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comments28.xml" ContentType="application/vnd.openxmlformats-officedocument.spreadsheetml.comments+xml"/>
  <Override PartName="/xl/threadedComments/threadedComment2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9_BOM&amp;Drawing\BOM SAP\LOWE's\"/>
    </mc:Choice>
  </mc:AlternateContent>
  <xr:revisionPtr revIDLastSave="0" documentId="13_ncr:1_{1C3A14F3-4802-404A-9EF5-EFFE794FFFE2}" xr6:coauthVersionLast="47" xr6:coauthVersionMax="47" xr10:uidLastSave="{00000000-0000-0000-0000-000000000000}"/>
  <bookViews>
    <workbookView xWindow="20370" yWindow="-120" windowWidth="24240" windowHeight="13140" firstSheet="17" activeTab="27" xr2:uid="{AC8A7029-310A-41B4-8A33-9302FA3AE749}"/>
  </bookViews>
  <sheets>
    <sheet name="Sheet1" sheetId="1" state="hidden" r:id="rId1"/>
    <sheet name="Sheet2" sheetId="2" state="hidden" r:id="rId2"/>
    <sheet name="CPI26" sheetId="24" state="hidden" r:id="rId3"/>
    <sheet name="Sheet5" sheetId="26" state="hidden" r:id="rId4"/>
    <sheet name="CPI26 (2)" sheetId="27" state="hidden" r:id="rId5"/>
    <sheet name="CPI26R" sheetId="28" state="hidden" r:id="rId6"/>
    <sheet name="CPI26R (2)" sheetId="32" state="hidden" r:id="rId7"/>
    <sheet name="CPI26R (16-7-25)" sheetId="34" state="hidden" r:id="rId8"/>
    <sheet name="CPI26B" sheetId="29" state="hidden" r:id="rId9"/>
    <sheet name="CPI26B (2)" sheetId="36" state="hidden" r:id="rId10"/>
    <sheet name="CPI26BLU" sheetId="30" state="hidden" r:id="rId11"/>
    <sheet name="CPI26GRY" sheetId="31" state="hidden" r:id="rId12"/>
    <sheet name="CPI26R (16-7-25) (2)" sheetId="35" state="hidden" r:id="rId13"/>
    <sheet name="CPI26R (12-1-26)" sheetId="44" state="hidden" r:id="rId14"/>
    <sheet name="CPI26R (25-2-26)" sheetId="48" state="hidden" r:id="rId15"/>
    <sheet name="CPI26R (25-2-26) (2)" sheetId="49" state="hidden" r:id="rId16"/>
    <sheet name="CPI26B (3)" sheetId="39" state="hidden" r:id="rId17"/>
    <sheet name="CPI26R (25-2-26) (3)" sheetId="53" r:id="rId18"/>
    <sheet name="CPI26B (4)" sheetId="50" r:id="rId19"/>
    <sheet name="CPI26BLU (2)" sheetId="37" state="hidden" r:id="rId20"/>
    <sheet name="CPI26GRY (2)" sheetId="33" state="hidden" r:id="rId21"/>
    <sheet name="CPI26GRY (3)" sheetId="38" state="hidden" r:id="rId22"/>
    <sheet name="CPI26GRY (4)" sheetId="40" state="hidden" r:id="rId23"/>
    <sheet name="CPI26BLU (3)" sheetId="51" r:id="rId24"/>
    <sheet name="CPI26GRY (5)" sheetId="43" state="hidden" r:id="rId25"/>
    <sheet name="CPI26GRY (6)" sheetId="52" r:id="rId26"/>
    <sheet name="CPI26GRE" sheetId="46" r:id="rId27"/>
    <sheet name="CPI26PR" sheetId="47" r:id="rId28"/>
    <sheet name="CAPA" sheetId="41" r:id="rId29"/>
    <sheet name="CAPA (2)" sheetId="42" r:id="rId30"/>
    <sheet name="Sheet4" sheetId="25" r:id="rId31"/>
    <sheet name="Part to IPC" sheetId="15" state="hidden" r:id="rId32"/>
    <sheet name="Sheet3" sheetId="14" state="hidden" r:id="rId33"/>
  </sheets>
  <externalReferences>
    <externalReference r:id="rId34"/>
  </externalReferences>
  <definedNames>
    <definedName name="_xlnm._FilterDatabase" localSheetId="28" hidden="1">CAPA!$A$2:$AO$520</definedName>
    <definedName name="_xlnm._FilterDatabase" localSheetId="29" hidden="1">'CAPA (2)'!$A$2:$AO$483</definedName>
    <definedName name="_xlnm._FilterDatabase" localSheetId="2" hidden="1">'CPI26'!$A$2:$AO$656</definedName>
    <definedName name="_xlnm._FilterDatabase" localSheetId="4" hidden="1">'CPI26 (2)'!$A$2:$AO$656</definedName>
    <definedName name="_xlnm._FilterDatabase" localSheetId="8" hidden="1">CPI26B!$A$2:$AO$655</definedName>
    <definedName name="_xlnm._FilterDatabase" localSheetId="9" hidden="1">'CPI26B (2)'!$A$2:$AO$654</definedName>
    <definedName name="_xlnm._FilterDatabase" localSheetId="16" hidden="1">'CPI26B (3)'!$A$2:$AO$654</definedName>
    <definedName name="_xlnm._FilterDatabase" localSheetId="18" hidden="1">'CPI26B (4)'!$A$2:$AO$655</definedName>
    <definedName name="_xlnm._FilterDatabase" localSheetId="10" hidden="1">CPI26BLU!$A$2:$AO$655</definedName>
    <definedName name="_xlnm._FilterDatabase" localSheetId="19" hidden="1">'CPI26BLU (2)'!$A$2:$AO$654</definedName>
    <definedName name="_xlnm._FilterDatabase" localSheetId="23" hidden="1">'CPI26BLU (3)'!$A$2:$AO$655</definedName>
    <definedName name="_xlnm._FilterDatabase" localSheetId="26" hidden="1">CPI26GRE!$A$2:$AO$654</definedName>
    <definedName name="_xlnm._FilterDatabase" localSheetId="11" hidden="1">CPI26GRY!$A$2:$AO$655</definedName>
    <definedName name="_xlnm._FilterDatabase" localSheetId="20" hidden="1">'CPI26GRY (2)'!$A$2:$AO$655</definedName>
    <definedName name="_xlnm._FilterDatabase" localSheetId="21" hidden="1">'CPI26GRY (3)'!$A$2:$AO$653</definedName>
    <definedName name="_xlnm._FilterDatabase" localSheetId="22" hidden="1">'CPI26GRY (4)'!$A$2:$AO$653</definedName>
    <definedName name="_xlnm._FilterDatabase" localSheetId="24" hidden="1">'CPI26GRY (5)'!$A$2:$AO$654</definedName>
    <definedName name="_xlnm._FilterDatabase" localSheetId="25" hidden="1">'CPI26GRY (6)'!$A$2:$AO$655</definedName>
    <definedName name="_xlnm._FilterDatabase" localSheetId="27" hidden="1">CPI26PR!$A$2:$AO$654</definedName>
    <definedName name="_xlnm._FilterDatabase" localSheetId="5" hidden="1">CPI26R!$A$2:$AO$656</definedName>
    <definedName name="_xlnm._FilterDatabase" localSheetId="13" hidden="1">'CPI26R (12-1-26)'!$A$2:$AO$653</definedName>
    <definedName name="_xlnm._FilterDatabase" localSheetId="7" hidden="1">'CPI26R (16-7-25)'!$A$2:$AO$658</definedName>
    <definedName name="_xlnm._FilterDatabase" localSheetId="12" hidden="1">'CPI26R (16-7-25) (2)'!$A$2:$AO$654</definedName>
    <definedName name="_xlnm._FilterDatabase" localSheetId="6" hidden="1">'CPI26R (2)'!$A$2:$AO$655</definedName>
    <definedName name="_xlnm._FilterDatabase" localSheetId="14" hidden="1">'CPI26R (25-2-26)'!$A$2:$AP$667</definedName>
    <definedName name="_xlnm._FilterDatabase" localSheetId="15" hidden="1">'CPI26R (25-2-26) (2)'!$A$2:$AP$667</definedName>
    <definedName name="_xlnm._FilterDatabase" localSheetId="17" hidden="1">'CPI26R (25-2-26) (3)'!$A$2:$AP$667</definedName>
    <definedName name="_xlnm.Print_Area" localSheetId="28">CAPA!$A$1:$R$716</definedName>
    <definedName name="_xlnm.Print_Area" localSheetId="29">'CAPA (2)'!$A$1:$R$679</definedName>
    <definedName name="_xlnm.Print_Area" localSheetId="2">'CPI26'!$A$1:$R$852</definedName>
    <definedName name="_xlnm.Print_Area" localSheetId="4">'CPI26 (2)'!$A$1:$R$852</definedName>
    <definedName name="_xlnm.Print_Area" localSheetId="8">CPI26B!$A$1:$R$851</definedName>
    <definedName name="_xlnm.Print_Area" localSheetId="9">'CPI26B (2)'!$A$1:$R$850</definedName>
    <definedName name="_xlnm.Print_Area" localSheetId="16">'CPI26B (3)'!$A$1:$R$850</definedName>
    <definedName name="_xlnm.Print_Area" localSheetId="18">'CPI26B (4)'!$A$1:$R$851</definedName>
    <definedName name="_xlnm.Print_Area" localSheetId="10">CPI26BLU!$A$1:$R$851</definedName>
    <definedName name="_xlnm.Print_Area" localSheetId="19">'CPI26BLU (2)'!$A$1:$R$850</definedName>
    <definedName name="_xlnm.Print_Area" localSheetId="23">'CPI26BLU (3)'!$A$1:$R$851</definedName>
    <definedName name="_xlnm.Print_Area" localSheetId="26">CPI26GRE!$A$1:$R$850</definedName>
    <definedName name="_xlnm.Print_Area" localSheetId="11">CPI26GRY!$A$1:$R$851</definedName>
    <definedName name="_xlnm.Print_Area" localSheetId="20">'CPI26GRY (2)'!$A$1:$R$851</definedName>
    <definedName name="_xlnm.Print_Area" localSheetId="21">'CPI26GRY (3)'!$A$1:$R$849</definedName>
    <definedName name="_xlnm.Print_Area" localSheetId="22">'CPI26GRY (4)'!$A$1:$R$849</definedName>
    <definedName name="_xlnm.Print_Area" localSheetId="24">'CPI26GRY (5)'!$A$1:$R$850</definedName>
    <definedName name="_xlnm.Print_Area" localSheetId="25">'CPI26GRY (6)'!$A$1:$R$851</definedName>
    <definedName name="_xlnm.Print_Area" localSheetId="27">CPI26PR!$A$1:$R$850</definedName>
    <definedName name="_xlnm.Print_Area" localSheetId="5">CPI26R!$A$1:$R$852</definedName>
    <definedName name="_xlnm.Print_Area" localSheetId="13">'CPI26R (12-1-26)'!$A$1:$R$849</definedName>
    <definedName name="_xlnm.Print_Area" localSheetId="7">'CPI26R (16-7-25)'!$A$1:$R$854</definedName>
    <definedName name="_xlnm.Print_Area" localSheetId="12">'CPI26R (16-7-25) (2)'!$A$1:$R$850</definedName>
    <definedName name="_xlnm.Print_Area" localSheetId="6">'CPI26R (2)'!$A$1:$R$851</definedName>
    <definedName name="_xlnm.Print_Area" localSheetId="14">'CPI26R (25-2-26)'!$A$1:$S$863</definedName>
    <definedName name="_xlnm.Print_Area" localSheetId="15">'CPI26R (25-2-26) (2)'!$A$1:$S$863</definedName>
    <definedName name="_xlnm.Print_Area" localSheetId="17">'CPI26R (25-2-26) (3)'!$A$1:$S$863</definedName>
    <definedName name="_xlnm.Print_Area" localSheetId="31">'Part to IPC'!$A$1:$O$380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50" l="1"/>
  <c r="Y29" i="50" s="1"/>
  <c r="AB29" i="50"/>
  <c r="AE29" i="50"/>
  <c r="AH29" i="50"/>
  <c r="AK29" i="50"/>
  <c r="AN29" i="50"/>
  <c r="AS209" i="53"/>
  <c r="AR209" i="53"/>
  <c r="AS208" i="53"/>
  <c r="AR208" i="53"/>
  <c r="AS207" i="53"/>
  <c r="AR207" i="53"/>
  <c r="AS206" i="53"/>
  <c r="AR206" i="53"/>
  <c r="AS205" i="53"/>
  <c r="AR205" i="53"/>
  <c r="O205" i="53"/>
  <c r="AS204" i="53"/>
  <c r="AR204" i="53"/>
  <c r="AS203" i="53"/>
  <c r="AS202" i="53"/>
  <c r="AS201" i="53"/>
  <c r="AR201" i="53"/>
  <c r="AS200" i="53"/>
  <c r="AR200" i="53"/>
  <c r="AS199" i="53"/>
  <c r="AR199" i="53"/>
  <c r="AS198" i="53"/>
  <c r="AR198" i="53"/>
  <c r="AS197" i="53"/>
  <c r="AR197" i="53"/>
  <c r="AS196" i="53"/>
  <c r="AR196" i="53"/>
  <c r="AS195" i="53"/>
  <c r="AR195" i="53"/>
  <c r="AS194" i="53"/>
  <c r="AR194" i="53"/>
  <c r="AS193" i="53"/>
  <c r="AR193" i="53"/>
  <c r="AS192" i="53"/>
  <c r="AR192" i="53"/>
  <c r="AS191" i="53"/>
  <c r="AR191" i="53"/>
  <c r="AS190" i="53"/>
  <c r="AR190" i="53"/>
  <c r="AS189" i="53"/>
  <c r="AR189" i="53"/>
  <c r="AS188" i="53"/>
  <c r="AR188" i="53"/>
  <c r="AS187" i="53"/>
  <c r="AR187" i="53"/>
  <c r="AS186" i="53"/>
  <c r="AR186" i="53"/>
  <c r="AS185" i="53"/>
  <c r="AR185" i="53"/>
  <c r="AS184" i="53"/>
  <c r="AR184" i="53"/>
  <c r="AS183" i="53"/>
  <c r="AR183" i="53"/>
  <c r="AS182" i="53"/>
  <c r="AR182" i="53"/>
  <c r="AS181" i="53"/>
  <c r="AR181" i="53"/>
  <c r="AS180" i="53"/>
  <c r="AR180" i="53"/>
  <c r="AS179" i="53"/>
  <c r="AR179" i="53"/>
  <c r="AS178" i="53"/>
  <c r="AR178" i="53"/>
  <c r="AS177" i="53"/>
  <c r="AR177" i="53"/>
  <c r="AS176" i="53"/>
  <c r="AR176" i="53"/>
  <c r="AS175" i="53"/>
  <c r="AR175" i="53"/>
  <c r="AS174" i="53"/>
  <c r="AR174" i="53"/>
  <c r="AS173" i="53"/>
  <c r="AR173" i="53"/>
  <c r="AS172" i="53"/>
  <c r="AR172" i="53"/>
  <c r="AS171" i="53"/>
  <c r="AR171" i="53"/>
  <c r="AS170" i="53"/>
  <c r="AR170" i="53"/>
  <c r="AS169" i="53"/>
  <c r="AR169" i="53"/>
  <c r="AS168" i="53"/>
  <c r="AR168" i="53"/>
  <c r="AS167" i="53"/>
  <c r="AR167" i="53"/>
  <c r="AS166" i="53"/>
  <c r="AR166" i="53"/>
  <c r="AS165" i="53"/>
  <c r="AR165" i="53"/>
  <c r="AS164" i="53"/>
  <c r="AR164" i="53"/>
  <c r="AS163" i="53"/>
  <c r="AR163" i="53"/>
  <c r="AS162" i="53"/>
  <c r="AR162" i="53"/>
  <c r="AS161" i="53"/>
  <c r="AR161" i="53"/>
  <c r="AS160" i="53"/>
  <c r="AR160" i="53"/>
  <c r="AS159" i="53"/>
  <c r="AR159" i="53"/>
  <c r="AS158" i="53"/>
  <c r="AR158" i="53"/>
  <c r="AS157" i="53"/>
  <c r="AR157" i="53"/>
  <c r="R148" i="53"/>
  <c r="P148" i="53"/>
  <c r="S148" i="53" s="1"/>
  <c r="AL139" i="53"/>
  <c r="S139" i="53"/>
  <c r="AI139" i="53" s="1"/>
  <c r="R139" i="53"/>
  <c r="P139" i="53"/>
  <c r="O131" i="53"/>
  <c r="R130" i="53"/>
  <c r="P130" i="53"/>
  <c r="S130" i="53" s="1"/>
  <c r="AO121" i="53"/>
  <c r="AL121" i="53"/>
  <c r="S121" i="53"/>
  <c r="AI121" i="53" s="1"/>
  <c r="R121" i="53"/>
  <c r="O121" i="53"/>
  <c r="S120" i="53"/>
  <c r="AO120" i="53" s="1"/>
  <c r="R120" i="53"/>
  <c r="S118" i="53"/>
  <c r="AO118" i="53" s="1"/>
  <c r="R118" i="53"/>
  <c r="AI117" i="53"/>
  <c r="S117" i="53"/>
  <c r="AO117" i="53" s="1"/>
  <c r="R117" i="53"/>
  <c r="O117" i="53"/>
  <c r="O116" i="53"/>
  <c r="S115" i="53"/>
  <c r="AL115" i="53" s="1"/>
  <c r="R115" i="53"/>
  <c r="AO114" i="53"/>
  <c r="AL114" i="53"/>
  <c r="AI114" i="53"/>
  <c r="S114" i="53"/>
  <c r="R114" i="53"/>
  <c r="O114" i="53"/>
  <c r="S113" i="53"/>
  <c r="AO113" i="53" s="1"/>
  <c r="R113" i="53"/>
  <c r="R112" i="53"/>
  <c r="P112" i="53"/>
  <c r="S112" i="53" s="1"/>
  <c r="O112" i="53"/>
  <c r="O120" i="53" s="1"/>
  <c r="AO103" i="53"/>
  <c r="AL103" i="53"/>
  <c r="AI103" i="53"/>
  <c r="S103" i="53"/>
  <c r="R103" i="53"/>
  <c r="O103" i="53"/>
  <c r="S102" i="53"/>
  <c r="AL102" i="53" s="1"/>
  <c r="R102" i="53"/>
  <c r="O101" i="53"/>
  <c r="AO100" i="53"/>
  <c r="AL100" i="53"/>
  <c r="S100" i="53"/>
  <c r="AI100" i="53" s="1"/>
  <c r="R100" i="53"/>
  <c r="AL99" i="53"/>
  <c r="AI99" i="53"/>
  <c r="S99" i="53"/>
  <c r="AO99" i="53" s="1"/>
  <c r="R99" i="53"/>
  <c r="S97" i="53"/>
  <c r="AO97" i="53" s="1"/>
  <c r="R97" i="53"/>
  <c r="AO96" i="53"/>
  <c r="AL96" i="53"/>
  <c r="AI96" i="53"/>
  <c r="S96" i="53"/>
  <c r="R96" i="53"/>
  <c r="O96" i="53"/>
  <c r="S95" i="53"/>
  <c r="AL95" i="53" s="1"/>
  <c r="R95" i="53"/>
  <c r="R94" i="53"/>
  <c r="P94" i="53"/>
  <c r="S94" i="53" s="1"/>
  <c r="O94" i="53"/>
  <c r="O104" i="53" s="1"/>
  <c r="AO82" i="53"/>
  <c r="S82" i="53"/>
  <c r="AI82" i="53" s="1"/>
  <c r="R82" i="53"/>
  <c r="AO80" i="53"/>
  <c r="AL80" i="53"/>
  <c r="AI80" i="53"/>
  <c r="S80" i="53"/>
  <c r="R80" i="53"/>
  <c r="AL78" i="53"/>
  <c r="AI78" i="53"/>
  <c r="S78" i="53"/>
  <c r="AO78" i="53" s="1"/>
  <c r="R78" i="53"/>
  <c r="S77" i="53"/>
  <c r="AO77" i="53" s="1"/>
  <c r="R77" i="53"/>
  <c r="P77" i="53"/>
  <c r="S74" i="53"/>
  <c r="AO74" i="53" s="1"/>
  <c r="R74" i="53"/>
  <c r="AO73" i="53"/>
  <c r="AL73" i="53"/>
  <c r="AI73" i="53"/>
  <c r="S73" i="53"/>
  <c r="R73" i="53"/>
  <c r="AI72" i="53"/>
  <c r="S72" i="53"/>
  <c r="AL72" i="53" s="1"/>
  <c r="R72" i="53"/>
  <c r="AL71" i="53"/>
  <c r="AI71" i="53"/>
  <c r="S71" i="53"/>
  <c r="AO71" i="53" s="1"/>
  <c r="R71" i="53"/>
  <c r="R70" i="53"/>
  <c r="P70" i="53"/>
  <c r="S70" i="53" s="1"/>
  <c r="AO68" i="53"/>
  <c r="AL68" i="53"/>
  <c r="AI68" i="53"/>
  <c r="S68" i="53"/>
  <c r="R68" i="53"/>
  <c r="S66" i="53"/>
  <c r="AO66" i="53" s="1"/>
  <c r="R66" i="53"/>
  <c r="AI64" i="53"/>
  <c r="S64" i="53"/>
  <c r="AL64" i="53" s="1"/>
  <c r="R64" i="53"/>
  <c r="R63" i="53"/>
  <c r="P63" i="53"/>
  <c r="S63" i="53" s="1"/>
  <c r="AO60" i="53"/>
  <c r="S60" i="53"/>
  <c r="AI60" i="53" s="1"/>
  <c r="R60" i="53"/>
  <c r="AL59" i="53"/>
  <c r="AI59" i="53"/>
  <c r="S59" i="53"/>
  <c r="AO59" i="53" s="1"/>
  <c r="R59" i="53"/>
  <c r="S58" i="53"/>
  <c r="AO58" i="53" s="1"/>
  <c r="R58" i="53"/>
  <c r="AI57" i="53"/>
  <c r="S57" i="53"/>
  <c r="AL57" i="53" s="1"/>
  <c r="R57" i="53"/>
  <c r="R56" i="53"/>
  <c r="P56" i="53"/>
  <c r="S56" i="53" s="1"/>
  <c r="AL54" i="53"/>
  <c r="AI54" i="53"/>
  <c r="S54" i="53"/>
  <c r="AO54" i="53" s="1"/>
  <c r="R54" i="53"/>
  <c r="S52" i="53"/>
  <c r="AO52" i="53" s="1"/>
  <c r="R52" i="53"/>
  <c r="S50" i="53"/>
  <c r="AO50" i="53" s="1"/>
  <c r="R50" i="53"/>
  <c r="S49" i="53"/>
  <c r="AO49" i="53" s="1"/>
  <c r="R49" i="53"/>
  <c r="O49" i="53"/>
  <c r="O50" i="53" s="1"/>
  <c r="O51" i="53" s="1"/>
  <c r="R48" i="53"/>
  <c r="P48" i="53"/>
  <c r="S48" i="53" s="1"/>
  <c r="R47" i="53"/>
  <c r="P47" i="53"/>
  <c r="S47" i="53" s="1"/>
  <c r="O47" i="53"/>
  <c r="O52" i="53" s="1"/>
  <c r="O53" i="53" s="1"/>
  <c r="AL45" i="53"/>
  <c r="AI45" i="53"/>
  <c r="S45" i="53"/>
  <c r="AO45" i="53" s="1"/>
  <c r="R45" i="53"/>
  <c r="S43" i="53"/>
  <c r="AO43" i="53" s="1"/>
  <c r="R43" i="53"/>
  <c r="S41" i="53"/>
  <c r="AO41" i="53" s="1"/>
  <c r="R41" i="53"/>
  <c r="R40" i="53"/>
  <c r="P40" i="53"/>
  <c r="S40" i="53" s="1"/>
  <c r="AL39" i="53"/>
  <c r="S39" i="53"/>
  <c r="AI39" i="53" s="1"/>
  <c r="R39" i="53"/>
  <c r="P39" i="53"/>
  <c r="AO38" i="53"/>
  <c r="AL38" i="53"/>
  <c r="S38" i="53"/>
  <c r="AI38" i="53" s="1"/>
  <c r="R38" i="53"/>
  <c r="P38" i="53"/>
  <c r="S37" i="53"/>
  <c r="AO37" i="53" s="1"/>
  <c r="R37" i="53"/>
  <c r="P37" i="53"/>
  <c r="S36" i="53"/>
  <c r="AO36" i="53" s="1"/>
  <c r="R36" i="53"/>
  <c r="P36" i="53"/>
  <c r="R35" i="53"/>
  <c r="P35" i="53"/>
  <c r="S35" i="53" s="1"/>
  <c r="R34" i="53"/>
  <c r="P34" i="53"/>
  <c r="S34" i="53" s="1"/>
  <c r="O34" i="53"/>
  <c r="O43" i="53" s="1"/>
  <c r="O44" i="53" s="1"/>
  <c r="AO23" i="53"/>
  <c r="AI23" i="53"/>
  <c r="S23" i="53"/>
  <c r="AL23" i="53" s="1"/>
  <c r="R23" i="53"/>
  <c r="AO22" i="53"/>
  <c r="AL22" i="53"/>
  <c r="AI22" i="53"/>
  <c r="S22" i="53"/>
  <c r="R22" i="53"/>
  <c r="S21" i="53"/>
  <c r="AI21" i="53" s="1"/>
  <c r="R21" i="53"/>
  <c r="AI20" i="53"/>
  <c r="S20" i="53"/>
  <c r="AL20" i="53" s="1"/>
  <c r="R20" i="53"/>
  <c r="AO17" i="53"/>
  <c r="AI17" i="53"/>
  <c r="S17" i="53"/>
  <c r="AL17" i="53" s="1"/>
  <c r="R17" i="53"/>
  <c r="AL16" i="53"/>
  <c r="AI16" i="53"/>
  <c r="S16" i="53"/>
  <c r="AO16" i="53" s="1"/>
  <c r="R16" i="53"/>
  <c r="AL15" i="53"/>
  <c r="AI15" i="53"/>
  <c r="S15" i="53"/>
  <c r="AO15" i="53" s="1"/>
  <c r="R15" i="53"/>
  <c r="AO14" i="53"/>
  <c r="AI14" i="53"/>
  <c r="S14" i="53"/>
  <c r="AL14" i="53" s="1"/>
  <c r="R14" i="53"/>
  <c r="S12" i="53"/>
  <c r="AO12" i="53" s="1"/>
  <c r="R12" i="53"/>
  <c r="AL10" i="53"/>
  <c r="AI10" i="53"/>
  <c r="S10" i="53"/>
  <c r="AO10" i="53" s="1"/>
  <c r="R10" i="53"/>
  <c r="AO9" i="53"/>
  <c r="AL9" i="53"/>
  <c r="S9" i="53"/>
  <c r="AI9" i="53" s="1"/>
  <c r="R9" i="53"/>
  <c r="S8" i="53"/>
  <c r="AO8" i="53" s="1"/>
  <c r="R8" i="53"/>
  <c r="S7" i="53"/>
  <c r="AO7" i="53" s="1"/>
  <c r="R7" i="53"/>
  <c r="AO6" i="53"/>
  <c r="AL6" i="53"/>
  <c r="S6" i="53"/>
  <c r="AI6" i="53" s="1"/>
  <c r="R6" i="53"/>
  <c r="S5" i="53"/>
  <c r="AO5" i="53" s="1"/>
  <c r="R5" i="53"/>
  <c r="P5" i="53"/>
  <c r="AO4" i="53"/>
  <c r="AI4" i="53"/>
  <c r="S4" i="53"/>
  <c r="AL4" i="53" s="1"/>
  <c r="R4" i="53"/>
  <c r="O4" i="53"/>
  <c r="O5" i="53" s="1"/>
  <c r="R3" i="53"/>
  <c r="P3" i="53"/>
  <c r="S3" i="53" s="1"/>
  <c r="S15" i="49"/>
  <c r="AS157" i="49"/>
  <c r="AS158" i="49"/>
  <c r="AS159" i="49"/>
  <c r="AS160" i="49"/>
  <c r="AS161" i="49"/>
  <c r="AS162" i="49"/>
  <c r="AS163" i="49"/>
  <c r="AS164" i="49"/>
  <c r="AS165" i="49"/>
  <c r="AS166" i="49"/>
  <c r="AS167" i="49"/>
  <c r="AS168" i="49"/>
  <c r="AS169" i="49"/>
  <c r="AS170" i="49"/>
  <c r="AS171" i="49"/>
  <c r="AS172" i="49"/>
  <c r="AS173" i="49"/>
  <c r="AS174" i="49"/>
  <c r="AS175" i="49"/>
  <c r="AS176" i="49"/>
  <c r="AS177" i="49"/>
  <c r="AS178" i="49"/>
  <c r="AS179" i="49"/>
  <c r="AS180" i="49"/>
  <c r="AS181" i="49"/>
  <c r="AS182" i="49"/>
  <c r="AS183" i="49"/>
  <c r="AS184" i="49"/>
  <c r="AS185" i="49"/>
  <c r="AS186" i="49"/>
  <c r="AS187" i="49"/>
  <c r="AS188" i="49"/>
  <c r="AS189" i="49"/>
  <c r="AS190" i="49"/>
  <c r="AS191" i="49"/>
  <c r="AS192" i="49"/>
  <c r="AS193" i="49"/>
  <c r="AS194" i="49"/>
  <c r="AS195" i="49"/>
  <c r="AS196" i="49"/>
  <c r="AS197" i="49"/>
  <c r="AS198" i="49"/>
  <c r="AS199" i="49"/>
  <c r="AS200" i="49"/>
  <c r="AS201" i="49"/>
  <c r="AS202" i="49"/>
  <c r="AS203" i="49"/>
  <c r="AS204" i="49"/>
  <c r="AS205" i="49"/>
  <c r="AS206" i="49"/>
  <c r="AS207" i="49"/>
  <c r="AS208" i="49"/>
  <c r="AS209" i="49"/>
  <c r="AR190" i="52"/>
  <c r="O193" i="52"/>
  <c r="R136" i="52"/>
  <c r="AN136" i="52" s="1"/>
  <c r="P136" i="52"/>
  <c r="P127" i="52"/>
  <c r="R127" i="52" s="1"/>
  <c r="AN127" i="52" s="1"/>
  <c r="O119" i="52"/>
  <c r="P118" i="52"/>
  <c r="R118" i="52" s="1"/>
  <c r="Y109" i="52"/>
  <c r="R109" i="52"/>
  <c r="AK109" i="52" s="1"/>
  <c r="AN108" i="52"/>
  <c r="R108" i="52"/>
  <c r="AK108" i="52" s="1"/>
  <c r="R106" i="52"/>
  <c r="AN106" i="52" s="1"/>
  <c r="R105" i="52"/>
  <c r="AN105" i="52" s="1"/>
  <c r="R103" i="52"/>
  <c r="AE103" i="52" s="1"/>
  <c r="AH102" i="52"/>
  <c r="R102" i="52"/>
  <c r="AB102" i="52" s="1"/>
  <c r="R101" i="52"/>
  <c r="AB101" i="52" s="1"/>
  <c r="P100" i="52"/>
  <c r="R100" i="52" s="1"/>
  <c r="O100" i="52"/>
  <c r="O110" i="52" s="1"/>
  <c r="AH91" i="52"/>
  <c r="R91" i="52"/>
  <c r="Y91" i="52" s="1"/>
  <c r="R90" i="52"/>
  <c r="Y90" i="52" s="1"/>
  <c r="R88" i="52"/>
  <c r="AN88" i="52" s="1"/>
  <c r="R87" i="52"/>
  <c r="AN87" i="52" s="1"/>
  <c r="R85" i="52"/>
  <c r="AN85" i="52" s="1"/>
  <c r="R84" i="52"/>
  <c r="Y84" i="52" s="1"/>
  <c r="R83" i="52"/>
  <c r="AN83" i="52" s="1"/>
  <c r="P82" i="52"/>
  <c r="R82" i="52" s="1"/>
  <c r="AN82" i="52" s="1"/>
  <c r="O82" i="52"/>
  <c r="O90" i="52" s="1"/>
  <c r="R70" i="52"/>
  <c r="Y70" i="52" s="1"/>
  <c r="R68" i="52"/>
  <c r="AE68" i="52" s="1"/>
  <c r="R66" i="52"/>
  <c r="AE66" i="52" s="1"/>
  <c r="P65" i="52"/>
  <c r="R65" i="52" s="1"/>
  <c r="R62" i="52"/>
  <c r="AN62" i="52" s="1"/>
  <c r="R61" i="52"/>
  <c r="Y61" i="52" s="1"/>
  <c r="P60" i="52"/>
  <c r="R60" i="52" s="1"/>
  <c r="AN60" i="52" s="1"/>
  <c r="R58" i="52"/>
  <c r="AK58" i="52" s="1"/>
  <c r="R56" i="52"/>
  <c r="Y56" i="52" s="1"/>
  <c r="R54" i="52"/>
  <c r="AB54" i="52" s="1"/>
  <c r="P53" i="52"/>
  <c r="R53" i="52" s="1"/>
  <c r="R50" i="52"/>
  <c r="AN50" i="52" s="1"/>
  <c r="R49" i="52"/>
  <c r="AN49" i="52" s="1"/>
  <c r="P48" i="52"/>
  <c r="R48" i="52" s="1"/>
  <c r="AB46" i="52"/>
  <c r="R46" i="52"/>
  <c r="AN46" i="52" s="1"/>
  <c r="R44" i="52"/>
  <c r="AK44" i="52" s="1"/>
  <c r="R42" i="52"/>
  <c r="Y42" i="52" s="1"/>
  <c r="R41" i="52"/>
  <c r="Y41" i="52" s="1"/>
  <c r="O41" i="52"/>
  <c r="O42" i="52" s="1"/>
  <c r="O43" i="52" s="1"/>
  <c r="P39" i="52"/>
  <c r="R39" i="52" s="1"/>
  <c r="O39" i="52"/>
  <c r="O46" i="52" s="1"/>
  <c r="O47" i="52" s="1"/>
  <c r="R37" i="52"/>
  <c r="R35" i="52"/>
  <c r="R33" i="52"/>
  <c r="Y33" i="52" s="1"/>
  <c r="P32" i="52"/>
  <c r="R32" i="52" s="1"/>
  <c r="P31" i="52"/>
  <c r="R31" i="52" s="1"/>
  <c r="P30" i="52"/>
  <c r="R30" i="52" s="1"/>
  <c r="O30" i="52"/>
  <c r="O72" i="52" s="1"/>
  <c r="P29" i="52"/>
  <c r="R29" i="52" s="1"/>
  <c r="O29" i="52"/>
  <c r="O35" i="52" s="1"/>
  <c r="O36" i="52" s="1"/>
  <c r="R18" i="52"/>
  <c r="AH18" i="52" s="1"/>
  <c r="R17" i="52"/>
  <c r="R16" i="52"/>
  <c r="Y16" i="52" s="1"/>
  <c r="AH13" i="52"/>
  <c r="Y13" i="52"/>
  <c r="R13" i="52"/>
  <c r="AE13" i="52" s="1"/>
  <c r="R12" i="52"/>
  <c r="R11" i="52"/>
  <c r="AH11" i="52" s="1"/>
  <c r="R9" i="52"/>
  <c r="R7" i="52"/>
  <c r="AH7" i="52" s="1"/>
  <c r="AN6" i="52"/>
  <c r="R6" i="52"/>
  <c r="AH6" i="52" s="1"/>
  <c r="P5" i="52"/>
  <c r="R5" i="52" s="1"/>
  <c r="R4" i="52"/>
  <c r="Y4" i="52" s="1"/>
  <c r="O4" i="52"/>
  <c r="O21" i="52" s="1"/>
  <c r="P3" i="52"/>
  <c r="R3" i="52" s="1"/>
  <c r="AR190" i="51"/>
  <c r="O193" i="51"/>
  <c r="P136" i="51"/>
  <c r="R136" i="51" s="1"/>
  <c r="AN136" i="51" s="1"/>
  <c r="P127" i="51"/>
  <c r="R127" i="51" s="1"/>
  <c r="AB127" i="51" s="1"/>
  <c r="O119" i="51"/>
  <c r="P118" i="51"/>
  <c r="R118" i="51" s="1"/>
  <c r="AB109" i="51"/>
  <c r="R109" i="51"/>
  <c r="Y109" i="51" s="1"/>
  <c r="R108" i="51"/>
  <c r="Y108" i="51" s="1"/>
  <c r="R106" i="51"/>
  <c r="AB106" i="51" s="1"/>
  <c r="R105" i="51"/>
  <c r="AB105" i="51" s="1"/>
  <c r="R103" i="51"/>
  <c r="AE103" i="51" s="1"/>
  <c r="AN102" i="51"/>
  <c r="AH102" i="51"/>
  <c r="R102" i="51"/>
  <c r="AE102" i="51" s="1"/>
  <c r="R101" i="51"/>
  <c r="AE101" i="51" s="1"/>
  <c r="AK100" i="51"/>
  <c r="R100" i="51"/>
  <c r="AE100" i="51" s="1"/>
  <c r="P100" i="51"/>
  <c r="O100" i="51"/>
  <c r="O110" i="51" s="1"/>
  <c r="R91" i="51"/>
  <c r="AK91" i="51" s="1"/>
  <c r="R90" i="51"/>
  <c r="AK90" i="51" s="1"/>
  <c r="R88" i="51"/>
  <c r="AN88" i="51" s="1"/>
  <c r="R87" i="51"/>
  <c r="AN87" i="51" s="1"/>
  <c r="R85" i="51"/>
  <c r="AN85" i="51" s="1"/>
  <c r="R84" i="51"/>
  <c r="AN84" i="51" s="1"/>
  <c r="R83" i="51"/>
  <c r="AN83" i="51" s="1"/>
  <c r="P82" i="51"/>
  <c r="R82" i="51" s="1"/>
  <c r="AB82" i="51" s="1"/>
  <c r="O82" i="51"/>
  <c r="O86" i="51" s="1"/>
  <c r="R70" i="51"/>
  <c r="AB70" i="51" s="1"/>
  <c r="AK68" i="51"/>
  <c r="AB68" i="51"/>
  <c r="Y68" i="51"/>
  <c r="R68" i="51"/>
  <c r="AE68" i="51" s="1"/>
  <c r="R66" i="51"/>
  <c r="AH66" i="51" s="1"/>
  <c r="P65" i="51"/>
  <c r="R65" i="51" s="1"/>
  <c r="R62" i="51"/>
  <c r="Y62" i="51" s="1"/>
  <c r="R61" i="51"/>
  <c r="AB61" i="51" s="1"/>
  <c r="P60" i="51"/>
  <c r="R60" i="51" s="1"/>
  <c r="AN60" i="51" s="1"/>
  <c r="AH58" i="51"/>
  <c r="AE58" i="51"/>
  <c r="R58" i="51"/>
  <c r="Y58" i="51" s="1"/>
  <c r="R56" i="51"/>
  <c r="AB56" i="51" s="1"/>
  <c r="R54" i="51"/>
  <c r="AE54" i="51" s="1"/>
  <c r="P53" i="51"/>
  <c r="R53" i="51" s="1"/>
  <c r="R50" i="51"/>
  <c r="AN50" i="51" s="1"/>
  <c r="R49" i="51"/>
  <c r="AN49" i="51" s="1"/>
  <c r="P48" i="51"/>
  <c r="R48" i="51" s="1"/>
  <c r="AK46" i="51"/>
  <c r="R46" i="51"/>
  <c r="AH46" i="51" s="1"/>
  <c r="AH44" i="51"/>
  <c r="AE44" i="51"/>
  <c r="R44" i="51"/>
  <c r="Y44" i="51" s="1"/>
  <c r="R42" i="51"/>
  <c r="AB42" i="51" s="1"/>
  <c r="R41" i="51"/>
  <c r="AB41" i="51" s="1"/>
  <c r="P39" i="51"/>
  <c r="R39" i="51" s="1"/>
  <c r="O39" i="51"/>
  <c r="O44" i="51" s="1"/>
  <c r="O45" i="51" s="1"/>
  <c r="R37" i="51"/>
  <c r="R35" i="51"/>
  <c r="AH33" i="51"/>
  <c r="Y33" i="51"/>
  <c r="R33" i="51"/>
  <c r="AB33" i="51" s="1"/>
  <c r="R32" i="51"/>
  <c r="AB32" i="51" s="1"/>
  <c r="P32" i="51"/>
  <c r="P31" i="51"/>
  <c r="R31" i="51" s="1"/>
  <c r="P30" i="51"/>
  <c r="R30" i="51" s="1"/>
  <c r="O30" i="51"/>
  <c r="O72" i="51" s="1"/>
  <c r="P29" i="51"/>
  <c r="R29" i="51" s="1"/>
  <c r="O29" i="51"/>
  <c r="O35" i="51" s="1"/>
  <c r="O36" i="51" s="1"/>
  <c r="R18" i="51"/>
  <c r="Y18" i="51" s="1"/>
  <c r="R17" i="51"/>
  <c r="R16" i="51"/>
  <c r="AB16" i="51" s="1"/>
  <c r="AN13" i="51"/>
  <c r="R13" i="51"/>
  <c r="AH13" i="51" s="1"/>
  <c r="R12" i="51"/>
  <c r="R11" i="51"/>
  <c r="AK11" i="51" s="1"/>
  <c r="R9" i="51"/>
  <c r="R7" i="51"/>
  <c r="Y7" i="51" s="1"/>
  <c r="R6" i="51"/>
  <c r="Y6" i="51" s="1"/>
  <c r="P5" i="51"/>
  <c r="R5" i="51" s="1"/>
  <c r="R4" i="51"/>
  <c r="AB4" i="51" s="1"/>
  <c r="O4" i="51"/>
  <c r="O21" i="51" s="1"/>
  <c r="P3" i="51"/>
  <c r="R3" i="51" s="1"/>
  <c r="AR190" i="50"/>
  <c r="O193" i="50"/>
  <c r="P136" i="50"/>
  <c r="R136" i="50" s="1"/>
  <c r="AN136" i="50" s="1"/>
  <c r="P127" i="50"/>
  <c r="R127" i="50" s="1"/>
  <c r="AN127" i="50" s="1"/>
  <c r="O119" i="50"/>
  <c r="P118" i="50"/>
  <c r="R118" i="50" s="1"/>
  <c r="R109" i="50"/>
  <c r="Y109" i="50" s="1"/>
  <c r="R108" i="50"/>
  <c r="Y108" i="50" s="1"/>
  <c r="R106" i="50"/>
  <c r="AB106" i="50" s="1"/>
  <c r="R105" i="50"/>
  <c r="AB105" i="50" s="1"/>
  <c r="R103" i="50"/>
  <c r="AE103" i="50" s="1"/>
  <c r="R102" i="50"/>
  <c r="AE102" i="50" s="1"/>
  <c r="R101" i="50"/>
  <c r="AE101" i="50" s="1"/>
  <c r="P100" i="50"/>
  <c r="R100" i="50" s="1"/>
  <c r="O100" i="50"/>
  <c r="O110" i="50" s="1"/>
  <c r="R91" i="50"/>
  <c r="AK91" i="50" s="1"/>
  <c r="AN90" i="50"/>
  <c r="R90" i="50"/>
  <c r="AK90" i="50" s="1"/>
  <c r="R88" i="50"/>
  <c r="AN88" i="50" s="1"/>
  <c r="R87" i="50"/>
  <c r="AN87" i="50" s="1"/>
  <c r="R85" i="50"/>
  <c r="AN85" i="50" s="1"/>
  <c r="R84" i="50"/>
  <c r="AN84" i="50" s="1"/>
  <c r="R83" i="50"/>
  <c r="AN83" i="50" s="1"/>
  <c r="P82" i="50"/>
  <c r="R82" i="50" s="1"/>
  <c r="AN82" i="50" s="1"/>
  <c r="O82" i="50"/>
  <c r="O86" i="50" s="1"/>
  <c r="AE70" i="50"/>
  <c r="R70" i="50"/>
  <c r="AB70" i="50" s="1"/>
  <c r="AH68" i="50"/>
  <c r="R68" i="50"/>
  <c r="AE68" i="50" s="1"/>
  <c r="R66" i="50"/>
  <c r="AH66" i="50" s="1"/>
  <c r="P65" i="50"/>
  <c r="R65" i="50" s="1"/>
  <c r="R62" i="50"/>
  <c r="AN62" i="50" s="1"/>
  <c r="R61" i="50"/>
  <c r="AN61" i="50" s="1"/>
  <c r="P60" i="50"/>
  <c r="R60" i="50" s="1"/>
  <c r="AN60" i="50" s="1"/>
  <c r="R58" i="50"/>
  <c r="Y58" i="50" s="1"/>
  <c r="R56" i="50"/>
  <c r="AB56" i="50" s="1"/>
  <c r="AB54" i="50"/>
  <c r="R54" i="50"/>
  <c r="AE54" i="50" s="1"/>
  <c r="P53" i="50"/>
  <c r="R53" i="50" s="1"/>
  <c r="R50" i="50"/>
  <c r="AN50" i="50" s="1"/>
  <c r="AH49" i="50"/>
  <c r="R49" i="50"/>
  <c r="AN49" i="50" s="1"/>
  <c r="P48" i="50"/>
  <c r="R48" i="50" s="1"/>
  <c r="R46" i="50"/>
  <c r="AN46" i="50" s="1"/>
  <c r="R44" i="50"/>
  <c r="Y44" i="50" s="1"/>
  <c r="R42" i="50"/>
  <c r="AB42" i="50" s="1"/>
  <c r="R41" i="50"/>
  <c r="AB41" i="50" s="1"/>
  <c r="P39" i="50"/>
  <c r="R39" i="50" s="1"/>
  <c r="O39" i="50"/>
  <c r="O46" i="50" s="1"/>
  <c r="O47" i="50" s="1"/>
  <c r="R37" i="50"/>
  <c r="R35" i="50"/>
  <c r="R33" i="50"/>
  <c r="AB33" i="50" s="1"/>
  <c r="P32" i="50"/>
  <c r="R32" i="50" s="1"/>
  <c r="P31" i="50"/>
  <c r="R31" i="50" s="1"/>
  <c r="P30" i="50"/>
  <c r="R30" i="50" s="1"/>
  <c r="P29" i="50"/>
  <c r="O29" i="50"/>
  <c r="O35" i="50" s="1"/>
  <c r="O36" i="50" s="1"/>
  <c r="R18" i="50"/>
  <c r="Y18" i="50" s="1"/>
  <c r="R17" i="50"/>
  <c r="AE16" i="50"/>
  <c r="R16" i="50"/>
  <c r="AB16" i="50" s="1"/>
  <c r="AK13" i="50"/>
  <c r="R13" i="50"/>
  <c r="AH13" i="50" s="1"/>
  <c r="R12" i="50"/>
  <c r="R11" i="50"/>
  <c r="AK11" i="50" s="1"/>
  <c r="R9" i="50"/>
  <c r="AB7" i="50"/>
  <c r="R7" i="50"/>
  <c r="Y7" i="50" s="1"/>
  <c r="R6" i="50"/>
  <c r="Y6" i="50" s="1"/>
  <c r="P5" i="50"/>
  <c r="R5" i="50" s="1"/>
  <c r="R4" i="50"/>
  <c r="AB4" i="50" s="1"/>
  <c r="O4" i="50"/>
  <c r="O5" i="50" s="1"/>
  <c r="R3" i="50"/>
  <c r="P3" i="50"/>
  <c r="AR209" i="49"/>
  <c r="AR208" i="49"/>
  <c r="AR207" i="49"/>
  <c r="AR206" i="49"/>
  <c r="AR205" i="49"/>
  <c r="O205" i="49"/>
  <c r="AR204" i="49"/>
  <c r="AR201" i="49"/>
  <c r="AR200" i="49"/>
  <c r="AR199" i="49"/>
  <c r="AR198" i="49"/>
  <c r="AR197" i="49"/>
  <c r="AR196" i="49"/>
  <c r="AR195" i="49"/>
  <c r="AR194" i="49"/>
  <c r="AR193" i="49"/>
  <c r="AR192" i="49"/>
  <c r="AR191" i="49"/>
  <c r="AR190" i="49"/>
  <c r="AR189" i="49"/>
  <c r="AR188" i="49"/>
  <c r="AR187" i="49"/>
  <c r="AR186" i="49"/>
  <c r="AR185" i="49"/>
  <c r="AR184" i="49"/>
  <c r="AR183" i="49"/>
  <c r="AR182" i="49"/>
  <c r="AR181" i="49"/>
  <c r="AR180" i="49"/>
  <c r="AR179" i="49"/>
  <c r="AR178" i="49"/>
  <c r="AR177" i="49"/>
  <c r="AR176" i="49"/>
  <c r="AR175" i="49"/>
  <c r="AR174" i="49"/>
  <c r="AR173" i="49"/>
  <c r="AR172" i="49"/>
  <c r="AR171" i="49"/>
  <c r="AR170" i="49"/>
  <c r="AR169" i="49"/>
  <c r="AR168" i="49"/>
  <c r="AR167" i="49"/>
  <c r="AR166" i="49"/>
  <c r="AR165" i="49"/>
  <c r="AR164" i="49"/>
  <c r="AR163" i="49"/>
  <c r="AR162" i="49"/>
  <c r="AR161" i="49"/>
  <c r="AR160" i="49"/>
  <c r="AR159" i="49"/>
  <c r="AR158" i="49"/>
  <c r="AR157" i="49"/>
  <c r="AL148" i="49"/>
  <c r="S148" i="49"/>
  <c r="AO148" i="49" s="1"/>
  <c r="R148" i="49"/>
  <c r="P148" i="49"/>
  <c r="S139" i="49"/>
  <c r="AO139" i="49" s="1"/>
  <c r="R139" i="49"/>
  <c r="P139" i="49"/>
  <c r="O131" i="49"/>
  <c r="R130" i="49"/>
  <c r="P130" i="49"/>
  <c r="S130" i="49" s="1"/>
  <c r="AO121" i="49"/>
  <c r="AI121" i="49"/>
  <c r="S121" i="49"/>
  <c r="AL121" i="49" s="1"/>
  <c r="R121" i="49"/>
  <c r="O121" i="49"/>
  <c r="AO120" i="49"/>
  <c r="AI120" i="49"/>
  <c r="S120" i="49"/>
  <c r="AL120" i="49" s="1"/>
  <c r="R120" i="49"/>
  <c r="AO118" i="49"/>
  <c r="S118" i="49"/>
  <c r="AI118" i="49" s="1"/>
  <c r="R118" i="49"/>
  <c r="AI117" i="49"/>
  <c r="S117" i="49"/>
  <c r="AO117" i="49" s="1"/>
  <c r="R117" i="49"/>
  <c r="S115" i="49"/>
  <c r="AO115" i="49" s="1"/>
  <c r="R115" i="49"/>
  <c r="AO114" i="49"/>
  <c r="AL114" i="49"/>
  <c r="AI114" i="49"/>
  <c r="S114" i="49"/>
  <c r="R114" i="49"/>
  <c r="O114" i="49"/>
  <c r="AO113" i="49"/>
  <c r="AI113" i="49"/>
  <c r="S113" i="49"/>
  <c r="AL113" i="49" s="1"/>
  <c r="R113" i="49"/>
  <c r="R112" i="49"/>
  <c r="P112" i="49"/>
  <c r="S112" i="49" s="1"/>
  <c r="O112" i="49"/>
  <c r="O122" i="49" s="1"/>
  <c r="AO103" i="49"/>
  <c r="AL103" i="49"/>
  <c r="AI103" i="49"/>
  <c r="S103" i="49"/>
  <c r="R103" i="49"/>
  <c r="S102" i="49"/>
  <c r="AO102" i="49" s="1"/>
  <c r="R102" i="49"/>
  <c r="AL100" i="49"/>
  <c r="S100" i="49"/>
  <c r="AO100" i="49" s="1"/>
  <c r="R100" i="49"/>
  <c r="AL99" i="49"/>
  <c r="S99" i="49"/>
  <c r="AO99" i="49" s="1"/>
  <c r="R99" i="49"/>
  <c r="O98" i="49"/>
  <c r="AO97" i="49"/>
  <c r="AI97" i="49"/>
  <c r="S97" i="49"/>
  <c r="AL97" i="49" s="1"/>
  <c r="R97" i="49"/>
  <c r="AO96" i="49"/>
  <c r="AL96" i="49"/>
  <c r="AI96" i="49"/>
  <c r="S96" i="49"/>
  <c r="R96" i="49"/>
  <c r="S95" i="49"/>
  <c r="AO95" i="49" s="1"/>
  <c r="R95" i="49"/>
  <c r="R94" i="49"/>
  <c r="P94" i="49"/>
  <c r="S94" i="49" s="1"/>
  <c r="O94" i="49"/>
  <c r="O102" i="49" s="1"/>
  <c r="AL82" i="49"/>
  <c r="S82" i="49"/>
  <c r="AO82" i="49" s="1"/>
  <c r="R82" i="49"/>
  <c r="AO80" i="49"/>
  <c r="AL80" i="49"/>
  <c r="AI80" i="49"/>
  <c r="S80" i="49"/>
  <c r="R80" i="49"/>
  <c r="AL78" i="49"/>
  <c r="S78" i="49"/>
  <c r="AO78" i="49" s="1"/>
  <c r="R78" i="49"/>
  <c r="AO77" i="49"/>
  <c r="AL77" i="49"/>
  <c r="S77" i="49"/>
  <c r="AI77" i="49" s="1"/>
  <c r="R77" i="49"/>
  <c r="P77" i="49"/>
  <c r="AO74" i="49"/>
  <c r="AI74" i="49"/>
  <c r="S74" i="49"/>
  <c r="AL74" i="49" s="1"/>
  <c r="R74" i="49"/>
  <c r="AO73" i="49"/>
  <c r="AL73" i="49"/>
  <c r="AI73" i="49"/>
  <c r="S73" i="49"/>
  <c r="R73" i="49"/>
  <c r="S72" i="49"/>
  <c r="AO72" i="49" s="1"/>
  <c r="R72" i="49"/>
  <c r="AL71" i="49"/>
  <c r="S71" i="49"/>
  <c r="AO71" i="49" s="1"/>
  <c r="R71" i="49"/>
  <c r="R70" i="49"/>
  <c r="P70" i="49"/>
  <c r="S70" i="49" s="1"/>
  <c r="AO68" i="49"/>
  <c r="AL68" i="49"/>
  <c r="AI68" i="49"/>
  <c r="S68" i="49"/>
  <c r="R68" i="49"/>
  <c r="AI66" i="49"/>
  <c r="S66" i="49"/>
  <c r="AO66" i="49" s="1"/>
  <c r="R66" i="49"/>
  <c r="S64" i="49"/>
  <c r="AO64" i="49" s="1"/>
  <c r="R64" i="49"/>
  <c r="R63" i="49"/>
  <c r="P63" i="49"/>
  <c r="S63" i="49" s="1"/>
  <c r="S60" i="49"/>
  <c r="AO60" i="49" s="1"/>
  <c r="R60" i="49"/>
  <c r="AL59" i="49"/>
  <c r="S59" i="49"/>
  <c r="AO59" i="49" s="1"/>
  <c r="R59" i="49"/>
  <c r="AO58" i="49"/>
  <c r="AL58" i="49"/>
  <c r="S58" i="49"/>
  <c r="AI58" i="49" s="1"/>
  <c r="R58" i="49"/>
  <c r="S57" i="49"/>
  <c r="AO57" i="49" s="1"/>
  <c r="R57" i="49"/>
  <c r="R56" i="49"/>
  <c r="P56" i="49"/>
  <c r="S56" i="49" s="1"/>
  <c r="AL54" i="49"/>
  <c r="S54" i="49"/>
  <c r="AO54" i="49" s="1"/>
  <c r="R54" i="49"/>
  <c r="AO52" i="49"/>
  <c r="AI52" i="49"/>
  <c r="S52" i="49"/>
  <c r="AL52" i="49" s="1"/>
  <c r="R52" i="49"/>
  <c r="AO50" i="49"/>
  <c r="AL50" i="49"/>
  <c r="S50" i="49"/>
  <c r="AI50" i="49" s="1"/>
  <c r="R50" i="49"/>
  <c r="AI49" i="49"/>
  <c r="S49" i="49"/>
  <c r="AO49" i="49" s="1"/>
  <c r="R49" i="49"/>
  <c r="R48" i="49"/>
  <c r="P48" i="49"/>
  <c r="S48" i="49" s="1"/>
  <c r="R47" i="49"/>
  <c r="P47" i="49"/>
  <c r="S47" i="49" s="1"/>
  <c r="O47" i="49"/>
  <c r="O49" i="49" s="1"/>
  <c r="O50" i="49" s="1"/>
  <c r="O51" i="49" s="1"/>
  <c r="AL45" i="49"/>
  <c r="S45" i="49"/>
  <c r="AO45" i="49" s="1"/>
  <c r="R45" i="49"/>
  <c r="AO43" i="49"/>
  <c r="AI43" i="49"/>
  <c r="S43" i="49"/>
  <c r="AL43" i="49" s="1"/>
  <c r="R43" i="49"/>
  <c r="AO41" i="49"/>
  <c r="AL41" i="49"/>
  <c r="S41" i="49"/>
  <c r="AI41" i="49" s="1"/>
  <c r="R41" i="49"/>
  <c r="AI40" i="49"/>
  <c r="S40" i="49"/>
  <c r="AO40" i="49" s="1"/>
  <c r="R40" i="49"/>
  <c r="P40" i="49"/>
  <c r="S39" i="49"/>
  <c r="AO39" i="49" s="1"/>
  <c r="R39" i="49"/>
  <c r="P39" i="49"/>
  <c r="R38" i="49"/>
  <c r="P38" i="49"/>
  <c r="S38" i="49" s="1"/>
  <c r="R37" i="49"/>
  <c r="P37" i="49"/>
  <c r="S37" i="49" s="1"/>
  <c r="AO36" i="49"/>
  <c r="AL36" i="49"/>
  <c r="S36" i="49"/>
  <c r="AI36" i="49" s="1"/>
  <c r="R36" i="49"/>
  <c r="P36" i="49"/>
  <c r="AI35" i="49"/>
  <c r="S35" i="49"/>
  <c r="AO35" i="49" s="1"/>
  <c r="R35" i="49"/>
  <c r="P35" i="49"/>
  <c r="S34" i="49"/>
  <c r="AO34" i="49" s="1"/>
  <c r="R34" i="49"/>
  <c r="P34" i="49"/>
  <c r="O34" i="49"/>
  <c r="O43" i="49" s="1"/>
  <c r="O44" i="49" s="1"/>
  <c r="AO23" i="49"/>
  <c r="AL23" i="49"/>
  <c r="AI23" i="49"/>
  <c r="S23" i="49"/>
  <c r="R23" i="49"/>
  <c r="S22" i="49"/>
  <c r="AO22" i="49" s="1"/>
  <c r="R22" i="49"/>
  <c r="AL21" i="49"/>
  <c r="S21" i="49"/>
  <c r="AO21" i="49" s="1"/>
  <c r="R21" i="49"/>
  <c r="AO20" i="49"/>
  <c r="AL20" i="49"/>
  <c r="AI20" i="49"/>
  <c r="S20" i="49"/>
  <c r="R20" i="49"/>
  <c r="AO17" i="49"/>
  <c r="AL17" i="49"/>
  <c r="AI17" i="49"/>
  <c r="S17" i="49"/>
  <c r="R17" i="49"/>
  <c r="S16" i="49"/>
  <c r="AO16" i="49" s="1"/>
  <c r="R16" i="49"/>
  <c r="AL15" i="49"/>
  <c r="AO15" i="49"/>
  <c r="R15" i="49"/>
  <c r="AO14" i="49"/>
  <c r="AL14" i="49"/>
  <c r="AI14" i="49"/>
  <c r="S14" i="49"/>
  <c r="R14" i="49"/>
  <c r="S12" i="49"/>
  <c r="AO12" i="49" s="1"/>
  <c r="R12" i="49"/>
  <c r="O12" i="49"/>
  <c r="S10" i="49"/>
  <c r="AO10" i="49" s="1"/>
  <c r="R10" i="49"/>
  <c r="AO9" i="49"/>
  <c r="S9" i="49"/>
  <c r="AL9" i="49" s="1"/>
  <c r="R9" i="49"/>
  <c r="O9" i="49"/>
  <c r="O10" i="49" s="1"/>
  <c r="AO8" i="49"/>
  <c r="AI8" i="49"/>
  <c r="S8" i="49"/>
  <c r="AL8" i="49" s="1"/>
  <c r="R8" i="49"/>
  <c r="S7" i="49"/>
  <c r="AO7" i="49" s="1"/>
  <c r="R7" i="49"/>
  <c r="AO6" i="49"/>
  <c r="S6" i="49"/>
  <c r="AL6" i="49" s="1"/>
  <c r="R6" i="49"/>
  <c r="AO5" i="49"/>
  <c r="AL5" i="49"/>
  <c r="S5" i="49"/>
  <c r="AI5" i="49" s="1"/>
  <c r="R5" i="49"/>
  <c r="P5" i="49"/>
  <c r="O5" i="49"/>
  <c r="O26" i="49" s="1"/>
  <c r="AO4" i="49"/>
  <c r="AL4" i="49"/>
  <c r="AI4" i="49"/>
  <c r="S4" i="49"/>
  <c r="R4" i="49"/>
  <c r="O4" i="49"/>
  <c r="O35" i="49" s="1"/>
  <c r="S3" i="49"/>
  <c r="AL3" i="49" s="1"/>
  <c r="R3" i="49"/>
  <c r="P3" i="49"/>
  <c r="AR158" i="48"/>
  <c r="AR159" i="48"/>
  <c r="AR160" i="48"/>
  <c r="AR161" i="48"/>
  <c r="AR162" i="48"/>
  <c r="AR163" i="48"/>
  <c r="AR164" i="48"/>
  <c r="AR165" i="48"/>
  <c r="AR166" i="48"/>
  <c r="AR167" i="48"/>
  <c r="AR168" i="48"/>
  <c r="AR169" i="48"/>
  <c r="AR170" i="48"/>
  <c r="AR171" i="48"/>
  <c r="AR172" i="48"/>
  <c r="AR173" i="48"/>
  <c r="AR174" i="48"/>
  <c r="AR175" i="48"/>
  <c r="AR176" i="48"/>
  <c r="AR177" i="48"/>
  <c r="AR178" i="48"/>
  <c r="AR179" i="48"/>
  <c r="AR180" i="48"/>
  <c r="AR181" i="48"/>
  <c r="AR182" i="48"/>
  <c r="AR183" i="48"/>
  <c r="AR184" i="48"/>
  <c r="AR185" i="48"/>
  <c r="AR186" i="48"/>
  <c r="AR187" i="48"/>
  <c r="AR188" i="48"/>
  <c r="AR189" i="48"/>
  <c r="AR190" i="48"/>
  <c r="AR191" i="48"/>
  <c r="AR192" i="48"/>
  <c r="AR193" i="48"/>
  <c r="AR194" i="48"/>
  <c r="AR195" i="48"/>
  <c r="AR196" i="48"/>
  <c r="AR197" i="48"/>
  <c r="AR198" i="48"/>
  <c r="AR199" i="48"/>
  <c r="AR200" i="48"/>
  <c r="AR201" i="48"/>
  <c r="AR202" i="48"/>
  <c r="AR204" i="48"/>
  <c r="AR205" i="48"/>
  <c r="AR206" i="48"/>
  <c r="AR207" i="48"/>
  <c r="AR208" i="48"/>
  <c r="AR209" i="48"/>
  <c r="AR157" i="48"/>
  <c r="AQ146" i="47"/>
  <c r="AQ147" i="47"/>
  <c r="AQ148" i="47"/>
  <c r="AQ149" i="47"/>
  <c r="AQ150" i="47"/>
  <c r="AQ151" i="47"/>
  <c r="AQ152" i="47"/>
  <c r="AQ153" i="47"/>
  <c r="AQ154" i="47"/>
  <c r="AQ155" i="47"/>
  <c r="AQ156" i="47"/>
  <c r="AQ157" i="47"/>
  <c r="AQ158" i="47"/>
  <c r="AQ159" i="47"/>
  <c r="AQ160" i="47"/>
  <c r="AQ161" i="47"/>
  <c r="AQ162" i="47"/>
  <c r="AQ163" i="47"/>
  <c r="AQ164" i="47"/>
  <c r="AQ165" i="47"/>
  <c r="AQ166" i="47"/>
  <c r="AQ167" i="47"/>
  <c r="AQ168" i="47"/>
  <c r="AQ169" i="47"/>
  <c r="AQ170" i="47"/>
  <c r="AQ171" i="47"/>
  <c r="AQ172" i="47"/>
  <c r="AQ173" i="47"/>
  <c r="AQ174" i="47"/>
  <c r="AQ175" i="47"/>
  <c r="AQ176" i="47"/>
  <c r="AQ177" i="47"/>
  <c r="AQ178" i="47"/>
  <c r="AQ179" i="47"/>
  <c r="AQ180" i="47"/>
  <c r="AQ181" i="47"/>
  <c r="AQ182" i="47"/>
  <c r="AQ183" i="47"/>
  <c r="AQ184" i="47"/>
  <c r="AQ185" i="47"/>
  <c r="AQ186" i="47"/>
  <c r="AQ187" i="47"/>
  <c r="AQ188" i="47"/>
  <c r="AQ189" i="47"/>
  <c r="AQ190" i="47"/>
  <c r="AQ191" i="47"/>
  <c r="AQ192" i="47"/>
  <c r="AQ193" i="47"/>
  <c r="AQ194" i="47"/>
  <c r="AQ195" i="47"/>
  <c r="AQ196" i="47"/>
  <c r="AQ197" i="47"/>
  <c r="AQ145" i="47"/>
  <c r="R4" i="48"/>
  <c r="R5" i="48"/>
  <c r="R6" i="48"/>
  <c r="R7" i="48"/>
  <c r="R8" i="48"/>
  <c r="R9" i="48"/>
  <c r="R10" i="48"/>
  <c r="R12" i="48"/>
  <c r="R14" i="48"/>
  <c r="R15" i="48"/>
  <c r="R16" i="48"/>
  <c r="R17" i="48"/>
  <c r="R20" i="48"/>
  <c r="R21" i="48"/>
  <c r="R22" i="48"/>
  <c r="R23" i="48"/>
  <c r="R34" i="48"/>
  <c r="R35" i="48"/>
  <c r="R36" i="48"/>
  <c r="R37" i="48"/>
  <c r="R38" i="48"/>
  <c r="R39" i="48"/>
  <c r="R40" i="48"/>
  <c r="R41" i="48"/>
  <c r="R43" i="48"/>
  <c r="R45" i="48"/>
  <c r="R47" i="48"/>
  <c r="R48" i="48"/>
  <c r="R49" i="48"/>
  <c r="R50" i="48"/>
  <c r="R52" i="48"/>
  <c r="R54" i="48"/>
  <c r="R56" i="48"/>
  <c r="R57" i="48"/>
  <c r="R58" i="48"/>
  <c r="R59" i="48"/>
  <c r="R60" i="48"/>
  <c r="R63" i="48"/>
  <c r="R64" i="48"/>
  <c r="R66" i="48"/>
  <c r="R68" i="48"/>
  <c r="R70" i="48"/>
  <c r="R71" i="48"/>
  <c r="R72" i="48"/>
  <c r="R73" i="48"/>
  <c r="R74" i="48"/>
  <c r="R77" i="48"/>
  <c r="R78" i="48"/>
  <c r="R80" i="48"/>
  <c r="R82" i="48"/>
  <c r="R94" i="48"/>
  <c r="R95" i="48"/>
  <c r="R96" i="48"/>
  <c r="R97" i="48"/>
  <c r="R99" i="48"/>
  <c r="R100" i="48"/>
  <c r="R102" i="48"/>
  <c r="R103" i="48"/>
  <c r="R112" i="48"/>
  <c r="R113" i="48"/>
  <c r="R114" i="48"/>
  <c r="R115" i="48"/>
  <c r="R117" i="48"/>
  <c r="R118" i="48"/>
  <c r="R120" i="48"/>
  <c r="R121" i="48"/>
  <c r="R130" i="48"/>
  <c r="R139" i="48"/>
  <c r="R148" i="48"/>
  <c r="R3" i="48"/>
  <c r="AI68" i="48"/>
  <c r="AL64" i="48"/>
  <c r="P70" i="48"/>
  <c r="S70" i="48" s="1"/>
  <c r="AL70" i="48" s="1"/>
  <c r="P56" i="48"/>
  <c r="S56" i="48" s="1"/>
  <c r="S7" i="48"/>
  <c r="AL7" i="48" s="1"/>
  <c r="P5" i="48"/>
  <c r="S5" i="48" s="1"/>
  <c r="AO5" i="48" s="1"/>
  <c r="P36" i="48"/>
  <c r="S36" i="48" s="1"/>
  <c r="AO36" i="48" s="1"/>
  <c r="P38" i="48"/>
  <c r="S38" i="48" s="1"/>
  <c r="P37" i="48"/>
  <c r="S37" i="48" s="1"/>
  <c r="AL37" i="48" s="1"/>
  <c r="P48" i="48"/>
  <c r="S48" i="48" s="1"/>
  <c r="AO48" i="48" s="1"/>
  <c r="P39" i="48"/>
  <c r="S39" i="48" s="1"/>
  <c r="AI39" i="48" s="1"/>
  <c r="S71" i="48"/>
  <c r="AO71" i="48" s="1"/>
  <c r="S57" i="48"/>
  <c r="AL57" i="48" s="1"/>
  <c r="S6" i="48"/>
  <c r="AO6" i="48" s="1"/>
  <c r="S72" i="48"/>
  <c r="AO72" i="48" s="1"/>
  <c r="S58" i="48"/>
  <c r="AL58" i="48" s="1"/>
  <c r="P35" i="48"/>
  <c r="S35" i="48" s="1"/>
  <c r="AI35" i="48" s="1"/>
  <c r="S8" i="48"/>
  <c r="AO8" i="48" s="1"/>
  <c r="S21" i="48"/>
  <c r="AI21" i="48" s="1"/>
  <c r="S15" i="48"/>
  <c r="AO15" i="48" s="1"/>
  <c r="S14" i="48"/>
  <c r="AO14" i="48" s="1"/>
  <c r="O205" i="48"/>
  <c r="P148" i="48"/>
  <c r="S148" i="48" s="1"/>
  <c r="AO148" i="48" s="1"/>
  <c r="P139" i="48"/>
  <c r="S139" i="48" s="1"/>
  <c r="AI139" i="48" s="1"/>
  <c r="O131" i="48"/>
  <c r="P130" i="48"/>
  <c r="S130" i="48" s="1"/>
  <c r="AL130" i="48" s="1"/>
  <c r="S121" i="48"/>
  <c r="AO121" i="48" s="1"/>
  <c r="S120" i="48"/>
  <c r="AI120" i="48" s="1"/>
  <c r="S118" i="48"/>
  <c r="AI118" i="48" s="1"/>
  <c r="S117" i="48"/>
  <c r="AO117" i="48" s="1"/>
  <c r="S115" i="48"/>
  <c r="AO115" i="48" s="1"/>
  <c r="S114" i="48"/>
  <c r="AL114" i="48" s="1"/>
  <c r="S113" i="48"/>
  <c r="AO113" i="48" s="1"/>
  <c r="P112" i="48"/>
  <c r="S112" i="48" s="1"/>
  <c r="AL112" i="48" s="1"/>
  <c r="O112" i="48"/>
  <c r="O119" i="48" s="1"/>
  <c r="S103" i="48"/>
  <c r="AO103" i="48" s="1"/>
  <c r="S102" i="48"/>
  <c r="AI102" i="48" s="1"/>
  <c r="S100" i="48"/>
  <c r="AL100" i="48" s="1"/>
  <c r="S99" i="48"/>
  <c r="AI99" i="48" s="1"/>
  <c r="S97" i="48"/>
  <c r="AL97" i="48" s="1"/>
  <c r="S96" i="48"/>
  <c r="AO96" i="48" s="1"/>
  <c r="S95" i="48"/>
  <c r="AI95" i="48" s="1"/>
  <c r="P94" i="48"/>
  <c r="S94" i="48" s="1"/>
  <c r="AI94" i="48" s="1"/>
  <c r="O94" i="48"/>
  <c r="O99" i="48" s="1"/>
  <c r="S82" i="48"/>
  <c r="AO82" i="48" s="1"/>
  <c r="S80" i="48"/>
  <c r="AO80" i="48" s="1"/>
  <c r="S78" i="48"/>
  <c r="AI78" i="48" s="1"/>
  <c r="P77" i="48"/>
  <c r="S77" i="48" s="1"/>
  <c r="AI77" i="48" s="1"/>
  <c r="S74" i="48"/>
  <c r="AO74" i="48" s="1"/>
  <c r="S73" i="48"/>
  <c r="AO73" i="48" s="1"/>
  <c r="S68" i="48"/>
  <c r="AO68" i="48" s="1"/>
  <c r="S66" i="48"/>
  <c r="AI66" i="48" s="1"/>
  <c r="S64" i="48"/>
  <c r="AI64" i="48" s="1"/>
  <c r="P63" i="48"/>
  <c r="S63" i="48" s="1"/>
  <c r="AO63" i="48" s="1"/>
  <c r="S60" i="48"/>
  <c r="AI60" i="48" s="1"/>
  <c r="S59" i="48"/>
  <c r="AI59" i="48" s="1"/>
  <c r="S54" i="48"/>
  <c r="AO54" i="48" s="1"/>
  <c r="S52" i="48"/>
  <c r="AI52" i="48" s="1"/>
  <c r="S50" i="48"/>
  <c r="AL50" i="48" s="1"/>
  <c r="S49" i="48"/>
  <c r="AI49" i="48" s="1"/>
  <c r="P47" i="48"/>
  <c r="S47" i="48" s="1"/>
  <c r="AO47" i="48" s="1"/>
  <c r="O47" i="48"/>
  <c r="O54" i="48" s="1"/>
  <c r="O55" i="48" s="1"/>
  <c r="S45" i="48"/>
  <c r="AL45" i="48" s="1"/>
  <c r="S43" i="48"/>
  <c r="AL43" i="48" s="1"/>
  <c r="S41" i="48"/>
  <c r="AI41" i="48" s="1"/>
  <c r="P40" i="48"/>
  <c r="S40" i="48" s="1"/>
  <c r="AL40" i="48" s="1"/>
  <c r="P34" i="48"/>
  <c r="S34" i="48" s="1"/>
  <c r="AI34" i="48" s="1"/>
  <c r="O34" i="48"/>
  <c r="O45" i="48" s="1"/>
  <c r="O46" i="48" s="1"/>
  <c r="S23" i="48"/>
  <c r="AL23" i="48" s="1"/>
  <c r="S22" i="48"/>
  <c r="AO22" i="48" s="1"/>
  <c r="S20" i="48"/>
  <c r="AO20" i="48" s="1"/>
  <c r="S17" i="48"/>
  <c r="AI17" i="48" s="1"/>
  <c r="S16" i="48"/>
  <c r="AI16" i="48" s="1"/>
  <c r="S12" i="48"/>
  <c r="AO12" i="48" s="1"/>
  <c r="S10" i="48"/>
  <c r="AO10" i="48" s="1"/>
  <c r="S9" i="48"/>
  <c r="AI9" i="48" s="1"/>
  <c r="S4" i="48"/>
  <c r="AL4" i="48" s="1"/>
  <c r="O4" i="48"/>
  <c r="O5" i="48" s="1"/>
  <c r="P3" i="48"/>
  <c r="S3" i="48" s="1"/>
  <c r="AI3" i="48" s="1"/>
  <c r="R136" i="46"/>
  <c r="R127" i="46"/>
  <c r="R118" i="47"/>
  <c r="R118" i="46"/>
  <c r="R100" i="46"/>
  <c r="R82" i="46"/>
  <c r="R29" i="46"/>
  <c r="R29" i="47"/>
  <c r="R4" i="47"/>
  <c r="R4" i="46"/>
  <c r="R3" i="46"/>
  <c r="P136" i="47"/>
  <c r="R136" i="47" s="1"/>
  <c r="P127" i="47"/>
  <c r="R127" i="47" s="1"/>
  <c r="O119" i="47"/>
  <c r="P118" i="47"/>
  <c r="O110" i="47"/>
  <c r="R109" i="47"/>
  <c r="AN109" i="47" s="1"/>
  <c r="AB108" i="47"/>
  <c r="Y108" i="47"/>
  <c r="R108" i="47"/>
  <c r="AN108" i="47" s="1"/>
  <c r="R106" i="47"/>
  <c r="AN106" i="47" s="1"/>
  <c r="AB105" i="47"/>
  <c r="Y105" i="47"/>
  <c r="R105" i="47"/>
  <c r="AN105" i="47" s="1"/>
  <c r="O105" i="47"/>
  <c r="AK103" i="47"/>
  <c r="Y103" i="47"/>
  <c r="R103" i="47"/>
  <c r="AN103" i="47" s="1"/>
  <c r="AK102" i="47"/>
  <c r="AH102" i="47"/>
  <c r="AE102" i="47"/>
  <c r="AB102" i="47"/>
  <c r="R102" i="47"/>
  <c r="AN102" i="47" s="1"/>
  <c r="AH101" i="47"/>
  <c r="AB101" i="47"/>
  <c r="Y101" i="47"/>
  <c r="R101" i="47"/>
  <c r="AN101" i="47" s="1"/>
  <c r="P100" i="47"/>
  <c r="R100" i="47" s="1"/>
  <c r="O100" i="47"/>
  <c r="O104" i="47" s="1"/>
  <c r="O92" i="47"/>
  <c r="AN91" i="47"/>
  <c r="AK91" i="47"/>
  <c r="AH91" i="47"/>
  <c r="AE91" i="47"/>
  <c r="AB91" i="47"/>
  <c r="R91" i="47"/>
  <c r="Y91" i="47" s="1"/>
  <c r="O91" i="47"/>
  <c r="AE90" i="47"/>
  <c r="AB90" i="47"/>
  <c r="R90" i="47"/>
  <c r="Y90" i="47" s="1"/>
  <c r="O89" i="47"/>
  <c r="R88" i="47"/>
  <c r="AK88" i="47" s="1"/>
  <c r="R87" i="47"/>
  <c r="AK87" i="47" s="1"/>
  <c r="O87" i="47"/>
  <c r="R85" i="47"/>
  <c r="AN85" i="47" s="1"/>
  <c r="O85" i="47"/>
  <c r="R84" i="47"/>
  <c r="AN84" i="47" s="1"/>
  <c r="R83" i="47"/>
  <c r="AN83" i="47" s="1"/>
  <c r="O83" i="47"/>
  <c r="P82" i="47"/>
  <c r="R82" i="47" s="1"/>
  <c r="O82" i="47"/>
  <c r="O90" i="47" s="1"/>
  <c r="R70" i="47"/>
  <c r="AN70" i="47" s="1"/>
  <c r="AK68" i="47"/>
  <c r="R68" i="47"/>
  <c r="AN68" i="47" s="1"/>
  <c r="AK66" i="47"/>
  <c r="AH66" i="47"/>
  <c r="R66" i="47"/>
  <c r="AE66" i="47" s="1"/>
  <c r="P65" i="47"/>
  <c r="R65" i="47" s="1"/>
  <c r="R62" i="47"/>
  <c r="AN62" i="47" s="1"/>
  <c r="R61" i="47"/>
  <c r="AN61" i="47" s="1"/>
  <c r="P60" i="47"/>
  <c r="R60" i="47" s="1"/>
  <c r="R58" i="47"/>
  <c r="AN58" i="47" s="1"/>
  <c r="AH56" i="47"/>
  <c r="AB56" i="47"/>
  <c r="Y56" i="47"/>
  <c r="R56" i="47"/>
  <c r="AN56" i="47" s="1"/>
  <c r="R54" i="47"/>
  <c r="AN54" i="47" s="1"/>
  <c r="AK53" i="47"/>
  <c r="R53" i="47"/>
  <c r="AN53" i="47" s="1"/>
  <c r="P53" i="47"/>
  <c r="R50" i="47"/>
  <c r="AK50" i="47" s="1"/>
  <c r="AN49" i="47"/>
  <c r="R49" i="47"/>
  <c r="AK49" i="47" s="1"/>
  <c r="P48" i="47"/>
  <c r="R48" i="47" s="1"/>
  <c r="R46" i="47"/>
  <c r="AN46" i="47" s="1"/>
  <c r="AB44" i="47"/>
  <c r="Y44" i="47"/>
  <c r="R44" i="47"/>
  <c r="AN44" i="47" s="1"/>
  <c r="R42" i="47"/>
  <c r="AN42" i="47" s="1"/>
  <c r="AH41" i="47"/>
  <c r="AE41" i="47"/>
  <c r="Y41" i="47"/>
  <c r="R41" i="47"/>
  <c r="AN41" i="47" s="1"/>
  <c r="P39" i="47"/>
  <c r="R39" i="47" s="1"/>
  <c r="O39" i="47"/>
  <c r="O44" i="47" s="1"/>
  <c r="O45" i="47" s="1"/>
  <c r="R37" i="47"/>
  <c r="R35" i="47"/>
  <c r="AH33" i="47"/>
  <c r="AE33" i="47"/>
  <c r="R33" i="47"/>
  <c r="AN33" i="47" s="1"/>
  <c r="R32" i="47"/>
  <c r="AN32" i="47" s="1"/>
  <c r="P32" i="47"/>
  <c r="P31" i="47"/>
  <c r="R31" i="47" s="1"/>
  <c r="P30" i="47"/>
  <c r="R30" i="47" s="1"/>
  <c r="O30" i="47"/>
  <c r="O72" i="47" s="1"/>
  <c r="P29" i="47"/>
  <c r="O29" i="47"/>
  <c r="O35" i="47" s="1"/>
  <c r="O36" i="47" s="1"/>
  <c r="R18" i="47"/>
  <c r="AN18" i="47" s="1"/>
  <c r="R17" i="47"/>
  <c r="AE16" i="47"/>
  <c r="AB16" i="47"/>
  <c r="Y16" i="47"/>
  <c r="R16" i="47"/>
  <c r="AN16" i="47" s="1"/>
  <c r="AN13" i="47"/>
  <c r="AK13" i="47"/>
  <c r="AH13" i="47"/>
  <c r="AB13" i="47"/>
  <c r="Y13" i="47"/>
  <c r="R13" i="47"/>
  <c r="AE13" i="47" s="1"/>
  <c r="R12" i="47"/>
  <c r="AN11" i="47"/>
  <c r="AK11" i="47"/>
  <c r="AH11" i="47"/>
  <c r="AB11" i="47"/>
  <c r="Y11" i="47"/>
  <c r="R11" i="47"/>
  <c r="AE11" i="47" s="1"/>
  <c r="R9" i="47"/>
  <c r="AB7" i="47"/>
  <c r="Y7" i="47"/>
  <c r="R7" i="47"/>
  <c r="AN7" i="47" s="1"/>
  <c r="AB6" i="47"/>
  <c r="Y6" i="47"/>
  <c r="R6" i="47"/>
  <c r="AN6" i="47" s="1"/>
  <c r="P5" i="47"/>
  <c r="R5" i="47" s="1"/>
  <c r="O4" i="47"/>
  <c r="O16" i="47" s="1"/>
  <c r="O20" i="47" s="1"/>
  <c r="P3" i="47"/>
  <c r="R3" i="47" s="1"/>
  <c r="P5" i="46"/>
  <c r="R5" i="46" s="1"/>
  <c r="P5" i="43"/>
  <c r="R5" i="43" s="1"/>
  <c r="P5" i="37"/>
  <c r="R5" i="37" s="1"/>
  <c r="AN5" i="37" s="1"/>
  <c r="P136" i="46"/>
  <c r="P127" i="46"/>
  <c r="O119" i="46"/>
  <c r="P118" i="46"/>
  <c r="R109" i="46"/>
  <c r="Y109" i="46" s="1"/>
  <c r="R108" i="46"/>
  <c r="Y108" i="46" s="1"/>
  <c r="R106" i="46"/>
  <c r="AB106" i="46" s="1"/>
  <c r="R105" i="46"/>
  <c r="AB105" i="46" s="1"/>
  <c r="R103" i="46"/>
  <c r="AE103" i="46" s="1"/>
  <c r="R102" i="46"/>
  <c r="AE102" i="46" s="1"/>
  <c r="R101" i="46"/>
  <c r="AE101" i="46" s="1"/>
  <c r="P100" i="46"/>
  <c r="O100" i="46"/>
  <c r="O109" i="46" s="1"/>
  <c r="R91" i="46"/>
  <c r="AK91" i="46" s="1"/>
  <c r="R90" i="46"/>
  <c r="AK90" i="46" s="1"/>
  <c r="R88" i="46"/>
  <c r="AN88" i="46" s="1"/>
  <c r="R87" i="46"/>
  <c r="AN87" i="46" s="1"/>
  <c r="R85" i="46"/>
  <c r="R84" i="46"/>
  <c r="R83" i="46"/>
  <c r="P82" i="46"/>
  <c r="O82" i="46"/>
  <c r="O86" i="46" s="1"/>
  <c r="R70" i="46"/>
  <c r="AB70" i="46" s="1"/>
  <c r="R68" i="46"/>
  <c r="AE68" i="46" s="1"/>
  <c r="R66" i="46"/>
  <c r="AH66" i="46" s="1"/>
  <c r="P65" i="46"/>
  <c r="R65" i="46" s="1"/>
  <c r="R62" i="46"/>
  <c r="R61" i="46"/>
  <c r="P60" i="46"/>
  <c r="R60" i="46" s="1"/>
  <c r="R58" i="46"/>
  <c r="AE58" i="46" s="1"/>
  <c r="R56" i="46"/>
  <c r="AB56" i="46" s="1"/>
  <c r="R54" i="46"/>
  <c r="AE54" i="46" s="1"/>
  <c r="P53" i="46"/>
  <c r="R53" i="46" s="1"/>
  <c r="AH53" i="46" s="1"/>
  <c r="R50" i="46"/>
  <c r="AN50" i="46" s="1"/>
  <c r="R49" i="46"/>
  <c r="AN49" i="46" s="1"/>
  <c r="P48" i="46"/>
  <c r="R48" i="46" s="1"/>
  <c r="R46" i="46"/>
  <c r="Y46" i="46" s="1"/>
  <c r="R44" i="46"/>
  <c r="AK44" i="46" s="1"/>
  <c r="AH42" i="46"/>
  <c r="R42" i="46"/>
  <c r="AB42" i="46" s="1"/>
  <c r="R41" i="46"/>
  <c r="AB41" i="46" s="1"/>
  <c r="P39" i="46"/>
  <c r="R39" i="46" s="1"/>
  <c r="AN39" i="46" s="1"/>
  <c r="O39" i="46"/>
  <c r="R37" i="46"/>
  <c r="R35" i="46"/>
  <c r="R33" i="46"/>
  <c r="AB33" i="46" s="1"/>
  <c r="P32" i="46"/>
  <c r="R32" i="46" s="1"/>
  <c r="AE32" i="46" s="1"/>
  <c r="P31" i="46"/>
  <c r="R31" i="46" s="1"/>
  <c r="P30" i="46"/>
  <c r="R30" i="46" s="1"/>
  <c r="O30" i="46"/>
  <c r="O72" i="46" s="1"/>
  <c r="P29" i="46"/>
  <c r="O29" i="46"/>
  <c r="O35" i="46" s="1"/>
  <c r="O36" i="46" s="1"/>
  <c r="R18" i="46"/>
  <c r="AH18" i="46" s="1"/>
  <c r="R17" i="46"/>
  <c r="AH16" i="46"/>
  <c r="R16" i="46"/>
  <c r="AB16" i="46" s="1"/>
  <c r="R13" i="46"/>
  <c r="AK13" i="46" s="1"/>
  <c r="R12" i="46"/>
  <c r="AB11" i="46"/>
  <c r="R11" i="46"/>
  <c r="AK11" i="46" s="1"/>
  <c r="R9" i="46"/>
  <c r="R7" i="46"/>
  <c r="AK7" i="46" s="1"/>
  <c r="R6" i="46"/>
  <c r="AH6" i="46" s="1"/>
  <c r="O4" i="46"/>
  <c r="O21" i="46" s="1"/>
  <c r="P3" i="46"/>
  <c r="O191" i="44"/>
  <c r="P135" i="44"/>
  <c r="R135" i="44" s="1"/>
  <c r="P126" i="44"/>
  <c r="R126" i="44" s="1"/>
  <c r="O118" i="44"/>
  <c r="P117" i="44"/>
  <c r="R117" i="44" s="1"/>
  <c r="R108" i="44"/>
  <c r="R107" i="44"/>
  <c r="R105" i="44"/>
  <c r="R104" i="44"/>
  <c r="R102" i="44"/>
  <c r="R101" i="44"/>
  <c r="R100" i="44"/>
  <c r="P99" i="44"/>
  <c r="R99" i="44" s="1"/>
  <c r="O99" i="44"/>
  <c r="O107" i="44" s="1"/>
  <c r="O91" i="44"/>
  <c r="R90" i="44"/>
  <c r="O90" i="44"/>
  <c r="R89" i="44"/>
  <c r="R87" i="44"/>
  <c r="R86" i="44"/>
  <c r="R84" i="44"/>
  <c r="R83" i="44"/>
  <c r="R82" i="44"/>
  <c r="P81" i="44"/>
  <c r="R81" i="44" s="1"/>
  <c r="O81" i="44"/>
  <c r="O86" i="44" s="1"/>
  <c r="R69" i="44"/>
  <c r="R67" i="44"/>
  <c r="R65" i="44"/>
  <c r="P64" i="44"/>
  <c r="R64" i="44" s="1"/>
  <c r="R61" i="44"/>
  <c r="R60" i="44"/>
  <c r="P59" i="44"/>
  <c r="R59" i="44" s="1"/>
  <c r="R57" i="44"/>
  <c r="R55" i="44"/>
  <c r="R53" i="44"/>
  <c r="P52" i="44"/>
  <c r="R52" i="44" s="1"/>
  <c r="R49" i="44"/>
  <c r="R48" i="44"/>
  <c r="P47" i="44"/>
  <c r="R47" i="44" s="1"/>
  <c r="R45" i="44"/>
  <c r="R43" i="44"/>
  <c r="R41" i="44"/>
  <c r="R40" i="44"/>
  <c r="R39" i="44"/>
  <c r="P39" i="44"/>
  <c r="O39" i="44"/>
  <c r="O45" i="44" s="1"/>
  <c r="O46" i="44" s="1"/>
  <c r="R37" i="44"/>
  <c r="O37" i="44"/>
  <c r="O38" i="44" s="1"/>
  <c r="R35" i="44"/>
  <c r="R33" i="44"/>
  <c r="P32" i="44"/>
  <c r="R32" i="44" s="1"/>
  <c r="P31" i="44"/>
  <c r="R31" i="44" s="1"/>
  <c r="P30" i="44"/>
  <c r="R30" i="44" s="1"/>
  <c r="P29" i="44"/>
  <c r="R29" i="44" s="1"/>
  <c r="O29" i="44"/>
  <c r="O35" i="44" s="1"/>
  <c r="O36" i="44" s="1"/>
  <c r="R18" i="44"/>
  <c r="R17" i="44"/>
  <c r="R16" i="44"/>
  <c r="R13" i="44"/>
  <c r="R12" i="44"/>
  <c r="R11" i="44"/>
  <c r="R9" i="44"/>
  <c r="R7" i="44"/>
  <c r="R6" i="44"/>
  <c r="P5" i="44"/>
  <c r="R5" i="44" s="1"/>
  <c r="R4" i="44"/>
  <c r="O4" i="44"/>
  <c r="O5" i="44" s="1"/>
  <c r="R3" i="44"/>
  <c r="P3" i="44"/>
  <c r="O192" i="43"/>
  <c r="P136" i="43"/>
  <c r="R136" i="43" s="1"/>
  <c r="P127" i="43"/>
  <c r="R127" i="43" s="1"/>
  <c r="O119" i="43"/>
  <c r="P118" i="43"/>
  <c r="R118" i="43" s="1"/>
  <c r="AN118" i="43" s="1"/>
  <c r="R109" i="43"/>
  <c r="AN109" i="43" s="1"/>
  <c r="AE108" i="43"/>
  <c r="Y108" i="43"/>
  <c r="R108" i="43"/>
  <c r="AN108" i="43" s="1"/>
  <c r="R106" i="43"/>
  <c r="AN106" i="43" s="1"/>
  <c r="AH105" i="43"/>
  <c r="Y105" i="43"/>
  <c r="R105" i="43"/>
  <c r="AN105" i="43" s="1"/>
  <c r="R103" i="43"/>
  <c r="AN103" i="43" s="1"/>
  <c r="R102" i="43"/>
  <c r="AN102" i="43" s="1"/>
  <c r="AE101" i="43"/>
  <c r="AB101" i="43"/>
  <c r="R101" i="43"/>
  <c r="AN101" i="43" s="1"/>
  <c r="P100" i="43"/>
  <c r="R100" i="43" s="1"/>
  <c r="O100" i="43"/>
  <c r="O110" i="43" s="1"/>
  <c r="AK91" i="43"/>
  <c r="AH91" i="43"/>
  <c r="AE91" i="43"/>
  <c r="AB91" i="43"/>
  <c r="Y91" i="43"/>
  <c r="R91" i="43"/>
  <c r="AN91" i="43" s="1"/>
  <c r="O91" i="43"/>
  <c r="AH90" i="43"/>
  <c r="AE90" i="43"/>
  <c r="Y90" i="43"/>
  <c r="R90" i="43"/>
  <c r="AN90" i="43" s="1"/>
  <c r="AN88" i="43"/>
  <c r="R88" i="43"/>
  <c r="AK88" i="43" s="1"/>
  <c r="R87" i="43"/>
  <c r="AK87" i="43" s="1"/>
  <c r="R85" i="43"/>
  <c r="AN85" i="43" s="1"/>
  <c r="R84" i="43"/>
  <c r="AN84" i="43" s="1"/>
  <c r="R83" i="43"/>
  <c r="AN83" i="43" s="1"/>
  <c r="P82" i="43"/>
  <c r="R82" i="43" s="1"/>
  <c r="O82" i="43"/>
  <c r="O89" i="43" s="1"/>
  <c r="AB70" i="43"/>
  <c r="R70" i="43"/>
  <c r="Y70" i="43" s="1"/>
  <c r="AK68" i="43"/>
  <c r="AE68" i="43"/>
  <c r="R68" i="43"/>
  <c r="AN68" i="43" s="1"/>
  <c r="AH66" i="43"/>
  <c r="R66" i="43"/>
  <c r="AE66" i="43" s="1"/>
  <c r="P65" i="43"/>
  <c r="R65" i="43" s="1"/>
  <c r="AN62" i="43"/>
  <c r="AH62" i="43"/>
  <c r="AE62" i="43"/>
  <c r="AB62" i="43"/>
  <c r="Y62" i="43"/>
  <c r="R62" i="43"/>
  <c r="AK62" i="43" s="1"/>
  <c r="R61" i="43"/>
  <c r="AN61" i="43" s="1"/>
  <c r="P60" i="43"/>
  <c r="R60" i="43" s="1"/>
  <c r="AE58" i="43"/>
  <c r="Y58" i="43"/>
  <c r="R58" i="43"/>
  <c r="AN58" i="43" s="1"/>
  <c r="R56" i="43"/>
  <c r="Y56" i="43" s="1"/>
  <c r="AK54" i="43"/>
  <c r="AB54" i="43"/>
  <c r="Y54" i="43"/>
  <c r="R54" i="43"/>
  <c r="AN54" i="43" s="1"/>
  <c r="P53" i="43"/>
  <c r="R53" i="43" s="1"/>
  <c r="R50" i="43"/>
  <c r="AK50" i="43" s="1"/>
  <c r="AN49" i="43"/>
  <c r="R49" i="43"/>
  <c r="AK49" i="43" s="1"/>
  <c r="R48" i="43"/>
  <c r="AK48" i="43" s="1"/>
  <c r="P48" i="43"/>
  <c r="R46" i="43"/>
  <c r="AN46" i="43" s="1"/>
  <c r="R44" i="43"/>
  <c r="AN44" i="43" s="1"/>
  <c r="R42" i="43"/>
  <c r="Y42" i="43" s="1"/>
  <c r="AB41" i="43"/>
  <c r="R41" i="43"/>
  <c r="Y41" i="43" s="1"/>
  <c r="P39" i="43"/>
  <c r="R39" i="43" s="1"/>
  <c r="O39" i="43"/>
  <c r="O46" i="43" s="1"/>
  <c r="O47" i="43" s="1"/>
  <c r="R37" i="43"/>
  <c r="R35" i="43"/>
  <c r="AN33" i="43"/>
  <c r="R33" i="43"/>
  <c r="Y33" i="43" s="1"/>
  <c r="P32" i="43"/>
  <c r="R32" i="43" s="1"/>
  <c r="P31" i="43"/>
  <c r="R31" i="43" s="1"/>
  <c r="P30" i="43"/>
  <c r="R30" i="43" s="1"/>
  <c r="O30" i="43"/>
  <c r="O72" i="43" s="1"/>
  <c r="P29" i="43"/>
  <c r="R29" i="43" s="1"/>
  <c r="O29" i="43"/>
  <c r="O37" i="43" s="1"/>
  <c r="O38" i="43" s="1"/>
  <c r="R18" i="43"/>
  <c r="AN18" i="43" s="1"/>
  <c r="R17" i="43"/>
  <c r="AN16" i="43"/>
  <c r="AH16" i="43"/>
  <c r="R16" i="43"/>
  <c r="Y16" i="43" s="1"/>
  <c r="R13" i="43"/>
  <c r="AE13" i="43" s="1"/>
  <c r="R12" i="43"/>
  <c r="AK11" i="43"/>
  <c r="AH11" i="43"/>
  <c r="AB11" i="43"/>
  <c r="Y11" i="43"/>
  <c r="R11" i="43"/>
  <c r="AN11" i="43" s="1"/>
  <c r="O11" i="43"/>
  <c r="O15" i="43" s="1"/>
  <c r="R9" i="43"/>
  <c r="AK7" i="43"/>
  <c r="AE7" i="43"/>
  <c r="R7" i="43"/>
  <c r="AN7" i="43" s="1"/>
  <c r="AK6" i="43"/>
  <c r="Y6" i="43"/>
  <c r="R6" i="43"/>
  <c r="AN6" i="43" s="1"/>
  <c r="AK4" i="43"/>
  <c r="AE4" i="43"/>
  <c r="R4" i="43"/>
  <c r="AN4" i="43" s="1"/>
  <c r="O4" i="43"/>
  <c r="O9" i="43" s="1"/>
  <c r="P3" i="43"/>
  <c r="R3" i="43" s="1"/>
  <c r="O28" i="40"/>
  <c r="R21" i="42"/>
  <c r="AN21" i="42" s="1"/>
  <c r="R20" i="42"/>
  <c r="AN20" i="42" s="1"/>
  <c r="R19" i="42"/>
  <c r="AN19" i="42" s="1"/>
  <c r="O21" i="42"/>
  <c r="R18" i="42"/>
  <c r="AN18" i="42" s="1"/>
  <c r="AH17" i="42"/>
  <c r="R17" i="42"/>
  <c r="AE17" i="42" s="1"/>
  <c r="R16" i="42"/>
  <c r="Y16" i="42" s="1"/>
  <c r="O18" i="42"/>
  <c r="R15" i="42"/>
  <c r="AH15" i="42" s="1"/>
  <c r="R14" i="42"/>
  <c r="Y14" i="42" s="1"/>
  <c r="R13" i="42"/>
  <c r="AB13" i="42" s="1"/>
  <c r="R12" i="42"/>
  <c r="AE12" i="42" s="1"/>
  <c r="AE11" i="42"/>
  <c r="R11" i="42"/>
  <c r="AK11" i="42" s="1"/>
  <c r="AE10" i="42"/>
  <c r="AB10" i="42"/>
  <c r="Y10" i="42"/>
  <c r="R10" i="42"/>
  <c r="AK10" i="42" s="1"/>
  <c r="AB9" i="42"/>
  <c r="R9" i="42"/>
  <c r="AK9" i="42" s="1"/>
  <c r="O11" i="42"/>
  <c r="R8" i="42"/>
  <c r="R7" i="42"/>
  <c r="R6" i="42"/>
  <c r="Y6" i="42" s="1"/>
  <c r="O8" i="42"/>
  <c r="R5" i="42"/>
  <c r="R4" i="42"/>
  <c r="AE3" i="42"/>
  <c r="R3" i="42"/>
  <c r="AK3" i="42" s="1"/>
  <c r="R5" i="41"/>
  <c r="P58" i="41"/>
  <c r="R58" i="41" s="1"/>
  <c r="P57" i="41"/>
  <c r="R57" i="41" s="1"/>
  <c r="AE57" i="41" s="1"/>
  <c r="P56" i="41"/>
  <c r="R56" i="41" s="1"/>
  <c r="AE56" i="41" s="1"/>
  <c r="R55" i="41"/>
  <c r="AN55" i="41" s="1"/>
  <c r="R54" i="41"/>
  <c r="AN54" i="41" s="1"/>
  <c r="R53" i="41"/>
  <c r="AK53" i="41" s="1"/>
  <c r="R52" i="41"/>
  <c r="AH52" i="41" s="1"/>
  <c r="R51" i="41"/>
  <c r="AB51" i="41" s="1"/>
  <c r="R50" i="41"/>
  <c r="AB50" i="41" s="1"/>
  <c r="R49" i="41"/>
  <c r="AB49" i="41" s="1"/>
  <c r="P48" i="41"/>
  <c r="R48" i="41" s="1"/>
  <c r="AN48" i="41" s="1"/>
  <c r="O48" i="41"/>
  <c r="O49" i="41" s="1"/>
  <c r="R47" i="41"/>
  <c r="AN47" i="41" s="1"/>
  <c r="R46" i="41"/>
  <c r="Y46" i="41" s="1"/>
  <c r="R45" i="41"/>
  <c r="R44" i="41"/>
  <c r="AB44" i="41" s="1"/>
  <c r="R43" i="41"/>
  <c r="R42" i="41"/>
  <c r="R41" i="41"/>
  <c r="AB41" i="41" s="1"/>
  <c r="P40" i="41"/>
  <c r="R40" i="41" s="1"/>
  <c r="O40" i="41"/>
  <c r="R39" i="41"/>
  <c r="AB39" i="41" s="1"/>
  <c r="R38" i="41"/>
  <c r="AB38" i="41" s="1"/>
  <c r="R37" i="41"/>
  <c r="P36" i="41"/>
  <c r="R36" i="41" s="1"/>
  <c r="R35" i="41"/>
  <c r="Y35" i="41" s="1"/>
  <c r="R34" i="41"/>
  <c r="P33" i="41"/>
  <c r="R33" i="41" s="1"/>
  <c r="R32" i="41"/>
  <c r="AH32" i="41" s="1"/>
  <c r="R31" i="41"/>
  <c r="Y31" i="41" s="1"/>
  <c r="R30" i="41"/>
  <c r="AB30" i="41" s="1"/>
  <c r="P29" i="41"/>
  <c r="R29" i="41" s="1"/>
  <c r="AK29" i="41" s="1"/>
  <c r="R28" i="41"/>
  <c r="R27" i="41"/>
  <c r="AN27" i="41" s="1"/>
  <c r="P26" i="41"/>
  <c r="R26" i="41" s="1"/>
  <c r="R25" i="41"/>
  <c r="R24" i="41"/>
  <c r="AK24" i="41" s="1"/>
  <c r="R23" i="41"/>
  <c r="AH23" i="41" s="1"/>
  <c r="R22" i="41"/>
  <c r="AE22" i="41" s="1"/>
  <c r="P21" i="41"/>
  <c r="R21" i="41" s="1"/>
  <c r="Y21" i="41" s="1"/>
  <c r="O21" i="41"/>
  <c r="R20" i="41"/>
  <c r="R19" i="41"/>
  <c r="R18" i="41"/>
  <c r="AH18" i="41" s="1"/>
  <c r="P17" i="41"/>
  <c r="R17" i="41" s="1"/>
  <c r="Y17" i="41" s="1"/>
  <c r="P16" i="41"/>
  <c r="R16" i="41" s="1"/>
  <c r="AN16" i="41" s="1"/>
  <c r="P15" i="41"/>
  <c r="R15" i="41" s="1"/>
  <c r="O15" i="41"/>
  <c r="P14" i="41"/>
  <c r="R14" i="41" s="1"/>
  <c r="O14" i="41"/>
  <c r="O19" i="41" s="1"/>
  <c r="R13" i="41"/>
  <c r="AK13" i="41" s="1"/>
  <c r="R12" i="41"/>
  <c r="R11" i="41"/>
  <c r="AK11" i="41" s="1"/>
  <c r="R10" i="41"/>
  <c r="R9" i="41"/>
  <c r="R8" i="41"/>
  <c r="AK8" i="41" s="1"/>
  <c r="R7" i="41"/>
  <c r="R6" i="41"/>
  <c r="AK6" i="41" s="1"/>
  <c r="AH5" i="41"/>
  <c r="R4" i="41"/>
  <c r="AE4" i="41" s="1"/>
  <c r="O4" i="41"/>
  <c r="O5" i="41" s="1"/>
  <c r="O10" i="41" s="1"/>
  <c r="P3" i="41"/>
  <c r="R3" i="41" s="1"/>
  <c r="AL21" i="53" l="1"/>
  <c r="AO21" i="53"/>
  <c r="AO20" i="53"/>
  <c r="AL3" i="53"/>
  <c r="AI3" i="53"/>
  <c r="AO3" i="53"/>
  <c r="AO40" i="53"/>
  <c r="AL40" i="53"/>
  <c r="AI40" i="53"/>
  <c r="AL63" i="53"/>
  <c r="AO63" i="53"/>
  <c r="AI63" i="53"/>
  <c r="AI56" i="53"/>
  <c r="AO56" i="53"/>
  <c r="AL56" i="53"/>
  <c r="AO112" i="53"/>
  <c r="AL112" i="53"/>
  <c r="AI112" i="53"/>
  <c r="O9" i="53"/>
  <c r="O14" i="53"/>
  <c r="O19" i="53" s="1"/>
  <c r="O20" i="53"/>
  <c r="O25" i="53" s="1"/>
  <c r="O12" i="53"/>
  <c r="O26" i="53"/>
  <c r="AO47" i="53"/>
  <c r="AL47" i="53"/>
  <c r="AI47" i="53"/>
  <c r="AO148" i="53"/>
  <c r="AL148" i="53"/>
  <c r="AI148" i="53"/>
  <c r="AO70" i="53"/>
  <c r="AL70" i="53"/>
  <c r="AI70" i="53"/>
  <c r="AL94" i="53"/>
  <c r="AO94" i="53"/>
  <c r="AI94" i="53"/>
  <c r="AI130" i="53"/>
  <c r="AO130" i="53"/>
  <c r="AL130" i="53"/>
  <c r="AO35" i="53"/>
  <c r="AL35" i="53"/>
  <c r="AI35" i="53"/>
  <c r="AL34" i="53"/>
  <c r="AI34" i="53"/>
  <c r="AO34" i="53"/>
  <c r="AI48" i="53"/>
  <c r="AO48" i="53"/>
  <c r="AL48" i="53"/>
  <c r="AO39" i="53"/>
  <c r="AO57" i="53"/>
  <c r="AL60" i="53"/>
  <c r="AO64" i="53"/>
  <c r="AO72" i="53"/>
  <c r="AL82" i="53"/>
  <c r="AO95" i="53"/>
  <c r="AO102" i="53"/>
  <c r="AO115" i="53"/>
  <c r="O118" i="53"/>
  <c r="AO139" i="53"/>
  <c r="AI8" i="53"/>
  <c r="AI37" i="53"/>
  <c r="AI43" i="53"/>
  <c r="AI52" i="53"/>
  <c r="AI74" i="53"/>
  <c r="AI97" i="53"/>
  <c r="AI113" i="53"/>
  <c r="AI120" i="53"/>
  <c r="AI5" i="53"/>
  <c r="AL8" i="53"/>
  <c r="AI36" i="53"/>
  <c r="AL37" i="53"/>
  <c r="AI41" i="53"/>
  <c r="AL43" i="53"/>
  <c r="AI50" i="53"/>
  <c r="AL52" i="53"/>
  <c r="AI58" i="53"/>
  <c r="AL74" i="53"/>
  <c r="AI77" i="53"/>
  <c r="O95" i="53"/>
  <c r="AL97" i="53"/>
  <c r="O102" i="53"/>
  <c r="AL113" i="53"/>
  <c r="O115" i="53"/>
  <c r="AI118" i="53"/>
  <c r="AL120" i="53"/>
  <c r="O122" i="53"/>
  <c r="O35" i="53"/>
  <c r="AL5" i="53"/>
  <c r="AL36" i="53"/>
  <c r="AL41" i="53"/>
  <c r="AL50" i="53"/>
  <c r="AL58" i="53"/>
  <c r="AL77" i="53"/>
  <c r="O100" i="53"/>
  <c r="AL118" i="53"/>
  <c r="AI7" i="53"/>
  <c r="AI12" i="53"/>
  <c r="AI49" i="53"/>
  <c r="AI66" i="53"/>
  <c r="O98" i="53"/>
  <c r="AL7" i="53"/>
  <c r="AL12" i="53"/>
  <c r="O45" i="53"/>
  <c r="O46" i="53" s="1"/>
  <c r="AL49" i="53"/>
  <c r="O54" i="53"/>
  <c r="O55" i="53" s="1"/>
  <c r="AL66" i="53"/>
  <c r="AI95" i="53"/>
  <c r="O99" i="53"/>
  <c r="AI102" i="53"/>
  <c r="AI115" i="53"/>
  <c r="AL117" i="53"/>
  <c r="O119" i="53"/>
  <c r="O97" i="53"/>
  <c r="O113" i="53"/>
  <c r="AB53" i="52"/>
  <c r="AK53" i="52"/>
  <c r="AB100" i="52"/>
  <c r="AH100" i="52"/>
  <c r="AB33" i="52"/>
  <c r="AN16" i="52"/>
  <c r="AB105" i="52"/>
  <c r="AB106" i="52"/>
  <c r="AN4" i="52"/>
  <c r="AH101" i="52"/>
  <c r="AH106" i="52"/>
  <c r="AH42" i="52"/>
  <c r="AB91" i="52"/>
  <c r="AE90" i="52"/>
  <c r="AK6" i="52"/>
  <c r="AH56" i="52"/>
  <c r="AH68" i="52"/>
  <c r="O87" i="52"/>
  <c r="AN118" i="52"/>
  <c r="Y118" i="52"/>
  <c r="AB118" i="52"/>
  <c r="AE65" i="52"/>
  <c r="AH65" i="52"/>
  <c r="AB65" i="52"/>
  <c r="AN65" i="52"/>
  <c r="Y65" i="52"/>
  <c r="AK65" i="52"/>
  <c r="AE30" i="52"/>
  <c r="AH30" i="52"/>
  <c r="Y30" i="52"/>
  <c r="AN30" i="52"/>
  <c r="AK30" i="52"/>
  <c r="AB31" i="52"/>
  <c r="AK31" i="52"/>
  <c r="AH31" i="52"/>
  <c r="AE31" i="52"/>
  <c r="AH4" i="52"/>
  <c r="O11" i="52"/>
  <c r="O15" i="52" s="1"/>
  <c r="AH16" i="52"/>
  <c r="AN18" i="52"/>
  <c r="AE42" i="52"/>
  <c r="Y46" i="52"/>
  <c r="AH53" i="52"/>
  <c r="AE56" i="52"/>
  <c r="O86" i="52"/>
  <c r="AB90" i="52"/>
  <c r="AE91" i="52"/>
  <c r="AE100" i="52"/>
  <c r="AE102" i="52"/>
  <c r="Y105" i="52"/>
  <c r="AE106" i="52"/>
  <c r="Y7" i="52"/>
  <c r="Y11" i="52"/>
  <c r="AE33" i="52"/>
  <c r="AK68" i="52"/>
  <c r="O83" i="52"/>
  <c r="AH90" i="52"/>
  <c r="AK91" i="52"/>
  <c r="AK100" i="52"/>
  <c r="AK102" i="52"/>
  <c r="AE105" i="52"/>
  <c r="O107" i="52"/>
  <c r="AB109" i="52"/>
  <c r="AB7" i="52"/>
  <c r="AB11" i="52"/>
  <c r="AK13" i="52"/>
  <c r="AH33" i="52"/>
  <c r="AB41" i="52"/>
  <c r="Y44" i="52"/>
  <c r="AE54" i="52"/>
  <c r="Y58" i="52"/>
  <c r="Y66" i="52"/>
  <c r="O88" i="52"/>
  <c r="AK90" i="52"/>
  <c r="AN91" i="52"/>
  <c r="AH105" i="52"/>
  <c r="AE109" i="52"/>
  <c r="Y6" i="52"/>
  <c r="AE7" i="52"/>
  <c r="AE11" i="52"/>
  <c r="AN13" i="52"/>
  <c r="Y18" i="52"/>
  <c r="AN33" i="52"/>
  <c r="AE41" i="52"/>
  <c r="AB44" i="52"/>
  <c r="AH54" i="52"/>
  <c r="AB58" i="52"/>
  <c r="AB66" i="52"/>
  <c r="AB70" i="52"/>
  <c r="O84" i="52"/>
  <c r="AN90" i="52"/>
  <c r="O92" i="52"/>
  <c r="AE101" i="52"/>
  <c r="AH103" i="52"/>
  <c r="O106" i="52"/>
  <c r="Y108" i="52"/>
  <c r="AN109" i="52"/>
  <c r="AB6" i="52"/>
  <c r="AK7" i="52"/>
  <c r="AK11" i="52"/>
  <c r="AB18" i="52"/>
  <c r="AH41" i="52"/>
  <c r="AE44" i="52"/>
  <c r="AK54" i="52"/>
  <c r="AE58" i="52"/>
  <c r="AH66" i="52"/>
  <c r="AE70" i="52"/>
  <c r="O89" i="52"/>
  <c r="O91" i="52"/>
  <c r="AK103" i="52"/>
  <c r="AB108" i="52"/>
  <c r="AB4" i="52"/>
  <c r="AE6" i="52"/>
  <c r="AN7" i="52"/>
  <c r="AN11" i="52"/>
  <c r="AB16" i="52"/>
  <c r="AE18" i="52"/>
  <c r="AN44" i="52"/>
  <c r="AN58" i="52"/>
  <c r="AK66" i="52"/>
  <c r="AH70" i="52"/>
  <c r="O85" i="52"/>
  <c r="AK101" i="52"/>
  <c r="O105" i="52"/>
  <c r="Y106" i="52"/>
  <c r="AE108" i="52"/>
  <c r="AE4" i="52"/>
  <c r="AE16" i="52"/>
  <c r="AK18" i="52"/>
  <c r="AB42" i="52"/>
  <c r="AE53" i="52"/>
  <c r="AB56" i="52"/>
  <c r="AN66" i="52"/>
  <c r="AB32" i="52"/>
  <c r="Y32" i="52"/>
  <c r="AH32" i="52"/>
  <c r="AE32" i="52"/>
  <c r="AN32" i="52"/>
  <c r="AK32" i="52"/>
  <c r="AB39" i="52"/>
  <c r="Y39" i="52"/>
  <c r="AE39" i="52"/>
  <c r="AN39" i="52"/>
  <c r="AK39" i="52"/>
  <c r="AH39" i="52"/>
  <c r="Y5" i="52"/>
  <c r="AE5" i="52"/>
  <c r="AB5" i="52"/>
  <c r="AN5" i="52"/>
  <c r="AK5" i="52"/>
  <c r="AH5" i="52"/>
  <c r="AK29" i="52"/>
  <c r="AH29" i="52"/>
  <c r="AE29" i="52"/>
  <c r="AB29" i="52"/>
  <c r="Y29" i="52"/>
  <c r="AN29" i="52"/>
  <c r="AN48" i="52"/>
  <c r="AK48" i="52"/>
  <c r="AH48" i="52"/>
  <c r="AE48" i="52"/>
  <c r="AB48" i="52"/>
  <c r="Y48" i="52"/>
  <c r="Y62" i="52"/>
  <c r="Y82" i="52"/>
  <c r="Y136" i="52"/>
  <c r="AK4" i="52"/>
  <c r="AK16" i="52"/>
  <c r="O31" i="52"/>
  <c r="AN31" i="52"/>
  <c r="AK33" i="52"/>
  <c r="AK41" i="52"/>
  <c r="AK42" i="52"/>
  <c r="AH44" i="52"/>
  <c r="AE46" i="52"/>
  <c r="Y49" i="52"/>
  <c r="Y50" i="52"/>
  <c r="AN53" i="52"/>
  <c r="AN54" i="52"/>
  <c r="AK56" i="52"/>
  <c r="AH58" i="52"/>
  <c r="AB60" i="52"/>
  <c r="AB61" i="52"/>
  <c r="AB62" i="52"/>
  <c r="AN68" i="52"/>
  <c r="AK70" i="52"/>
  <c r="AB82" i="52"/>
  <c r="AB83" i="52"/>
  <c r="AB84" i="52"/>
  <c r="AB85" i="52"/>
  <c r="Y87" i="52"/>
  <c r="Y88" i="52"/>
  <c r="AN100" i="52"/>
  <c r="AN101" i="52"/>
  <c r="AN102" i="52"/>
  <c r="AN103" i="52"/>
  <c r="AK105" i="52"/>
  <c r="AK106" i="52"/>
  <c r="AH108" i="52"/>
  <c r="AH109" i="52"/>
  <c r="AE118" i="52"/>
  <c r="AB127" i="52"/>
  <c r="AB136" i="52"/>
  <c r="O37" i="52"/>
  <c r="O38" i="52" s="1"/>
  <c r="AN41" i="52"/>
  <c r="AN42" i="52"/>
  <c r="AH46" i="52"/>
  <c r="AB49" i="52"/>
  <c r="AB50" i="52"/>
  <c r="AN56" i="52"/>
  <c r="AE60" i="52"/>
  <c r="AE61" i="52"/>
  <c r="AE62" i="52"/>
  <c r="AN70" i="52"/>
  <c r="AE82" i="52"/>
  <c r="AE83" i="52"/>
  <c r="AE84" i="52"/>
  <c r="AE85" i="52"/>
  <c r="AB87" i="52"/>
  <c r="AB88" i="52"/>
  <c r="O101" i="52"/>
  <c r="O102" i="52"/>
  <c r="O103" i="52"/>
  <c r="O104" i="52"/>
  <c r="AH118" i="52"/>
  <c r="AE127" i="52"/>
  <c r="AE136" i="52"/>
  <c r="Y60" i="52"/>
  <c r="Y85" i="52"/>
  <c r="Y127" i="52"/>
  <c r="O5" i="52"/>
  <c r="O16" i="52"/>
  <c r="O20" i="52" s="1"/>
  <c r="AK46" i="52"/>
  <c r="AE49" i="52"/>
  <c r="AE50" i="52"/>
  <c r="AH60" i="52"/>
  <c r="AH61" i="52"/>
  <c r="AH62" i="52"/>
  <c r="AH82" i="52"/>
  <c r="AH83" i="52"/>
  <c r="AH84" i="52"/>
  <c r="AH85" i="52"/>
  <c r="AE87" i="52"/>
  <c r="AE88" i="52"/>
  <c r="AK118" i="52"/>
  <c r="AH127" i="52"/>
  <c r="AH136" i="52"/>
  <c r="O6" i="52"/>
  <c r="AB13" i="52"/>
  <c r="AB30" i="52"/>
  <c r="Y31" i="52"/>
  <c r="O44" i="52"/>
  <c r="O45" i="52" s="1"/>
  <c r="AH49" i="52"/>
  <c r="AH50" i="52"/>
  <c r="Y53" i="52"/>
  <c r="Y54" i="52"/>
  <c r="AK60" i="52"/>
  <c r="AK61" i="52"/>
  <c r="AK62" i="52"/>
  <c r="Y68" i="52"/>
  <c r="AK82" i="52"/>
  <c r="AK83" i="52"/>
  <c r="AK84" i="52"/>
  <c r="AK85" i="52"/>
  <c r="AH87" i="52"/>
  <c r="AH88" i="52"/>
  <c r="Y100" i="52"/>
  <c r="Y101" i="52"/>
  <c r="Y102" i="52"/>
  <c r="Y103" i="52"/>
  <c r="O108" i="52"/>
  <c r="O109" i="52"/>
  <c r="AK127" i="52"/>
  <c r="AK136" i="52"/>
  <c r="Y83" i="52"/>
  <c r="O9" i="52"/>
  <c r="AK49" i="52"/>
  <c r="AK50" i="52"/>
  <c r="AN61" i="52"/>
  <c r="AB68" i="52"/>
  <c r="AN84" i="52"/>
  <c r="AK87" i="52"/>
  <c r="AK88" i="52"/>
  <c r="AB103" i="52"/>
  <c r="AK33" i="51"/>
  <c r="Y70" i="51"/>
  <c r="AN100" i="51"/>
  <c r="Y105" i="51"/>
  <c r="AH109" i="51"/>
  <c r="AE16" i="51"/>
  <c r="AB44" i="51"/>
  <c r="AB58" i="51"/>
  <c r="AK70" i="51"/>
  <c r="AE105" i="51"/>
  <c r="AK16" i="51"/>
  <c r="AH105" i="51"/>
  <c r="AK105" i="51"/>
  <c r="AH54" i="51"/>
  <c r="AH68" i="51"/>
  <c r="AK102" i="51"/>
  <c r="AK54" i="51"/>
  <c r="AK13" i="51"/>
  <c r="AE33" i="51"/>
  <c r="AK41" i="51"/>
  <c r="AN46" i="51"/>
  <c r="AN54" i="51"/>
  <c r="AN68" i="51"/>
  <c r="AH100" i="51"/>
  <c r="AE31" i="51"/>
  <c r="AN31" i="51"/>
  <c r="AK31" i="51"/>
  <c r="AH31" i="51"/>
  <c r="AB31" i="51"/>
  <c r="Y31" i="51"/>
  <c r="Y5" i="51"/>
  <c r="AE5" i="51"/>
  <c r="AB5" i="51"/>
  <c r="AH5" i="51"/>
  <c r="AE53" i="51"/>
  <c r="Y53" i="51"/>
  <c r="AB53" i="51"/>
  <c r="AH53" i="51"/>
  <c r="AN53" i="51"/>
  <c r="AK53" i="51"/>
  <c r="AB39" i="51"/>
  <c r="Y39" i="51"/>
  <c r="AK39" i="51"/>
  <c r="AH39" i="51"/>
  <c r="AE39" i="51"/>
  <c r="Y4" i="51"/>
  <c r="AE7" i="51"/>
  <c r="AE18" i="51"/>
  <c r="AE32" i="51"/>
  <c r="Y42" i="51"/>
  <c r="AB66" i="51"/>
  <c r="O92" i="51"/>
  <c r="AE108" i="51"/>
  <c r="AN11" i="51"/>
  <c r="AB18" i="51"/>
  <c r="Y66" i="51"/>
  <c r="AE4" i="51"/>
  <c r="O6" i="51"/>
  <c r="AH7" i="51"/>
  <c r="Y16" i="51"/>
  <c r="AH18" i="51"/>
  <c r="AH32" i="51"/>
  <c r="O41" i="51"/>
  <c r="O42" i="51" s="1"/>
  <c r="O43" i="51" s="1"/>
  <c r="AE42" i="51"/>
  <c r="O46" i="51"/>
  <c r="O47" i="51" s="1"/>
  <c r="Y56" i="51"/>
  <c r="AE66" i="51"/>
  <c r="O89" i="51"/>
  <c r="AH101" i="51"/>
  <c r="AH103" i="51"/>
  <c r="AH108" i="51"/>
  <c r="AB108" i="51"/>
  <c r="AH4" i="51"/>
  <c r="O9" i="51"/>
  <c r="AK32" i="51"/>
  <c r="AH42" i="51"/>
  <c r="AE56" i="51"/>
  <c r="AK66" i="51"/>
  <c r="O90" i="51"/>
  <c r="AK101" i="51"/>
  <c r="AK103" i="51"/>
  <c r="Y106" i="51"/>
  <c r="AB7" i="51"/>
  <c r="Y32" i="51"/>
  <c r="O88" i="51"/>
  <c r="AK4" i="51"/>
  <c r="AB6" i="51"/>
  <c r="Y13" i="51"/>
  <c r="AH16" i="51"/>
  <c r="Y41" i="51"/>
  <c r="AK42" i="51"/>
  <c r="Y46" i="51"/>
  <c r="Y54" i="51"/>
  <c r="AH56" i="51"/>
  <c r="AN66" i="51"/>
  <c r="AN101" i="51"/>
  <c r="AN103" i="51"/>
  <c r="AE106" i="51"/>
  <c r="AE6" i="51"/>
  <c r="AB13" i="51"/>
  <c r="AE41" i="51"/>
  <c r="AB46" i="51"/>
  <c r="AB54" i="51"/>
  <c r="AK56" i="51"/>
  <c r="AE70" i="51"/>
  <c r="AN90" i="51"/>
  <c r="AB100" i="51"/>
  <c r="AH106" i="51"/>
  <c r="AE109" i="51"/>
  <c r="AN91" i="51"/>
  <c r="AH6" i="51"/>
  <c r="O11" i="51"/>
  <c r="O15" i="51" s="1"/>
  <c r="AE13" i="51"/>
  <c r="AH41" i="51"/>
  <c r="AE46" i="51"/>
  <c r="AH70" i="51"/>
  <c r="O87" i="51"/>
  <c r="O91" i="51"/>
  <c r="AK106" i="51"/>
  <c r="AB118" i="51"/>
  <c r="Y118" i="51"/>
  <c r="AN118" i="51"/>
  <c r="AK118" i="51"/>
  <c r="AE118" i="51"/>
  <c r="AH118" i="51"/>
  <c r="AN48" i="51"/>
  <c r="AK48" i="51"/>
  <c r="AH48" i="51"/>
  <c r="AE48" i="51"/>
  <c r="Y48" i="51"/>
  <c r="AB48" i="51"/>
  <c r="AH65" i="51"/>
  <c r="AE65" i="51"/>
  <c r="AB65" i="51"/>
  <c r="Y65" i="51"/>
  <c r="AN65" i="51"/>
  <c r="AK65" i="51"/>
  <c r="AK29" i="51"/>
  <c r="AH29" i="51"/>
  <c r="AE29" i="51"/>
  <c r="AN29" i="51"/>
  <c r="AB29" i="51"/>
  <c r="Y29" i="51"/>
  <c r="AH30" i="51"/>
  <c r="AN30" i="51"/>
  <c r="AE30" i="51"/>
  <c r="AB30" i="51"/>
  <c r="Y30" i="51"/>
  <c r="AK30" i="51"/>
  <c r="O37" i="51"/>
  <c r="O38" i="51" s="1"/>
  <c r="Y60" i="51"/>
  <c r="Y82" i="51"/>
  <c r="Y85" i="51"/>
  <c r="Y136" i="51"/>
  <c r="O31" i="51"/>
  <c r="Y50" i="51"/>
  <c r="AB62" i="51"/>
  <c r="AB85" i="51"/>
  <c r="AB136" i="51"/>
  <c r="AN4" i="51"/>
  <c r="AK5" i="51"/>
  <c r="AK6" i="51"/>
  <c r="AK7" i="51"/>
  <c r="Y11" i="51"/>
  <c r="AN16" i="51"/>
  <c r="AK18" i="51"/>
  <c r="AN32" i="51"/>
  <c r="AN33" i="51"/>
  <c r="AN39" i="51"/>
  <c r="AN41" i="51"/>
  <c r="AN42" i="51"/>
  <c r="AK44" i="51"/>
  <c r="AB49" i="51"/>
  <c r="AB50" i="51"/>
  <c r="AN56" i="51"/>
  <c r="AK58" i="51"/>
  <c r="AE60" i="51"/>
  <c r="AE61" i="51"/>
  <c r="AE62" i="51"/>
  <c r="AN70" i="51"/>
  <c r="AE82" i="51"/>
  <c r="AE83" i="51"/>
  <c r="AE84" i="51"/>
  <c r="AE85" i="51"/>
  <c r="AB87" i="51"/>
  <c r="AB88" i="51"/>
  <c r="Y90" i="51"/>
  <c r="Y91" i="51"/>
  <c r="O101" i="51"/>
  <c r="O102" i="51"/>
  <c r="O103" i="51"/>
  <c r="O104" i="51"/>
  <c r="AN105" i="51"/>
  <c r="AN106" i="51"/>
  <c r="AK108" i="51"/>
  <c r="AK109" i="51"/>
  <c r="AE127" i="51"/>
  <c r="AE136" i="51"/>
  <c r="Y61" i="51"/>
  <c r="Y83" i="51"/>
  <c r="AB84" i="51"/>
  <c r="O5" i="51"/>
  <c r="AN5" i="51"/>
  <c r="AN6" i="51"/>
  <c r="AN7" i="51"/>
  <c r="AB11" i="51"/>
  <c r="O16" i="51"/>
  <c r="O20" i="51" s="1"/>
  <c r="AN18" i="51"/>
  <c r="AN44" i="51"/>
  <c r="AE49" i="51"/>
  <c r="AE50" i="51"/>
  <c r="AN58" i="51"/>
  <c r="AH60" i="51"/>
  <c r="AH61" i="51"/>
  <c r="AH62" i="51"/>
  <c r="AH82" i="51"/>
  <c r="AH83" i="51"/>
  <c r="AH84" i="51"/>
  <c r="AH85" i="51"/>
  <c r="AE87" i="51"/>
  <c r="AE88" i="51"/>
  <c r="AB90" i="51"/>
  <c r="AB91" i="51"/>
  <c r="O105" i="51"/>
  <c r="O106" i="51"/>
  <c r="O107" i="51"/>
  <c r="AN108" i="51"/>
  <c r="AN109" i="51"/>
  <c r="AH127" i="51"/>
  <c r="AH136" i="51"/>
  <c r="O7" i="51"/>
  <c r="AE11" i="51"/>
  <c r="AH49" i="51"/>
  <c r="AH50" i="51"/>
  <c r="AK60" i="51"/>
  <c r="AK61" i="51"/>
  <c r="AK62" i="51"/>
  <c r="AK82" i="51"/>
  <c r="AK83" i="51"/>
  <c r="AK84" i="51"/>
  <c r="AK85" i="51"/>
  <c r="AH87" i="51"/>
  <c r="AH88" i="51"/>
  <c r="AE90" i="51"/>
  <c r="AE91" i="51"/>
  <c r="Y100" i="51"/>
  <c r="Y101" i="51"/>
  <c r="Y102" i="51"/>
  <c r="Y103" i="51"/>
  <c r="O108" i="51"/>
  <c r="O109" i="51"/>
  <c r="AK127" i="51"/>
  <c r="AK136" i="51"/>
  <c r="Y84" i="51"/>
  <c r="AB60" i="51"/>
  <c r="AB83" i="51"/>
  <c r="Y88" i="51"/>
  <c r="AH11" i="51"/>
  <c r="AK49" i="51"/>
  <c r="AK50" i="51"/>
  <c r="AN61" i="51"/>
  <c r="AN62" i="51"/>
  <c r="AN82" i="51"/>
  <c r="AK87" i="51"/>
  <c r="AK88" i="51"/>
  <c r="AH90" i="51"/>
  <c r="AH91" i="51"/>
  <c r="AB101" i="51"/>
  <c r="AB102" i="51"/>
  <c r="AB103" i="51"/>
  <c r="AN127" i="51"/>
  <c r="Y127" i="51"/>
  <c r="Y49" i="51"/>
  <c r="Y87" i="51"/>
  <c r="O83" i="51"/>
  <c r="O84" i="51"/>
  <c r="O85" i="51"/>
  <c r="AB18" i="50"/>
  <c r="AH54" i="50"/>
  <c r="Y105" i="50"/>
  <c r="AK66" i="50"/>
  <c r="AE105" i="50"/>
  <c r="AB13" i="50"/>
  <c r="AH101" i="50"/>
  <c r="AB108" i="50"/>
  <c r="AB44" i="50"/>
  <c r="Y54" i="50"/>
  <c r="AB109" i="50"/>
  <c r="AB39" i="50"/>
  <c r="AE39" i="50"/>
  <c r="AB32" i="50"/>
  <c r="AE32" i="50"/>
  <c r="AE4" i="50"/>
  <c r="AB11" i="50"/>
  <c r="AH50" i="50"/>
  <c r="AE56" i="50"/>
  <c r="O88" i="50"/>
  <c r="AN91" i="50"/>
  <c r="AH102" i="50"/>
  <c r="Y106" i="50"/>
  <c r="AE11" i="50"/>
  <c r="AK50" i="50"/>
  <c r="AE106" i="50"/>
  <c r="AB102" i="50"/>
  <c r="AB6" i="50"/>
  <c r="AN11" i="50"/>
  <c r="AB58" i="50"/>
  <c r="Y88" i="50"/>
  <c r="AB103" i="50"/>
  <c r="AE42" i="50"/>
  <c r="AN6" i="50"/>
  <c r="Y46" i="50"/>
  <c r="Y68" i="50"/>
  <c r="AK88" i="50"/>
  <c r="AH103" i="50"/>
  <c r="Y87" i="50"/>
  <c r="O89" i="50"/>
  <c r="AB101" i="50"/>
  <c r="Y13" i="50"/>
  <c r="AE33" i="50"/>
  <c r="AE41" i="50"/>
  <c r="O87" i="50"/>
  <c r="AN118" i="50"/>
  <c r="AK118" i="50"/>
  <c r="Y118" i="50"/>
  <c r="AH118" i="50"/>
  <c r="AE118" i="50"/>
  <c r="AB118" i="50"/>
  <c r="AH30" i="50"/>
  <c r="AE30" i="50"/>
  <c r="AB30" i="50"/>
  <c r="Y30" i="50"/>
  <c r="AK30" i="50"/>
  <c r="AN30" i="50"/>
  <c r="AH65" i="50"/>
  <c r="AE65" i="50"/>
  <c r="AB65" i="50"/>
  <c r="AK65" i="50"/>
  <c r="Y65" i="50"/>
  <c r="AN65" i="50"/>
  <c r="Y5" i="50"/>
  <c r="AB5" i="50"/>
  <c r="AN5" i="50"/>
  <c r="AK5" i="50"/>
  <c r="AH5" i="50"/>
  <c r="AE5" i="50"/>
  <c r="AE31" i="50"/>
  <c r="AB31" i="50"/>
  <c r="Y31" i="50"/>
  <c r="AH31" i="50"/>
  <c r="AN31" i="50"/>
  <c r="AK31" i="50"/>
  <c r="AE53" i="50"/>
  <c r="AB53" i="50"/>
  <c r="Y53" i="50"/>
  <c r="AH53" i="50"/>
  <c r="AN53" i="50"/>
  <c r="AK53" i="50"/>
  <c r="AE100" i="50"/>
  <c r="AB100" i="50"/>
  <c r="Y100" i="50"/>
  <c r="AH100" i="50"/>
  <c r="AN100" i="50"/>
  <c r="AK100" i="50"/>
  <c r="O21" i="50"/>
  <c r="O9" i="50"/>
  <c r="O6" i="50"/>
  <c r="O16" i="50"/>
  <c r="O20" i="50" s="1"/>
  <c r="O11" i="50"/>
  <c r="O15" i="50" s="1"/>
  <c r="AN48" i="50"/>
  <c r="AK48" i="50"/>
  <c r="AH48" i="50"/>
  <c r="AE48" i="50"/>
  <c r="AB48" i="50"/>
  <c r="Y48" i="50"/>
  <c r="AH4" i="50"/>
  <c r="AE6" i="50"/>
  <c r="AE7" i="50"/>
  <c r="AN13" i="50"/>
  <c r="AH16" i="50"/>
  <c r="AE18" i="50"/>
  <c r="O30" i="50"/>
  <c r="AH32" i="50"/>
  <c r="AH33" i="50"/>
  <c r="AH39" i="50"/>
  <c r="AH41" i="50"/>
  <c r="AH42" i="50"/>
  <c r="AE44" i="50"/>
  <c r="AB46" i="50"/>
  <c r="AK54" i="50"/>
  <c r="AH56" i="50"/>
  <c r="AE58" i="50"/>
  <c r="Y60" i="50"/>
  <c r="Y61" i="50"/>
  <c r="Y62" i="50"/>
  <c r="AN66" i="50"/>
  <c r="AK68" i="50"/>
  <c r="AH70" i="50"/>
  <c r="Y82" i="50"/>
  <c r="Y83" i="50"/>
  <c r="Y84" i="50"/>
  <c r="Y85" i="50"/>
  <c r="O90" i="50"/>
  <c r="O91" i="50"/>
  <c r="O92" i="50"/>
  <c r="AK101" i="50"/>
  <c r="AK102" i="50"/>
  <c r="AK103" i="50"/>
  <c r="AH105" i="50"/>
  <c r="AH106" i="50"/>
  <c r="AE108" i="50"/>
  <c r="AE109" i="50"/>
  <c r="Y127" i="50"/>
  <c r="Y136" i="50"/>
  <c r="AK4" i="50"/>
  <c r="AH6" i="50"/>
  <c r="AH7" i="50"/>
  <c r="AK16" i="50"/>
  <c r="AH18" i="50"/>
  <c r="AK32" i="50"/>
  <c r="AK33" i="50"/>
  <c r="AK39" i="50"/>
  <c r="AK41" i="50"/>
  <c r="AK42" i="50"/>
  <c r="AH44" i="50"/>
  <c r="AE46" i="50"/>
  <c r="Y49" i="50"/>
  <c r="Y50" i="50"/>
  <c r="AN54" i="50"/>
  <c r="AK56" i="50"/>
  <c r="AH58" i="50"/>
  <c r="AB60" i="50"/>
  <c r="AB61" i="50"/>
  <c r="AB62" i="50"/>
  <c r="AN68" i="50"/>
  <c r="AK70" i="50"/>
  <c r="AB82" i="50"/>
  <c r="AB83" i="50"/>
  <c r="AB84" i="50"/>
  <c r="AB85" i="50"/>
  <c r="AN101" i="50"/>
  <c r="AN102" i="50"/>
  <c r="AN103" i="50"/>
  <c r="AK105" i="50"/>
  <c r="AK106" i="50"/>
  <c r="AH108" i="50"/>
  <c r="AH109" i="50"/>
  <c r="AB127" i="50"/>
  <c r="AB136" i="50"/>
  <c r="AN4" i="50"/>
  <c r="AK6" i="50"/>
  <c r="AK7" i="50"/>
  <c r="Y11" i="50"/>
  <c r="AN16" i="50"/>
  <c r="AK18" i="50"/>
  <c r="AN32" i="50"/>
  <c r="AN33" i="50"/>
  <c r="AN39" i="50"/>
  <c r="AN41" i="50"/>
  <c r="AN42" i="50"/>
  <c r="AK44" i="50"/>
  <c r="AH46" i="50"/>
  <c r="AB49" i="50"/>
  <c r="AB50" i="50"/>
  <c r="AN56" i="50"/>
  <c r="AK58" i="50"/>
  <c r="AE60" i="50"/>
  <c r="AE61" i="50"/>
  <c r="AE62" i="50"/>
  <c r="AN70" i="50"/>
  <c r="AE82" i="50"/>
  <c r="AE83" i="50"/>
  <c r="AE84" i="50"/>
  <c r="AE85" i="50"/>
  <c r="AB87" i="50"/>
  <c r="AB88" i="50"/>
  <c r="Y90" i="50"/>
  <c r="Y91" i="50"/>
  <c r="O101" i="50"/>
  <c r="O102" i="50"/>
  <c r="O103" i="50"/>
  <c r="O104" i="50"/>
  <c r="AN105" i="50"/>
  <c r="AN106" i="50"/>
  <c r="AK108" i="50"/>
  <c r="AK109" i="50"/>
  <c r="AE127" i="50"/>
  <c r="AE136" i="50"/>
  <c r="AN7" i="50"/>
  <c r="AN18" i="50"/>
  <c r="O41" i="50"/>
  <c r="O42" i="50" s="1"/>
  <c r="O43" i="50" s="1"/>
  <c r="AN44" i="50"/>
  <c r="AK46" i="50"/>
  <c r="AE49" i="50"/>
  <c r="AE50" i="50"/>
  <c r="AN58" i="50"/>
  <c r="AH60" i="50"/>
  <c r="AH61" i="50"/>
  <c r="AH62" i="50"/>
  <c r="Y66" i="50"/>
  <c r="AH82" i="50"/>
  <c r="AH83" i="50"/>
  <c r="AH84" i="50"/>
  <c r="AH85" i="50"/>
  <c r="AE87" i="50"/>
  <c r="AE88" i="50"/>
  <c r="AB90" i="50"/>
  <c r="AB91" i="50"/>
  <c r="O105" i="50"/>
  <c r="O106" i="50"/>
  <c r="O107" i="50"/>
  <c r="AN108" i="50"/>
  <c r="AN109" i="50"/>
  <c r="AH127" i="50"/>
  <c r="AH136" i="50"/>
  <c r="O37" i="50"/>
  <c r="O38" i="50" s="1"/>
  <c r="O44" i="50"/>
  <c r="O45" i="50" s="1"/>
  <c r="AK60" i="50"/>
  <c r="AK61" i="50"/>
  <c r="AK62" i="50"/>
  <c r="AB66" i="50"/>
  <c r="AK82" i="50"/>
  <c r="AK83" i="50"/>
  <c r="AK84" i="50"/>
  <c r="AK85" i="50"/>
  <c r="AH87" i="50"/>
  <c r="AH88" i="50"/>
  <c r="AE90" i="50"/>
  <c r="AE91" i="50"/>
  <c r="Y101" i="50"/>
  <c r="Y102" i="50"/>
  <c r="Y103" i="50"/>
  <c r="O108" i="50"/>
  <c r="O109" i="50"/>
  <c r="AK127" i="50"/>
  <c r="AK136" i="50"/>
  <c r="Y4" i="50"/>
  <c r="AH11" i="50"/>
  <c r="AE13" i="50"/>
  <c r="Y16" i="50"/>
  <c r="Y32" i="50"/>
  <c r="Y33" i="50"/>
  <c r="Y39" i="50"/>
  <c r="Y41" i="50"/>
  <c r="Y42" i="50"/>
  <c r="AK49" i="50"/>
  <c r="Y56" i="50"/>
  <c r="AE66" i="50"/>
  <c r="AB68" i="50"/>
  <c r="Y70" i="50"/>
  <c r="AK87" i="50"/>
  <c r="AH90" i="50"/>
  <c r="AH91" i="50"/>
  <c r="O83" i="50"/>
  <c r="O84" i="50"/>
  <c r="O85" i="50"/>
  <c r="AO38" i="49"/>
  <c r="AL38" i="49"/>
  <c r="AI38" i="49"/>
  <c r="AL70" i="49"/>
  <c r="AO70" i="49"/>
  <c r="AI70" i="49"/>
  <c r="AO94" i="49"/>
  <c r="AL94" i="49"/>
  <c r="AI94" i="49"/>
  <c r="AO63" i="49"/>
  <c r="AL63" i="49"/>
  <c r="AI63" i="49"/>
  <c r="O11" i="49"/>
  <c r="O24" i="49"/>
  <c r="O18" i="49"/>
  <c r="AO130" i="49"/>
  <c r="AL130" i="49"/>
  <c r="AI130" i="49"/>
  <c r="O84" i="49"/>
  <c r="O37" i="49"/>
  <c r="AO47" i="49"/>
  <c r="AL47" i="49"/>
  <c r="AI47" i="49"/>
  <c r="AL112" i="49"/>
  <c r="AO112" i="49"/>
  <c r="AI112" i="49"/>
  <c r="AL37" i="49"/>
  <c r="AI37" i="49"/>
  <c r="AO37" i="49"/>
  <c r="AO48" i="49"/>
  <c r="AL48" i="49"/>
  <c r="AI48" i="49"/>
  <c r="AO56" i="49"/>
  <c r="AL56" i="49"/>
  <c r="AI56" i="49"/>
  <c r="O100" i="49"/>
  <c r="AL118" i="49"/>
  <c r="AI148" i="49"/>
  <c r="AI3" i="49"/>
  <c r="AL7" i="49"/>
  <c r="AI10" i="49"/>
  <c r="AL12" i="49"/>
  <c r="AI16" i="49"/>
  <c r="AI22" i="49"/>
  <c r="AI34" i="49"/>
  <c r="AL35" i="49"/>
  <c r="AI39" i="49"/>
  <c r="AL40" i="49"/>
  <c r="O45" i="49"/>
  <c r="O46" i="49" s="1"/>
  <c r="AL49" i="49"/>
  <c r="O54" i="49"/>
  <c r="O55" i="49" s="1"/>
  <c r="AI57" i="49"/>
  <c r="AI64" i="49"/>
  <c r="AL66" i="49"/>
  <c r="AI72" i="49"/>
  <c r="AI95" i="49"/>
  <c r="O99" i="49"/>
  <c r="AI102" i="49"/>
  <c r="AI115" i="49"/>
  <c r="AL117" i="49"/>
  <c r="O119" i="49"/>
  <c r="AI139" i="49"/>
  <c r="AI12" i="49"/>
  <c r="AL16" i="49"/>
  <c r="AL22" i="49"/>
  <c r="AL34" i="49"/>
  <c r="AL39" i="49"/>
  <c r="O52" i="49"/>
  <c r="O53" i="49" s="1"/>
  <c r="AL57" i="49"/>
  <c r="AI60" i="49"/>
  <c r="AL64" i="49"/>
  <c r="AL72" i="49"/>
  <c r="AI82" i="49"/>
  <c r="AL95" i="49"/>
  <c r="O97" i="49"/>
  <c r="AI100" i="49"/>
  <c r="AL102" i="49"/>
  <c r="O104" i="49"/>
  <c r="O113" i="49"/>
  <c r="AL115" i="49"/>
  <c r="O120" i="49"/>
  <c r="AL139" i="49"/>
  <c r="AL10" i="49"/>
  <c r="AO3" i="49"/>
  <c r="AI6" i="49"/>
  <c r="AI9" i="49"/>
  <c r="O13" i="49"/>
  <c r="AL60" i="49"/>
  <c r="O118" i="49"/>
  <c r="AI7" i="49"/>
  <c r="O14" i="49"/>
  <c r="O19" i="49" s="1"/>
  <c r="AI15" i="49"/>
  <c r="O17" i="49"/>
  <c r="O20" i="49"/>
  <c r="O25" i="49" s="1"/>
  <c r="AI21" i="49"/>
  <c r="O23" i="49"/>
  <c r="AI45" i="49"/>
  <c r="AI54" i="49"/>
  <c r="AI59" i="49"/>
  <c r="AI71" i="49"/>
  <c r="AI78" i="49"/>
  <c r="O96" i="49"/>
  <c r="AI99" i="49"/>
  <c r="O103" i="49"/>
  <c r="O116" i="49"/>
  <c r="O101" i="49"/>
  <c r="O117" i="49"/>
  <c r="O95" i="49"/>
  <c r="O115" i="49"/>
  <c r="AI50" i="48"/>
  <c r="AI82" i="48"/>
  <c r="AO114" i="48"/>
  <c r="AL74" i="48"/>
  <c r="AL63" i="48"/>
  <c r="AO17" i="48"/>
  <c r="AI100" i="48"/>
  <c r="AL77" i="48"/>
  <c r="AI12" i="48"/>
  <c r="AI97" i="48"/>
  <c r="AI23" i="48"/>
  <c r="AL118" i="48"/>
  <c r="AN39" i="47"/>
  <c r="Y39" i="47"/>
  <c r="AB39" i="47"/>
  <c r="AE39" i="47"/>
  <c r="AH39" i="47"/>
  <c r="AN5" i="47"/>
  <c r="AE5" i="47"/>
  <c r="AB5" i="47"/>
  <c r="Y5" i="47"/>
  <c r="AN30" i="47"/>
  <c r="AK30" i="47"/>
  <c r="AH30" i="47"/>
  <c r="AE30" i="47"/>
  <c r="AB30" i="47"/>
  <c r="Y30" i="47"/>
  <c r="AN31" i="47"/>
  <c r="AK31" i="47"/>
  <c r="AH31" i="47"/>
  <c r="AE31" i="47"/>
  <c r="AB31" i="47"/>
  <c r="Y31" i="47"/>
  <c r="AE6" i="47"/>
  <c r="O11" i="47"/>
  <c r="O15" i="47" s="1"/>
  <c r="AB18" i="47"/>
  <c r="AB32" i="47"/>
  <c r="Y42" i="47"/>
  <c r="AE44" i="47"/>
  <c r="Y54" i="47"/>
  <c r="AE56" i="47"/>
  <c r="AN66" i="47"/>
  <c r="Y70" i="47"/>
  <c r="O84" i="47"/>
  <c r="O88" i="47"/>
  <c r="AH90" i="47"/>
  <c r="AE101" i="47"/>
  <c r="AB106" i="47"/>
  <c r="AE108" i="47"/>
  <c r="AN87" i="47"/>
  <c r="AE18" i="47"/>
  <c r="AE32" i="47"/>
  <c r="O41" i="47"/>
  <c r="O42" i="47" s="1"/>
  <c r="O43" i="47" s="1"/>
  <c r="AB42" i="47"/>
  <c r="O46" i="47"/>
  <c r="O47" i="47" s="1"/>
  <c r="AB54" i="47"/>
  <c r="AB70" i="47"/>
  <c r="AK90" i="47"/>
  <c r="AE106" i="47"/>
  <c r="O109" i="47"/>
  <c r="Y32" i="47"/>
  <c r="AN50" i="47"/>
  <c r="O21" i="47"/>
  <c r="AH32" i="47"/>
  <c r="AE42" i="47"/>
  <c r="Y53" i="47"/>
  <c r="AE54" i="47"/>
  <c r="Y68" i="47"/>
  <c r="AE70" i="47"/>
  <c r="AN88" i="47"/>
  <c r="AN90" i="47"/>
  <c r="AK101" i="47"/>
  <c r="AH106" i="47"/>
  <c r="AH42" i="47"/>
  <c r="AB53" i="47"/>
  <c r="AH54" i="47"/>
  <c r="Y58" i="47"/>
  <c r="Y66" i="47"/>
  <c r="AB68" i="47"/>
  <c r="AH70" i="47"/>
  <c r="AB103" i="47"/>
  <c r="AE105" i="47"/>
  <c r="O107" i="47"/>
  <c r="Y109" i="47"/>
  <c r="Y18" i="47"/>
  <c r="Y106" i="47"/>
  <c r="O6" i="47"/>
  <c r="O13" i="47" s="1"/>
  <c r="AE7" i="47"/>
  <c r="AH16" i="47"/>
  <c r="Y33" i="47"/>
  <c r="AB41" i="47"/>
  <c r="AE53" i="47"/>
  <c r="AK54" i="47"/>
  <c r="AB58" i="47"/>
  <c r="AB66" i="47"/>
  <c r="AE68" i="47"/>
  <c r="O86" i="47"/>
  <c r="Y102" i="47"/>
  <c r="AE103" i="47"/>
  <c r="AH105" i="47"/>
  <c r="O108" i="47"/>
  <c r="AB109" i="47"/>
  <c r="O9" i="47"/>
  <c r="AB33" i="47"/>
  <c r="AH53" i="47"/>
  <c r="AE58" i="47"/>
  <c r="AH68" i="47"/>
  <c r="AH103" i="47"/>
  <c r="O106" i="47"/>
  <c r="AE109" i="47"/>
  <c r="AO112" i="48"/>
  <c r="AL115" i="48"/>
  <c r="AO43" i="48"/>
  <c r="AO77" i="48"/>
  <c r="AL12" i="48"/>
  <c r="AO50" i="48"/>
  <c r="AI74" i="48"/>
  <c r="AL68" i="48"/>
  <c r="AO100" i="48"/>
  <c r="AI115" i="48"/>
  <c r="AI45" i="48"/>
  <c r="AI63" i="48"/>
  <c r="AO64" i="48"/>
  <c r="AO118" i="48"/>
  <c r="AI114" i="48"/>
  <c r="AL17" i="48"/>
  <c r="AO60" i="48"/>
  <c r="AL82" i="48"/>
  <c r="AO102" i="48"/>
  <c r="AO9" i="48"/>
  <c r="AL60" i="48"/>
  <c r="AO78" i="48"/>
  <c r="AL102" i="48"/>
  <c r="AO120" i="48"/>
  <c r="AL9" i="48"/>
  <c r="AO23" i="48"/>
  <c r="AL78" i="48"/>
  <c r="AO97" i="48"/>
  <c r="AL120" i="48"/>
  <c r="AL95" i="48"/>
  <c r="AL139" i="48"/>
  <c r="AO45" i="48"/>
  <c r="AL121" i="48"/>
  <c r="AO95" i="48"/>
  <c r="AO139" i="48"/>
  <c r="AL52" i="48"/>
  <c r="AL99" i="48"/>
  <c r="AO3" i="48"/>
  <c r="AL22" i="48"/>
  <c r="AO52" i="48"/>
  <c r="AI96" i="48"/>
  <c r="AL3" i="48"/>
  <c r="AO16" i="48"/>
  <c r="AL59" i="48"/>
  <c r="AI148" i="48"/>
  <c r="AO130" i="48"/>
  <c r="AI37" i="48"/>
  <c r="AO94" i="48"/>
  <c r="AL16" i="48"/>
  <c r="AI73" i="48"/>
  <c r="AI112" i="48"/>
  <c r="AI43" i="48"/>
  <c r="AL73" i="48"/>
  <c r="AO66" i="48"/>
  <c r="AI4" i="48"/>
  <c r="AL94" i="48"/>
  <c r="AI22" i="48"/>
  <c r="AO59" i="48"/>
  <c r="AL66" i="48"/>
  <c r="AI121" i="48"/>
  <c r="AO99" i="48"/>
  <c r="AL96" i="48"/>
  <c r="AI113" i="48"/>
  <c r="AI10" i="48"/>
  <c r="AI54" i="48"/>
  <c r="AI103" i="48"/>
  <c r="AL113" i="48"/>
  <c r="AO34" i="48"/>
  <c r="AL10" i="48"/>
  <c r="AO41" i="48"/>
  <c r="AL54" i="48"/>
  <c r="AI80" i="48"/>
  <c r="AL103" i="48"/>
  <c r="AI7" i="48"/>
  <c r="AL34" i="48"/>
  <c r="AI130" i="48"/>
  <c r="AL41" i="48"/>
  <c r="AO49" i="48"/>
  <c r="AL80" i="48"/>
  <c r="AI117" i="48"/>
  <c r="AL148" i="48"/>
  <c r="AO7" i="48"/>
  <c r="AO4" i="48"/>
  <c r="AL49" i="48"/>
  <c r="AL117" i="48"/>
  <c r="AO35" i="48"/>
  <c r="AL35" i="48"/>
  <c r="AO37" i="48"/>
  <c r="AI36" i="48"/>
  <c r="AL36" i="48"/>
  <c r="AI38" i="48"/>
  <c r="AL38" i="48"/>
  <c r="AO38" i="48"/>
  <c r="AI48" i="48"/>
  <c r="AL48" i="48"/>
  <c r="AI57" i="48"/>
  <c r="AO39" i="48"/>
  <c r="AL39" i="48"/>
  <c r="AO57" i="48"/>
  <c r="AI71" i="48"/>
  <c r="AL71" i="48"/>
  <c r="AI6" i="48"/>
  <c r="AO58" i="48"/>
  <c r="AL6" i="48"/>
  <c r="AI56" i="48"/>
  <c r="AL56" i="48"/>
  <c r="AO56" i="48"/>
  <c r="AI47" i="48"/>
  <c r="AL47" i="48"/>
  <c r="AO40" i="48"/>
  <c r="AI70" i="48"/>
  <c r="AI58" i="48"/>
  <c r="AI40" i="48"/>
  <c r="AO70" i="48"/>
  <c r="O97" i="48"/>
  <c r="AI72" i="48"/>
  <c r="AL72" i="48"/>
  <c r="O104" i="48"/>
  <c r="AO21" i="48"/>
  <c r="AL21" i="48"/>
  <c r="AI5" i="48"/>
  <c r="AI8" i="48"/>
  <c r="AL8" i="48"/>
  <c r="AL5" i="48"/>
  <c r="AI15" i="48"/>
  <c r="AL15" i="48"/>
  <c r="O43" i="48"/>
  <c r="O44" i="48" s="1"/>
  <c r="AI14" i="48"/>
  <c r="O100" i="48"/>
  <c r="AL14" i="48"/>
  <c r="O120" i="48"/>
  <c r="O35" i="48"/>
  <c r="O37" i="48" s="1"/>
  <c r="O40" i="48" s="1"/>
  <c r="O41" i="48" s="1"/>
  <c r="O42" i="48" s="1"/>
  <c r="O95" i="48"/>
  <c r="O101" i="48"/>
  <c r="AI20" i="48"/>
  <c r="O96" i="48"/>
  <c r="O102" i="48"/>
  <c r="O115" i="48"/>
  <c r="AL20" i="48"/>
  <c r="O20" i="48"/>
  <c r="O25" i="48" s="1"/>
  <c r="O26" i="48"/>
  <c r="O12" i="48"/>
  <c r="O14" i="48"/>
  <c r="O19" i="48" s="1"/>
  <c r="O9" i="48"/>
  <c r="O116" i="48"/>
  <c r="O121" i="48"/>
  <c r="O117" i="48"/>
  <c r="O52" i="48"/>
  <c r="O53" i="48" s="1"/>
  <c r="O113" i="48"/>
  <c r="O122" i="48"/>
  <c r="O118" i="48"/>
  <c r="O98" i="48"/>
  <c r="O103" i="48"/>
  <c r="O114" i="48"/>
  <c r="O49" i="48"/>
  <c r="O50" i="48" s="1"/>
  <c r="O51" i="48" s="1"/>
  <c r="AK48" i="47"/>
  <c r="AN48" i="47"/>
  <c r="AH48" i="47"/>
  <c r="AE48" i="47"/>
  <c r="AB48" i="47"/>
  <c r="Y48" i="47"/>
  <c r="AN60" i="47"/>
  <c r="AK60" i="47"/>
  <c r="AH60" i="47"/>
  <c r="AE60" i="47"/>
  <c r="Y60" i="47"/>
  <c r="AB60" i="47"/>
  <c r="AE65" i="47"/>
  <c r="AK65" i="47"/>
  <c r="AB65" i="47"/>
  <c r="AH65" i="47"/>
  <c r="Y65" i="47"/>
  <c r="AN65" i="47"/>
  <c r="AB46" i="47"/>
  <c r="Y84" i="47"/>
  <c r="AH5" i="47"/>
  <c r="AH6" i="47"/>
  <c r="AH7" i="47"/>
  <c r="AK16" i="47"/>
  <c r="AH18" i="47"/>
  <c r="O31" i="47"/>
  <c r="AK32" i="47"/>
  <c r="AK33" i="47"/>
  <c r="AK39" i="47"/>
  <c r="AK41" i="47"/>
  <c r="AK42" i="47"/>
  <c r="AH44" i="47"/>
  <c r="AE46" i="47"/>
  <c r="Y49" i="47"/>
  <c r="Y50" i="47"/>
  <c r="AK56" i="47"/>
  <c r="AH58" i="47"/>
  <c r="AB61" i="47"/>
  <c r="AB62" i="47"/>
  <c r="AK70" i="47"/>
  <c r="AB83" i="47"/>
  <c r="AB84" i="47"/>
  <c r="AB85" i="47"/>
  <c r="Y87" i="47"/>
  <c r="Y88" i="47"/>
  <c r="AK105" i="47"/>
  <c r="AK106" i="47"/>
  <c r="AH108" i="47"/>
  <c r="AH109" i="47"/>
  <c r="Y85" i="47"/>
  <c r="AK5" i="47"/>
  <c r="AK6" i="47"/>
  <c r="AK7" i="47"/>
  <c r="AK18" i="47"/>
  <c r="AK44" i="47"/>
  <c r="AH46" i="47"/>
  <c r="AB49" i="47"/>
  <c r="AB50" i="47"/>
  <c r="AK58" i="47"/>
  <c r="AE61" i="47"/>
  <c r="AE62" i="47"/>
  <c r="AE83" i="47"/>
  <c r="AE84" i="47"/>
  <c r="AE85" i="47"/>
  <c r="AB87" i="47"/>
  <c r="AB88" i="47"/>
  <c r="O101" i="47"/>
  <c r="O102" i="47"/>
  <c r="O103" i="47"/>
  <c r="AK108" i="47"/>
  <c r="AK109" i="47"/>
  <c r="Y46" i="47"/>
  <c r="Y61" i="47"/>
  <c r="O5" i="47"/>
  <c r="AK46" i="47"/>
  <c r="AE49" i="47"/>
  <c r="AE50" i="47"/>
  <c r="AH61" i="47"/>
  <c r="AH62" i="47"/>
  <c r="AH83" i="47"/>
  <c r="AH84" i="47"/>
  <c r="AH85" i="47"/>
  <c r="AE87" i="47"/>
  <c r="AE88" i="47"/>
  <c r="O37" i="47"/>
  <c r="O38" i="47" s="1"/>
  <c r="Y62" i="47"/>
  <c r="Y83" i="47"/>
  <c r="AH49" i="47"/>
  <c r="AH50" i="47"/>
  <c r="AK61" i="47"/>
  <c r="AK62" i="47"/>
  <c r="AK83" i="47"/>
  <c r="AK84" i="47"/>
  <c r="AK85" i="47"/>
  <c r="AH87" i="47"/>
  <c r="AH88" i="47"/>
  <c r="AN5" i="46"/>
  <c r="AK5" i="46"/>
  <c r="AE5" i="46"/>
  <c r="AE44" i="46"/>
  <c r="AE11" i="46"/>
  <c r="AB6" i="46"/>
  <c r="O5" i="46"/>
  <c r="AE6" i="46"/>
  <c r="AB90" i="46"/>
  <c r="AH106" i="46"/>
  <c r="Y5" i="46"/>
  <c r="Y44" i="46"/>
  <c r="AK66" i="46"/>
  <c r="AB5" i="46"/>
  <c r="O88" i="46"/>
  <c r="AH101" i="46"/>
  <c r="AE109" i="46"/>
  <c r="AH5" i="46"/>
  <c r="AH65" i="46"/>
  <c r="AK65" i="46"/>
  <c r="O108" i="46"/>
  <c r="Y91" i="46"/>
  <c r="AK6" i="46"/>
  <c r="AB18" i="46"/>
  <c r="AH44" i="46"/>
  <c r="AB91" i="46"/>
  <c r="AH102" i="46"/>
  <c r="Y13" i="46"/>
  <c r="AE18" i="46"/>
  <c r="AN32" i="46"/>
  <c r="AE41" i="46"/>
  <c r="AN44" i="46"/>
  <c r="AB50" i="46"/>
  <c r="Y58" i="46"/>
  <c r="AE88" i="46"/>
  <c r="AN91" i="46"/>
  <c r="O105" i="46"/>
  <c r="AB108" i="46"/>
  <c r="AN70" i="46"/>
  <c r="AK18" i="46"/>
  <c r="AN41" i="46"/>
  <c r="AE50" i="46"/>
  <c r="AB58" i="46"/>
  <c r="O90" i="46"/>
  <c r="AK108" i="46"/>
  <c r="O11" i="46"/>
  <c r="O15" i="46" s="1"/>
  <c r="O16" i="46"/>
  <c r="O20" i="46" s="1"/>
  <c r="AH33" i="46"/>
  <c r="AB46" i="46"/>
  <c r="AH58" i="46"/>
  <c r="AH105" i="46"/>
  <c r="AH56" i="46"/>
  <c r="AH46" i="46"/>
  <c r="AN58" i="46"/>
  <c r="O106" i="46"/>
  <c r="AE49" i="46"/>
  <c r="O91" i="46"/>
  <c r="Y30" i="46"/>
  <c r="AK30" i="46"/>
  <c r="AN7" i="46"/>
  <c r="AN6" i="46"/>
  <c r="AN16" i="46"/>
  <c r="AN18" i="46"/>
  <c r="AN33" i="46"/>
  <c r="AH41" i="46"/>
  <c r="AB44" i="46"/>
  <c r="AE46" i="46"/>
  <c r="AE56" i="46"/>
  <c r="AK58" i="46"/>
  <c r="Y65" i="46"/>
  <c r="AE70" i="46"/>
  <c r="O87" i="46"/>
  <c r="O89" i="46"/>
  <c r="O103" i="46"/>
  <c r="AN105" i="46"/>
  <c r="AB109" i="46"/>
  <c r="Y7" i="46"/>
  <c r="AK46" i="46"/>
  <c r="AN56" i="46"/>
  <c r="AB87" i="46"/>
  <c r="O101" i="46"/>
  <c r="AH103" i="46"/>
  <c r="AE108" i="46"/>
  <c r="AH109" i="46"/>
  <c r="Y6" i="46"/>
  <c r="AB7" i="46"/>
  <c r="Y11" i="46"/>
  <c r="Y18" i="46"/>
  <c r="AE42" i="46"/>
  <c r="AN46" i="46"/>
  <c r="Y66" i="46"/>
  <c r="AE87" i="46"/>
  <c r="Y90" i="46"/>
  <c r="AE91" i="46"/>
  <c r="O104" i="46"/>
  <c r="AE106" i="46"/>
  <c r="AH108" i="46"/>
  <c r="AK109" i="46"/>
  <c r="AN109" i="46"/>
  <c r="AH7" i="46"/>
  <c r="AN42" i="46"/>
  <c r="AE90" i="46"/>
  <c r="O92" i="46"/>
  <c r="O102" i="46"/>
  <c r="AN106" i="46"/>
  <c r="AN108" i="46"/>
  <c r="O110" i="46"/>
  <c r="AE7" i="46"/>
  <c r="AN11" i="46"/>
  <c r="AE16" i="46"/>
  <c r="AE33" i="46"/>
  <c r="AB49" i="46"/>
  <c r="AH54" i="46"/>
  <c r="AH68" i="46"/>
  <c r="AB88" i="46"/>
  <c r="AN90" i="46"/>
  <c r="AE105" i="46"/>
  <c r="O107" i="46"/>
  <c r="Y32" i="43"/>
  <c r="AN32" i="43"/>
  <c r="AH32" i="43"/>
  <c r="AB32" i="43"/>
  <c r="AE30" i="43"/>
  <c r="AN30" i="43"/>
  <c r="AH30" i="43"/>
  <c r="Y39" i="43"/>
  <c r="AH39" i="43"/>
  <c r="AB39" i="43"/>
  <c r="AE65" i="43"/>
  <c r="AN65" i="43"/>
  <c r="AH65" i="43"/>
  <c r="AN5" i="43"/>
  <c r="AK5" i="43"/>
  <c r="AH5" i="43"/>
  <c r="AE5" i="43"/>
  <c r="AB5" i="43"/>
  <c r="Y5" i="43"/>
  <c r="AE44" i="43"/>
  <c r="AN50" i="43"/>
  <c r="AB56" i="43"/>
  <c r="AB61" i="43"/>
  <c r="AB83" i="43"/>
  <c r="AB84" i="43"/>
  <c r="AB85" i="43"/>
  <c r="AK90" i="43"/>
  <c r="O92" i="43"/>
  <c r="AK101" i="43"/>
  <c r="AB103" i="43"/>
  <c r="Y106" i="43"/>
  <c r="AE109" i="43"/>
  <c r="Y83" i="43"/>
  <c r="AH56" i="43"/>
  <c r="AE61" i="43"/>
  <c r="AE83" i="43"/>
  <c r="AE84" i="43"/>
  <c r="AE85" i="43"/>
  <c r="AE103" i="43"/>
  <c r="AB106" i="43"/>
  <c r="O35" i="43"/>
  <c r="O36" i="43" s="1"/>
  <c r="Y85" i="43"/>
  <c r="Y103" i="43"/>
  <c r="AE6" i="43"/>
  <c r="AH13" i="43"/>
  <c r="Y18" i="43"/>
  <c r="AH41" i="43"/>
  <c r="AH61" i="43"/>
  <c r="AN66" i="43"/>
  <c r="AH70" i="43"/>
  <c r="AH83" i="43"/>
  <c r="AH84" i="43"/>
  <c r="AH85" i="43"/>
  <c r="O90" i="43"/>
  <c r="Y102" i="43"/>
  <c r="AK103" i="43"/>
  <c r="AH106" i="43"/>
  <c r="Y61" i="43"/>
  <c r="Y84" i="43"/>
  <c r="AN13" i="43"/>
  <c r="AE18" i="43"/>
  <c r="AK61" i="43"/>
  <c r="AK83" i="43"/>
  <c r="AK84" i="43"/>
  <c r="AK85" i="43"/>
  <c r="O101" i="43"/>
  <c r="AB102" i="43"/>
  <c r="Y44" i="43"/>
  <c r="AK18" i="43"/>
  <c r="AB33" i="43"/>
  <c r="AB42" i="43"/>
  <c r="AN48" i="43"/>
  <c r="Y68" i="43"/>
  <c r="AE102" i="43"/>
  <c r="AN87" i="43"/>
  <c r="Y109" i="43"/>
  <c r="Y4" i="43"/>
  <c r="Y7" i="43"/>
  <c r="AE11" i="43"/>
  <c r="AB16" i="43"/>
  <c r="O21" i="43"/>
  <c r="AH33" i="43"/>
  <c r="AH42" i="43"/>
  <c r="AE54" i="43"/>
  <c r="AB68" i="43"/>
  <c r="O83" i="43"/>
  <c r="O84" i="43"/>
  <c r="O85" i="43"/>
  <c r="O86" i="43"/>
  <c r="AB90" i="43"/>
  <c r="Y101" i="43"/>
  <c r="AK102" i="43"/>
  <c r="AB105" i="43"/>
  <c r="O5" i="43"/>
  <c r="Y5" i="37"/>
  <c r="AB5" i="37"/>
  <c r="AE5" i="37"/>
  <c r="AH5" i="37"/>
  <c r="AK5" i="37"/>
  <c r="AH13" i="46"/>
  <c r="AE13" i="46"/>
  <c r="AB13" i="46"/>
  <c r="AN13" i="46"/>
  <c r="AH30" i="46"/>
  <c r="AE30" i="46"/>
  <c r="AB30" i="46"/>
  <c r="AN30" i="46"/>
  <c r="AH83" i="46"/>
  <c r="AN83" i="46"/>
  <c r="AK83" i="46"/>
  <c r="AE83" i="46"/>
  <c r="AB83" i="46"/>
  <c r="Y83" i="46"/>
  <c r="O41" i="46"/>
  <c r="O42" i="46" s="1"/>
  <c r="O43" i="46" s="1"/>
  <c r="O46" i="46"/>
  <c r="O47" i="46" s="1"/>
  <c r="O44" i="46"/>
  <c r="O45" i="46" s="1"/>
  <c r="AB39" i="46"/>
  <c r="Y39" i="46"/>
  <c r="AK39" i="46"/>
  <c r="AH39" i="46"/>
  <c r="AH85" i="46"/>
  <c r="AN85" i="46"/>
  <c r="AK85" i="46"/>
  <c r="AE85" i="46"/>
  <c r="AB85" i="46"/>
  <c r="Y85" i="46"/>
  <c r="AE39" i="46"/>
  <c r="AN48" i="46"/>
  <c r="AK48" i="46"/>
  <c r="AH48" i="46"/>
  <c r="AE48" i="46"/>
  <c r="AB48" i="46"/>
  <c r="Y48" i="46"/>
  <c r="AN84" i="46"/>
  <c r="AK84" i="46"/>
  <c r="AH84" i="46"/>
  <c r="AE84" i="46"/>
  <c r="AB84" i="46"/>
  <c r="Y84" i="46"/>
  <c r="AE31" i="46"/>
  <c r="AB31" i="46"/>
  <c r="Y31" i="46"/>
  <c r="AN31" i="46"/>
  <c r="AK31" i="46"/>
  <c r="AH31" i="46"/>
  <c r="AE53" i="46"/>
  <c r="Y53" i="46"/>
  <c r="AB53" i="46"/>
  <c r="AN53" i="46"/>
  <c r="AK53" i="46"/>
  <c r="AN60" i="46"/>
  <c r="AK60" i="46"/>
  <c r="AH60" i="46"/>
  <c r="AE60" i="46"/>
  <c r="AB60" i="46"/>
  <c r="Y60" i="46"/>
  <c r="AK61" i="46"/>
  <c r="AH61" i="46"/>
  <c r="AN61" i="46"/>
  <c r="AE61" i="46"/>
  <c r="AB61" i="46"/>
  <c r="Y61" i="46"/>
  <c r="AB32" i="46"/>
  <c r="Y32" i="46"/>
  <c r="AK32" i="46"/>
  <c r="AH32" i="46"/>
  <c r="O37" i="46"/>
  <c r="O38" i="46" s="1"/>
  <c r="AN62" i="46"/>
  <c r="AK62" i="46"/>
  <c r="AH62" i="46"/>
  <c r="AE62" i="46"/>
  <c r="AB62" i="46"/>
  <c r="Y62" i="46"/>
  <c r="AK54" i="46"/>
  <c r="AN65" i="46"/>
  <c r="AN66" i="46"/>
  <c r="AK68" i="46"/>
  <c r="AH70" i="46"/>
  <c r="AK101" i="46"/>
  <c r="AK102" i="46"/>
  <c r="AK103" i="46"/>
  <c r="AK16" i="46"/>
  <c r="O31" i="46"/>
  <c r="AK33" i="46"/>
  <c r="AK41" i="46"/>
  <c r="AK42" i="46"/>
  <c r="Y49" i="46"/>
  <c r="Y50" i="46"/>
  <c r="AN54" i="46"/>
  <c r="AK56" i="46"/>
  <c r="AN68" i="46"/>
  <c r="AK70" i="46"/>
  <c r="Y87" i="46"/>
  <c r="Y88" i="46"/>
  <c r="AN101" i="46"/>
  <c r="AN102" i="46"/>
  <c r="AN103" i="46"/>
  <c r="AK105" i="46"/>
  <c r="AK106" i="46"/>
  <c r="AH50" i="46"/>
  <c r="Y54" i="46"/>
  <c r="AB66" i="46"/>
  <c r="Y68" i="46"/>
  <c r="AH88" i="46"/>
  <c r="Y101" i="46"/>
  <c r="Y102" i="46"/>
  <c r="Y103" i="46"/>
  <c r="O9" i="46"/>
  <c r="AH11" i="46"/>
  <c r="Y16" i="46"/>
  <c r="Y33" i="46"/>
  <c r="Y41" i="46"/>
  <c r="Y42" i="46"/>
  <c r="AK49" i="46"/>
  <c r="AK50" i="46"/>
  <c r="AB54" i="46"/>
  <c r="Y56" i="46"/>
  <c r="AE65" i="46"/>
  <c r="AE66" i="46"/>
  <c r="AB68" i="46"/>
  <c r="Y70" i="46"/>
  <c r="AK87" i="46"/>
  <c r="AK88" i="46"/>
  <c r="AH90" i="46"/>
  <c r="AH91" i="46"/>
  <c r="AB101" i="46"/>
  <c r="AB102" i="46"/>
  <c r="AB103" i="46"/>
  <c r="Y105" i="46"/>
  <c r="Y106" i="46"/>
  <c r="O6" i="46"/>
  <c r="AH49" i="46"/>
  <c r="AB65" i="46"/>
  <c r="AH87" i="46"/>
  <c r="O83" i="46"/>
  <c r="O84" i="46"/>
  <c r="O85" i="46"/>
  <c r="O83" i="44"/>
  <c r="O88" i="44"/>
  <c r="O89" i="44"/>
  <c r="O30" i="44"/>
  <c r="O71" i="44" s="1"/>
  <c r="O84" i="44"/>
  <c r="O103" i="44"/>
  <c r="O85" i="44"/>
  <c r="O82" i="44"/>
  <c r="O87" i="44"/>
  <c r="O108" i="44"/>
  <c r="O11" i="44"/>
  <c r="O15" i="44" s="1"/>
  <c r="O6" i="44"/>
  <c r="O16" i="44"/>
  <c r="O20" i="44" s="1"/>
  <c r="O21" i="44"/>
  <c r="O9" i="44"/>
  <c r="O100" i="44"/>
  <c r="O31" i="44"/>
  <c r="O105" i="44"/>
  <c r="O101" i="44"/>
  <c r="O104" i="44"/>
  <c r="O43" i="44"/>
  <c r="O44" i="44" s="1"/>
  <c r="O109" i="44"/>
  <c r="O40" i="44"/>
  <c r="O41" i="44" s="1"/>
  <c r="O42" i="44" s="1"/>
  <c r="O106" i="44"/>
  <c r="O102" i="44"/>
  <c r="AB53" i="43"/>
  <c r="Y53" i="43"/>
  <c r="AK53" i="43"/>
  <c r="AN53" i="43"/>
  <c r="AH53" i="43"/>
  <c r="AE53" i="43"/>
  <c r="AB100" i="43"/>
  <c r="Y100" i="43"/>
  <c r="AK100" i="43"/>
  <c r="AN100" i="43"/>
  <c r="AH100" i="43"/>
  <c r="AE100" i="43"/>
  <c r="AH29" i="43"/>
  <c r="AE29" i="43"/>
  <c r="AB29" i="43"/>
  <c r="Y29" i="43"/>
  <c r="AN29" i="43"/>
  <c r="AK29" i="43"/>
  <c r="AN82" i="43"/>
  <c r="AK82" i="43"/>
  <c r="Y82" i="43"/>
  <c r="AH82" i="43"/>
  <c r="AE82" i="43"/>
  <c r="AB82" i="43"/>
  <c r="AN127" i="43"/>
  <c r="AK127" i="43"/>
  <c r="AH127" i="43"/>
  <c r="AE127" i="43"/>
  <c r="AB127" i="43"/>
  <c r="Y127" i="43"/>
  <c r="AN60" i="43"/>
  <c r="AK60" i="43"/>
  <c r="Y60" i="43"/>
  <c r="AH60" i="43"/>
  <c r="AE60" i="43"/>
  <c r="AB60" i="43"/>
  <c r="AN136" i="43"/>
  <c r="AK136" i="43"/>
  <c r="AH136" i="43"/>
  <c r="AE136" i="43"/>
  <c r="Y136" i="43"/>
  <c r="AB136" i="43"/>
  <c r="AB31" i="43"/>
  <c r="Y31" i="43"/>
  <c r="AE31" i="43"/>
  <c r="AN31" i="43"/>
  <c r="AK31" i="43"/>
  <c r="AH31" i="43"/>
  <c r="AB4" i="43"/>
  <c r="AB6" i="43"/>
  <c r="AB7" i="43"/>
  <c r="AK13" i="43"/>
  <c r="AE16" i="43"/>
  <c r="AB18" i="43"/>
  <c r="AK30" i="43"/>
  <c r="AE32" i="43"/>
  <c r="AE33" i="43"/>
  <c r="AE39" i="43"/>
  <c r="AE41" i="43"/>
  <c r="AE42" i="43"/>
  <c r="AB44" i="43"/>
  <c r="Y46" i="43"/>
  <c r="AH54" i="43"/>
  <c r="AE56" i="43"/>
  <c r="AB58" i="43"/>
  <c r="AK65" i="43"/>
  <c r="AK66" i="43"/>
  <c r="AH68" i="43"/>
  <c r="AE70" i="43"/>
  <c r="O87" i="43"/>
  <c r="O88" i="43"/>
  <c r="AH101" i="43"/>
  <c r="AH102" i="43"/>
  <c r="AH103" i="43"/>
  <c r="AE105" i="43"/>
  <c r="AE106" i="43"/>
  <c r="AB108" i="43"/>
  <c r="AB109" i="43"/>
  <c r="Y118" i="43"/>
  <c r="AH4" i="43"/>
  <c r="AH6" i="43"/>
  <c r="AH7" i="43"/>
  <c r="AK16" i="43"/>
  <c r="AH18" i="43"/>
  <c r="O31" i="43"/>
  <c r="AK32" i="43"/>
  <c r="AK33" i="43"/>
  <c r="AK39" i="43"/>
  <c r="AK41" i="43"/>
  <c r="AK42" i="43"/>
  <c r="AH44" i="43"/>
  <c r="AE46" i="43"/>
  <c r="Y48" i="43"/>
  <c r="Y49" i="43"/>
  <c r="Y50" i="43"/>
  <c r="AK56" i="43"/>
  <c r="AH58" i="43"/>
  <c r="AK70" i="43"/>
  <c r="Y87" i="43"/>
  <c r="Y88" i="43"/>
  <c r="AK105" i="43"/>
  <c r="AK106" i="43"/>
  <c r="AH108" i="43"/>
  <c r="AH109" i="43"/>
  <c r="AE118" i="43"/>
  <c r="AB46" i="43"/>
  <c r="AN39" i="43"/>
  <c r="AN41" i="43"/>
  <c r="AN42" i="43"/>
  <c r="AK44" i="43"/>
  <c r="AH46" i="43"/>
  <c r="AB48" i="43"/>
  <c r="AB49" i="43"/>
  <c r="AB50" i="43"/>
  <c r="AN56" i="43"/>
  <c r="AK58" i="43"/>
  <c r="AN70" i="43"/>
  <c r="AB87" i="43"/>
  <c r="AB88" i="43"/>
  <c r="O102" i="43"/>
  <c r="O103" i="43"/>
  <c r="O104" i="43"/>
  <c r="AK108" i="43"/>
  <c r="AK109" i="43"/>
  <c r="AH118" i="43"/>
  <c r="AB118" i="43"/>
  <c r="Y13" i="43"/>
  <c r="O16" i="43"/>
  <c r="O20" i="43" s="1"/>
  <c r="Y30" i="43"/>
  <c r="O41" i="43"/>
  <c r="O42" i="43" s="1"/>
  <c r="O43" i="43" s="1"/>
  <c r="AK46" i="43"/>
  <c r="AE48" i="43"/>
  <c r="AE49" i="43"/>
  <c r="AE50" i="43"/>
  <c r="Y65" i="43"/>
  <c r="Y66" i="43"/>
  <c r="AE87" i="43"/>
  <c r="AE88" i="43"/>
  <c r="O105" i="43"/>
  <c r="O106" i="43"/>
  <c r="O107" i="43"/>
  <c r="AK118" i="43"/>
  <c r="O6" i="43"/>
  <c r="AB13" i="43"/>
  <c r="AB30" i="43"/>
  <c r="O44" i="43"/>
  <c r="O45" i="43" s="1"/>
  <c r="AH48" i="43"/>
  <c r="AH49" i="43"/>
  <c r="AH50" i="43"/>
  <c r="AB65" i="43"/>
  <c r="AB66" i="43"/>
  <c r="AH87" i="43"/>
  <c r="AH88" i="43"/>
  <c r="O108" i="43"/>
  <c r="O109" i="43"/>
  <c r="AK17" i="42"/>
  <c r="AN15" i="42"/>
  <c r="AN17" i="42"/>
  <c r="AN3" i="42"/>
  <c r="AE9" i="42"/>
  <c r="AH11" i="42"/>
  <c r="AB16" i="42"/>
  <c r="AN9" i="42"/>
  <c r="AE16" i="42"/>
  <c r="AN11" i="42"/>
  <c r="AH16" i="42"/>
  <c r="Y18" i="42"/>
  <c r="AH10" i="42"/>
  <c r="AE14" i="42"/>
  <c r="AK16" i="42"/>
  <c r="AB18" i="42"/>
  <c r="Y9" i="42"/>
  <c r="AN10" i="42"/>
  <c r="AN14" i="42"/>
  <c r="AN16" i="42"/>
  <c r="AE18" i="42"/>
  <c r="Y17" i="42"/>
  <c r="AH18" i="42"/>
  <c r="AE6" i="42"/>
  <c r="Y11" i="42"/>
  <c r="AH13" i="42"/>
  <c r="AB15" i="42"/>
  <c r="AB17" i="42"/>
  <c r="AK18" i="42"/>
  <c r="AH9" i="42"/>
  <c r="AB11" i="42"/>
  <c r="AK12" i="42"/>
  <c r="AK15" i="42"/>
  <c r="O6" i="42"/>
  <c r="Y3" i="42"/>
  <c r="AB3" i="42"/>
  <c r="AB6" i="42"/>
  <c r="AH12" i="42"/>
  <c r="AE13" i="42"/>
  <c r="AB14" i="42"/>
  <c r="Y15" i="42"/>
  <c r="O19" i="42"/>
  <c r="O20" i="42"/>
  <c r="AH3" i="42"/>
  <c r="AH6" i="42"/>
  <c r="O9" i="42"/>
  <c r="O10" i="42"/>
  <c r="AN12" i="42"/>
  <c r="AK13" i="42"/>
  <c r="AH14" i="42"/>
  <c r="AE15" i="42"/>
  <c r="Y19" i="42"/>
  <c r="Y20" i="42"/>
  <c r="Y21" i="42"/>
  <c r="AK6" i="42"/>
  <c r="AN13" i="42"/>
  <c r="AK14" i="42"/>
  <c r="AB19" i="42"/>
  <c r="AB20" i="42"/>
  <c r="AB21" i="42"/>
  <c r="AN6" i="42"/>
  <c r="AE19" i="42"/>
  <c r="AE20" i="42"/>
  <c r="AE21" i="42"/>
  <c r="O7" i="42"/>
  <c r="Y12" i="42"/>
  <c r="AH19" i="42"/>
  <c r="AH20" i="42"/>
  <c r="AH21" i="42"/>
  <c r="AB12" i="42"/>
  <c r="Y13" i="42"/>
  <c r="AK19" i="42"/>
  <c r="AK20" i="42"/>
  <c r="AK21" i="42"/>
  <c r="O16" i="42"/>
  <c r="O17" i="42"/>
  <c r="AE41" i="41"/>
  <c r="AE18" i="41"/>
  <c r="AN32" i="41"/>
  <c r="AN18" i="41"/>
  <c r="AN13" i="41"/>
  <c r="AB18" i="41"/>
  <c r="AK18" i="41"/>
  <c r="AN11" i="41"/>
  <c r="AK39" i="41"/>
  <c r="Y55" i="41"/>
  <c r="Y32" i="41"/>
  <c r="AB35" i="41"/>
  <c r="AB55" i="41"/>
  <c r="O7" i="41"/>
  <c r="AB32" i="41"/>
  <c r="AE35" i="41"/>
  <c r="AN51" i="41"/>
  <c r="AH55" i="41"/>
  <c r="AH39" i="41"/>
  <c r="AN6" i="41"/>
  <c r="AK51" i="41"/>
  <c r="AE32" i="41"/>
  <c r="AB31" i="41"/>
  <c r="Y18" i="41"/>
  <c r="AK32" i="41"/>
  <c r="AN52" i="41"/>
  <c r="AK4" i="41"/>
  <c r="AH16" i="41"/>
  <c r="AH22" i="41"/>
  <c r="AE31" i="41"/>
  <c r="AN39" i="41"/>
  <c r="AE55" i="41"/>
  <c r="AK16" i="41"/>
  <c r="AH31" i="41"/>
  <c r="AK5" i="41"/>
  <c r="AN31" i="41"/>
  <c r="Y53" i="41"/>
  <c r="AH4" i="41"/>
  <c r="AN5" i="41"/>
  <c r="O11" i="41"/>
  <c r="AK23" i="41"/>
  <c r="Y39" i="41"/>
  <c r="Y41" i="41"/>
  <c r="AN4" i="41"/>
  <c r="AK22" i="41"/>
  <c r="AN22" i="41"/>
  <c r="AK31" i="41"/>
  <c r="AN23" i="41"/>
  <c r="AE39" i="41"/>
  <c r="O47" i="41"/>
  <c r="AH51" i="41"/>
  <c r="AN24" i="41"/>
  <c r="O42" i="41"/>
  <c r="AN36" i="41"/>
  <c r="AK36" i="41"/>
  <c r="AH36" i="41"/>
  <c r="O44" i="41"/>
  <c r="O46" i="41"/>
  <c r="AN49" i="41"/>
  <c r="AK52" i="41"/>
  <c r="AN53" i="41"/>
  <c r="AE38" i="41"/>
  <c r="AH21" i="41"/>
  <c r="AE30" i="41"/>
  <c r="AH38" i="41"/>
  <c r="Y44" i="41"/>
  <c r="AE50" i="41"/>
  <c r="Y54" i="41"/>
  <c r="AE21" i="41"/>
  <c r="Y13" i="41"/>
  <c r="Y5" i="41"/>
  <c r="AH30" i="41"/>
  <c r="Y11" i="41"/>
  <c r="AB6" i="41"/>
  <c r="AK21" i="41"/>
  <c r="AB21" i="41"/>
  <c r="O8" i="41"/>
  <c r="AE17" i="41"/>
  <c r="AB11" i="41"/>
  <c r="AK38" i="41"/>
  <c r="AB5" i="41"/>
  <c r="AE6" i="41"/>
  <c r="AE11" i="41"/>
  <c r="Y23" i="41"/>
  <c r="Y27" i="41"/>
  <c r="AK30" i="41"/>
  <c r="AN44" i="41"/>
  <c r="Y47" i="41"/>
  <c r="AK50" i="41"/>
  <c r="Y52" i="41"/>
  <c r="AB53" i="41"/>
  <c r="Y57" i="41"/>
  <c r="AB4" i="41"/>
  <c r="AE5" i="41"/>
  <c r="AH6" i="41"/>
  <c r="AH11" i="41"/>
  <c r="AH13" i="41"/>
  <c r="Y22" i="41"/>
  <c r="AB23" i="41"/>
  <c r="AE24" i="41"/>
  <c r="AB27" i="41"/>
  <c r="AN30" i="41"/>
  <c r="O43" i="41"/>
  <c r="O45" i="41"/>
  <c r="AK47" i="41"/>
  <c r="AE49" i="41"/>
  <c r="AN50" i="41"/>
  <c r="AB52" i="41"/>
  <c r="AE53" i="41"/>
  <c r="AH54" i="41"/>
  <c r="AK55" i="41"/>
  <c r="AB57" i="41"/>
  <c r="Y6" i="41"/>
  <c r="AB13" i="41"/>
  <c r="AK17" i="41"/>
  <c r="Y24" i="41"/>
  <c r="AH50" i="41"/>
  <c r="AB54" i="41"/>
  <c r="Y4" i="41"/>
  <c r="AE13" i="41"/>
  <c r="AN17" i="41"/>
  <c r="AB24" i="41"/>
  <c r="AN38" i="41"/>
  <c r="AE54" i="41"/>
  <c r="AB22" i="41"/>
  <c r="AE23" i="41"/>
  <c r="AH24" i="41"/>
  <c r="O41" i="41"/>
  <c r="AH49" i="41"/>
  <c r="AE52" i="41"/>
  <c r="AH53" i="41"/>
  <c r="AK54" i="41"/>
  <c r="AK49" i="41"/>
  <c r="AE51" i="41"/>
  <c r="AK26" i="41"/>
  <c r="AH26" i="41"/>
  <c r="AE26" i="41"/>
  <c r="Y26" i="41"/>
  <c r="AN26" i="41"/>
  <c r="AB26" i="41"/>
  <c r="AN33" i="41"/>
  <c r="AK33" i="41"/>
  <c r="AH33" i="41"/>
  <c r="AB33" i="41"/>
  <c r="Y33" i="41"/>
  <c r="AE33" i="41"/>
  <c r="AH14" i="41"/>
  <c r="AB14" i="41"/>
  <c r="AE14" i="41"/>
  <c r="AN14" i="41"/>
  <c r="AK14" i="41"/>
  <c r="Y14" i="41"/>
  <c r="AN40" i="41"/>
  <c r="AK40" i="41"/>
  <c r="AH40" i="41"/>
  <c r="AE40" i="41"/>
  <c r="Y40" i="41"/>
  <c r="AB40" i="41"/>
  <c r="AE15" i="41"/>
  <c r="AB15" i="41"/>
  <c r="Y15" i="41"/>
  <c r="AN15" i="41"/>
  <c r="AK15" i="41"/>
  <c r="AH15" i="41"/>
  <c r="AN58" i="41"/>
  <c r="AE58" i="41"/>
  <c r="AK58" i="41"/>
  <c r="AH58" i="41"/>
  <c r="AB58" i="41"/>
  <c r="Y58" i="41"/>
  <c r="AN43" i="41"/>
  <c r="AK43" i="41"/>
  <c r="AH43" i="41"/>
  <c r="AN25" i="41"/>
  <c r="AK25" i="41"/>
  <c r="AN34" i="41"/>
  <c r="AK34" i="41"/>
  <c r="AH34" i="41"/>
  <c r="O20" i="41"/>
  <c r="Y25" i="41"/>
  <c r="AK28" i="41"/>
  <c r="AH28" i="41"/>
  <c r="AE28" i="41"/>
  <c r="AE29" i="41"/>
  <c r="Y34" i="41"/>
  <c r="AN42" i="41"/>
  <c r="AK42" i="41"/>
  <c r="AH42" i="41"/>
  <c r="AE43" i="41"/>
  <c r="AK45" i="41"/>
  <c r="AH45" i="41"/>
  <c r="AE45" i="41"/>
  <c r="AK46" i="41"/>
  <c r="O55" i="41"/>
  <c r="O54" i="41"/>
  <c r="O53" i="41"/>
  <c r="O52" i="41"/>
  <c r="AB56" i="41"/>
  <c r="AE10" i="41"/>
  <c r="Y10" i="41"/>
  <c r="AB10" i="41"/>
  <c r="Y56" i="41"/>
  <c r="AH10" i="41"/>
  <c r="AH8" i="41"/>
  <c r="AB8" i="41"/>
  <c r="AE8" i="41"/>
  <c r="AK10" i="41"/>
  <c r="AN21" i="41"/>
  <c r="AB25" i="41"/>
  <c r="Y28" i="41"/>
  <c r="AH29" i="41"/>
  <c r="AB34" i="41"/>
  <c r="AE37" i="41"/>
  <c r="AB37" i="41"/>
  <c r="Y37" i="41"/>
  <c r="Y42" i="41"/>
  <c r="Y45" i="41"/>
  <c r="AN46" i="41"/>
  <c r="AB48" i="41"/>
  <c r="Y48" i="41"/>
  <c r="O13" i="41"/>
  <c r="O6" i="41"/>
  <c r="Y8" i="41"/>
  <c r="AN10" i="41"/>
  <c r="O16" i="41"/>
  <c r="AB17" i="41"/>
  <c r="AE25" i="41"/>
  <c r="AB28" i="41"/>
  <c r="AE34" i="41"/>
  <c r="AH37" i="41"/>
  <c r="AB42" i="41"/>
  <c r="AB45" i="41"/>
  <c r="AE48" i="41"/>
  <c r="O51" i="41"/>
  <c r="AB29" i="41"/>
  <c r="Y29" i="41"/>
  <c r="AB16" i="41"/>
  <c r="Y16" i="41"/>
  <c r="O25" i="41"/>
  <c r="O24" i="41"/>
  <c r="O22" i="41"/>
  <c r="O23" i="41" s="1"/>
  <c r="AH25" i="41"/>
  <c r="AK27" i="41"/>
  <c r="AH27" i="41"/>
  <c r="AE27" i="41"/>
  <c r="AN28" i="41"/>
  <c r="AN29" i="41"/>
  <c r="AK37" i="41"/>
  <c r="AN41" i="41"/>
  <c r="AK41" i="41"/>
  <c r="AH41" i="41"/>
  <c r="AE42" i="41"/>
  <c r="AK44" i="41"/>
  <c r="AH44" i="41"/>
  <c r="AE44" i="41"/>
  <c r="AN45" i="41"/>
  <c r="AH47" i="41"/>
  <c r="AE47" i="41"/>
  <c r="AB47" i="41"/>
  <c r="AH48" i="41"/>
  <c r="Y43" i="41"/>
  <c r="AH46" i="41"/>
  <c r="AE46" i="41"/>
  <c r="AB46" i="41"/>
  <c r="AH56" i="41"/>
  <c r="AN56" i="41"/>
  <c r="AK56" i="41"/>
  <c r="AB43" i="41"/>
  <c r="AN8" i="41"/>
  <c r="AE16" i="41"/>
  <c r="AH17" i="41"/>
  <c r="AN35" i="41"/>
  <c r="AK35" i="41"/>
  <c r="AH35" i="41"/>
  <c r="AE36" i="41"/>
  <c r="AB36" i="41"/>
  <c r="Y36" i="41"/>
  <c r="AN37" i="41"/>
  <c r="AK48" i="41"/>
  <c r="O50" i="41"/>
  <c r="AN57" i="41"/>
  <c r="AK57" i="41"/>
  <c r="AH57" i="41"/>
  <c r="Y30" i="41"/>
  <c r="Y38" i="41"/>
  <c r="Y49" i="41"/>
  <c r="Y50" i="41"/>
  <c r="Y51" i="41"/>
  <c r="O191" i="40"/>
  <c r="R135" i="40"/>
  <c r="AN135" i="40" s="1"/>
  <c r="P135" i="40"/>
  <c r="R126" i="40"/>
  <c r="AN126" i="40" s="1"/>
  <c r="P126" i="40"/>
  <c r="O118" i="40"/>
  <c r="Y117" i="40"/>
  <c r="R117" i="40"/>
  <c r="AN117" i="40" s="1"/>
  <c r="P117" i="40"/>
  <c r="AN108" i="40"/>
  <c r="AB108" i="40"/>
  <c r="Y108" i="40"/>
  <c r="R108" i="40"/>
  <c r="AK108" i="40" s="1"/>
  <c r="AN107" i="40"/>
  <c r="AB107" i="40"/>
  <c r="Y107" i="40"/>
  <c r="R107" i="40"/>
  <c r="AK107" i="40" s="1"/>
  <c r="O106" i="40"/>
  <c r="AE105" i="40"/>
  <c r="AB105" i="40"/>
  <c r="Y105" i="40"/>
  <c r="R105" i="40"/>
  <c r="AN105" i="40" s="1"/>
  <c r="O105" i="40"/>
  <c r="AE104" i="40"/>
  <c r="AB104" i="40"/>
  <c r="Y104" i="40"/>
  <c r="R104" i="40"/>
  <c r="AN104" i="40" s="1"/>
  <c r="O104" i="40"/>
  <c r="AH102" i="40"/>
  <c r="R102" i="40"/>
  <c r="AE102" i="40" s="1"/>
  <c r="AH101" i="40"/>
  <c r="R101" i="40"/>
  <c r="AE101" i="40" s="1"/>
  <c r="AH100" i="40"/>
  <c r="R100" i="40"/>
  <c r="AE100" i="40" s="1"/>
  <c r="AH99" i="40"/>
  <c r="R99" i="40"/>
  <c r="AE99" i="40" s="1"/>
  <c r="P99" i="40"/>
  <c r="O99" i="40"/>
  <c r="O109" i="40" s="1"/>
  <c r="AN90" i="40"/>
  <c r="AK90" i="40"/>
  <c r="AH90" i="40"/>
  <c r="AB90" i="40"/>
  <c r="R90" i="40"/>
  <c r="AE90" i="40" s="1"/>
  <c r="AN89" i="40"/>
  <c r="AK89" i="40"/>
  <c r="AH89" i="40"/>
  <c r="AB89" i="40"/>
  <c r="R89" i="40"/>
  <c r="AE89" i="40" s="1"/>
  <c r="O88" i="40"/>
  <c r="AN87" i="40"/>
  <c r="AK87" i="40"/>
  <c r="AE87" i="40"/>
  <c r="AB87" i="40"/>
  <c r="Y87" i="40"/>
  <c r="R87" i="40"/>
  <c r="AH87" i="40" s="1"/>
  <c r="O87" i="40"/>
  <c r="AN86" i="40"/>
  <c r="AK86" i="40"/>
  <c r="AE86" i="40"/>
  <c r="AB86" i="40"/>
  <c r="Y86" i="40"/>
  <c r="R86" i="40"/>
  <c r="AH86" i="40" s="1"/>
  <c r="O86" i="40"/>
  <c r="O85" i="40"/>
  <c r="R84" i="40"/>
  <c r="AN84" i="40" s="1"/>
  <c r="O84" i="40"/>
  <c r="R83" i="40"/>
  <c r="AN83" i="40" s="1"/>
  <c r="O83" i="40"/>
  <c r="R82" i="40"/>
  <c r="AN82" i="40" s="1"/>
  <c r="O82" i="40"/>
  <c r="R81" i="40"/>
  <c r="AN81" i="40" s="1"/>
  <c r="P81" i="40"/>
  <c r="O81" i="40"/>
  <c r="O91" i="40" s="1"/>
  <c r="AN69" i="40"/>
  <c r="AE69" i="40"/>
  <c r="AB69" i="40"/>
  <c r="Y69" i="40"/>
  <c r="R69" i="40"/>
  <c r="AK69" i="40" s="1"/>
  <c r="AH67" i="40"/>
  <c r="R67" i="40"/>
  <c r="AE67" i="40" s="1"/>
  <c r="AK65" i="40"/>
  <c r="AH65" i="40"/>
  <c r="Y65" i="40"/>
  <c r="R65" i="40"/>
  <c r="AE65" i="40" s="1"/>
  <c r="AK64" i="40"/>
  <c r="AH64" i="40"/>
  <c r="Y64" i="40"/>
  <c r="R64" i="40"/>
  <c r="AE64" i="40" s="1"/>
  <c r="P64" i="40"/>
  <c r="R61" i="40"/>
  <c r="AN61" i="40" s="1"/>
  <c r="R60" i="40"/>
  <c r="AN60" i="40" s="1"/>
  <c r="R59" i="40"/>
  <c r="AN59" i="40" s="1"/>
  <c r="P59" i="40"/>
  <c r="AN57" i="40"/>
  <c r="AK57" i="40"/>
  <c r="AB57" i="40"/>
  <c r="Y57" i="40"/>
  <c r="R57" i="40"/>
  <c r="AH57" i="40" s="1"/>
  <c r="AN55" i="40"/>
  <c r="AE55" i="40"/>
  <c r="AB55" i="40"/>
  <c r="Y55" i="40"/>
  <c r="R55" i="40"/>
  <c r="AK55" i="40" s="1"/>
  <c r="AH53" i="40"/>
  <c r="R53" i="40"/>
  <c r="AE53" i="40" s="1"/>
  <c r="AH52" i="40"/>
  <c r="R52" i="40"/>
  <c r="AE52" i="40" s="1"/>
  <c r="P52" i="40"/>
  <c r="AN49" i="40"/>
  <c r="AE49" i="40"/>
  <c r="AB49" i="40"/>
  <c r="Y49" i="40"/>
  <c r="R49" i="40"/>
  <c r="AK49" i="40" s="1"/>
  <c r="AN48" i="40"/>
  <c r="AE48" i="40"/>
  <c r="AB48" i="40"/>
  <c r="R48" i="40"/>
  <c r="AK48" i="40" s="1"/>
  <c r="P47" i="40"/>
  <c r="R47" i="40" s="1"/>
  <c r="Y45" i="40"/>
  <c r="R45" i="40"/>
  <c r="AN45" i="40" s="1"/>
  <c r="AN43" i="40"/>
  <c r="AK43" i="40"/>
  <c r="AB43" i="40"/>
  <c r="Y43" i="40"/>
  <c r="R43" i="40"/>
  <c r="AH43" i="40" s="1"/>
  <c r="AN41" i="40"/>
  <c r="AE41" i="40"/>
  <c r="AB41" i="40"/>
  <c r="R41" i="40"/>
  <c r="Y41" i="40" s="1"/>
  <c r="AN40" i="40"/>
  <c r="AE40" i="40"/>
  <c r="AB40" i="40"/>
  <c r="R40" i="40"/>
  <c r="Y40" i="40" s="1"/>
  <c r="O40" i="40"/>
  <c r="O41" i="40" s="1"/>
  <c r="O42" i="40" s="1"/>
  <c r="P38" i="40"/>
  <c r="R38" i="40" s="1"/>
  <c r="O38" i="40"/>
  <c r="O45" i="40" s="1"/>
  <c r="O46" i="40" s="1"/>
  <c r="R36" i="40"/>
  <c r="R34" i="40"/>
  <c r="AN32" i="40"/>
  <c r="AE32" i="40"/>
  <c r="AB32" i="40"/>
  <c r="R32" i="40"/>
  <c r="Y32" i="40" s="1"/>
  <c r="P31" i="40"/>
  <c r="R31" i="40" s="1"/>
  <c r="AH30" i="40"/>
  <c r="R30" i="40"/>
  <c r="AE30" i="40" s="1"/>
  <c r="P30" i="40"/>
  <c r="AK29" i="40"/>
  <c r="AH29" i="40"/>
  <c r="Y29" i="40"/>
  <c r="R29" i="40"/>
  <c r="AE29" i="40" s="1"/>
  <c r="P29" i="40"/>
  <c r="O29" i="40"/>
  <c r="O71" i="40" s="1"/>
  <c r="P28" i="40"/>
  <c r="R28" i="40" s="1"/>
  <c r="O34" i="40"/>
  <c r="O35" i="40" s="1"/>
  <c r="O20" i="40"/>
  <c r="AN17" i="40"/>
  <c r="AK17" i="40"/>
  <c r="AB17" i="40"/>
  <c r="Y17" i="40"/>
  <c r="R17" i="40"/>
  <c r="AH17" i="40" s="1"/>
  <c r="R16" i="40"/>
  <c r="AN15" i="40"/>
  <c r="AE15" i="40"/>
  <c r="AB15" i="40"/>
  <c r="R15" i="40"/>
  <c r="Y15" i="40" s="1"/>
  <c r="O15" i="40"/>
  <c r="O19" i="40" s="1"/>
  <c r="AK12" i="40"/>
  <c r="AH12" i="40"/>
  <c r="Y12" i="40"/>
  <c r="R12" i="40"/>
  <c r="AE12" i="40" s="1"/>
  <c r="R11" i="40"/>
  <c r="AN10" i="40"/>
  <c r="AK10" i="40"/>
  <c r="AB10" i="40"/>
  <c r="Y10" i="40"/>
  <c r="R10" i="40"/>
  <c r="AH10" i="40" s="1"/>
  <c r="R8" i="40"/>
  <c r="AN6" i="40"/>
  <c r="AK6" i="40"/>
  <c r="AB6" i="40"/>
  <c r="Y6" i="40"/>
  <c r="R6" i="40"/>
  <c r="AH6" i="40" s="1"/>
  <c r="AN5" i="40"/>
  <c r="AK5" i="40"/>
  <c r="AE5" i="40"/>
  <c r="AB5" i="40"/>
  <c r="Y5" i="40"/>
  <c r="R5" i="40"/>
  <c r="AH5" i="40" s="1"/>
  <c r="AN4" i="40"/>
  <c r="AK4" i="40"/>
  <c r="AE4" i="40"/>
  <c r="AB4" i="40"/>
  <c r="Y4" i="40"/>
  <c r="R4" i="40"/>
  <c r="AH4" i="40" s="1"/>
  <c r="O4" i="40"/>
  <c r="O8" i="40" s="1"/>
  <c r="R3" i="40"/>
  <c r="P3" i="40"/>
  <c r="O192" i="39"/>
  <c r="AN136" i="39"/>
  <c r="AK136" i="39"/>
  <c r="AH136" i="39"/>
  <c r="AB136" i="39"/>
  <c r="Y136" i="39"/>
  <c r="P136" i="39"/>
  <c r="R136" i="39" s="1"/>
  <c r="AE136" i="39" s="1"/>
  <c r="AN127" i="39"/>
  <c r="P127" i="39"/>
  <c r="R127" i="39" s="1"/>
  <c r="AK127" i="39" s="1"/>
  <c r="O119" i="39"/>
  <c r="AN118" i="39"/>
  <c r="AK118" i="39"/>
  <c r="AH118" i="39"/>
  <c r="AE118" i="39"/>
  <c r="P118" i="39"/>
  <c r="R118" i="39" s="1"/>
  <c r="Y118" i="39" s="1"/>
  <c r="O110" i="39"/>
  <c r="AK109" i="39"/>
  <c r="AE109" i="39"/>
  <c r="R109" i="39"/>
  <c r="AN109" i="39" s="1"/>
  <c r="AK108" i="39"/>
  <c r="AE108" i="39"/>
  <c r="R108" i="39"/>
  <c r="AN108" i="39" s="1"/>
  <c r="O108" i="39"/>
  <c r="R106" i="39"/>
  <c r="AN105" i="39"/>
  <c r="R105" i="39"/>
  <c r="Y105" i="39" s="1"/>
  <c r="O104" i="39"/>
  <c r="AN103" i="39"/>
  <c r="AK103" i="39"/>
  <c r="AB103" i="39"/>
  <c r="R103" i="39"/>
  <c r="O103" i="39"/>
  <c r="AK102" i="39"/>
  <c r="Y102" i="39"/>
  <c r="R102" i="39"/>
  <c r="AN102" i="39" s="1"/>
  <c r="AK101" i="39"/>
  <c r="Y101" i="39"/>
  <c r="R101" i="39"/>
  <c r="AN101" i="39" s="1"/>
  <c r="O101" i="39"/>
  <c r="P100" i="39"/>
  <c r="R100" i="39" s="1"/>
  <c r="O100" i="39"/>
  <c r="O106" i="39" s="1"/>
  <c r="O92" i="39"/>
  <c r="AH91" i="39"/>
  <c r="AB91" i="39"/>
  <c r="Y91" i="39"/>
  <c r="R91" i="39"/>
  <c r="O91" i="39"/>
  <c r="AH90" i="39"/>
  <c r="AE90" i="39"/>
  <c r="AB90" i="39"/>
  <c r="R90" i="39"/>
  <c r="O90" i="39"/>
  <c r="AH88" i="39"/>
  <c r="AE88" i="39"/>
  <c r="AB88" i="39"/>
  <c r="Y88" i="39"/>
  <c r="R88" i="39"/>
  <c r="AN88" i="39" s="1"/>
  <c r="R87" i="39"/>
  <c r="AN87" i="39" s="1"/>
  <c r="AN85" i="39"/>
  <c r="AK85" i="39"/>
  <c r="AH85" i="39"/>
  <c r="AE85" i="39"/>
  <c r="AB85" i="39"/>
  <c r="Y85" i="39"/>
  <c r="R85" i="39"/>
  <c r="AN84" i="39"/>
  <c r="AK84" i="39"/>
  <c r="AH84" i="39"/>
  <c r="AE84" i="39"/>
  <c r="AB84" i="39"/>
  <c r="Y84" i="39"/>
  <c r="R84" i="39"/>
  <c r="AN83" i="39"/>
  <c r="AK83" i="39"/>
  <c r="AH83" i="39"/>
  <c r="AE83" i="39"/>
  <c r="AB83" i="39"/>
  <c r="Y83" i="39"/>
  <c r="R83" i="39"/>
  <c r="AH82" i="39"/>
  <c r="P82" i="39"/>
  <c r="R82" i="39" s="1"/>
  <c r="AK82" i="39" s="1"/>
  <c r="O82" i="39"/>
  <c r="AN70" i="39"/>
  <c r="R70" i="39"/>
  <c r="AN68" i="39"/>
  <c r="AK68" i="39"/>
  <c r="AB68" i="39"/>
  <c r="R68" i="39"/>
  <c r="AN66" i="39"/>
  <c r="AE66" i="39"/>
  <c r="AB66" i="39"/>
  <c r="Y66" i="39"/>
  <c r="R66" i="39"/>
  <c r="R65" i="39"/>
  <c r="AN65" i="39" s="1"/>
  <c r="P65" i="39"/>
  <c r="AN62" i="39"/>
  <c r="AK62" i="39"/>
  <c r="AH62" i="39"/>
  <c r="AE62" i="39"/>
  <c r="AB62" i="39"/>
  <c r="Y62" i="39"/>
  <c r="R62" i="39"/>
  <c r="AN61" i="39"/>
  <c r="AK61" i="39"/>
  <c r="AH61" i="39"/>
  <c r="AE61" i="39"/>
  <c r="AB61" i="39"/>
  <c r="Y61" i="39"/>
  <c r="R61" i="39"/>
  <c r="AE60" i="39"/>
  <c r="Y60" i="39"/>
  <c r="P60" i="39"/>
  <c r="R60" i="39" s="1"/>
  <c r="AN60" i="39" s="1"/>
  <c r="R58" i="39"/>
  <c r="AN56" i="39"/>
  <c r="AK56" i="39"/>
  <c r="AH56" i="39"/>
  <c r="Y56" i="39"/>
  <c r="R56" i="39"/>
  <c r="AN54" i="39"/>
  <c r="R54" i="39"/>
  <c r="Y54" i="39" s="1"/>
  <c r="P53" i="39"/>
  <c r="R53" i="39" s="1"/>
  <c r="AK50" i="39"/>
  <c r="AH50" i="39"/>
  <c r="AE50" i="39"/>
  <c r="AB50" i="39"/>
  <c r="R50" i="39"/>
  <c r="AN50" i="39" s="1"/>
  <c r="AK49" i="39"/>
  <c r="AE49" i="39"/>
  <c r="Y49" i="39"/>
  <c r="R49" i="39"/>
  <c r="AN49" i="39" s="1"/>
  <c r="AE48" i="39"/>
  <c r="Y48" i="39"/>
  <c r="R48" i="39"/>
  <c r="AN48" i="39" s="1"/>
  <c r="P48" i="39"/>
  <c r="AN46" i="39"/>
  <c r="AK46" i="39"/>
  <c r="AH46" i="39"/>
  <c r="AE46" i="39"/>
  <c r="AB46" i="39"/>
  <c r="R46" i="39"/>
  <c r="Y46" i="39" s="1"/>
  <c r="O46" i="39"/>
  <c r="O47" i="39" s="1"/>
  <c r="R44" i="39"/>
  <c r="AN42" i="39"/>
  <c r="AK42" i="39"/>
  <c r="AH42" i="39"/>
  <c r="Y42" i="39"/>
  <c r="R42" i="39"/>
  <c r="AN41" i="39"/>
  <c r="AK41" i="39"/>
  <c r="AH41" i="39"/>
  <c r="R41" i="39"/>
  <c r="P39" i="39"/>
  <c r="R39" i="39" s="1"/>
  <c r="O39" i="39"/>
  <c r="O44" i="39" s="1"/>
  <c r="O45" i="39" s="1"/>
  <c r="R37" i="39"/>
  <c r="R35" i="39"/>
  <c r="O35" i="39"/>
  <c r="O36" i="39" s="1"/>
  <c r="R33" i="39"/>
  <c r="AE33" i="39" s="1"/>
  <c r="P32" i="39"/>
  <c r="R32" i="39" s="1"/>
  <c r="P31" i="39"/>
  <c r="R31" i="39" s="1"/>
  <c r="P30" i="39"/>
  <c r="R30" i="39" s="1"/>
  <c r="P29" i="39"/>
  <c r="R29" i="39" s="1"/>
  <c r="O29" i="39"/>
  <c r="O37" i="39" s="1"/>
  <c r="O38" i="39" s="1"/>
  <c r="AK18" i="39"/>
  <c r="AH18" i="39"/>
  <c r="AE18" i="39"/>
  <c r="Y18" i="39"/>
  <c r="R18" i="39"/>
  <c r="AB18" i="39" s="1"/>
  <c r="R17" i="39"/>
  <c r="AK16" i="39"/>
  <c r="AH16" i="39"/>
  <c r="AB16" i="39"/>
  <c r="Y16" i="39"/>
  <c r="R16" i="39"/>
  <c r="AE16" i="39" s="1"/>
  <c r="AN13" i="39"/>
  <c r="AH13" i="39"/>
  <c r="AE13" i="39"/>
  <c r="AB13" i="39"/>
  <c r="R13" i="39"/>
  <c r="AK13" i="39" s="1"/>
  <c r="R12" i="39"/>
  <c r="AK11" i="39"/>
  <c r="AH11" i="39"/>
  <c r="AE11" i="39"/>
  <c r="AB11" i="39"/>
  <c r="R11" i="39"/>
  <c r="AN11" i="39" s="1"/>
  <c r="R9" i="39"/>
  <c r="AN7" i="39"/>
  <c r="AK7" i="39"/>
  <c r="AH7" i="39"/>
  <c r="AE7" i="39"/>
  <c r="Y7" i="39"/>
  <c r="R7" i="39"/>
  <c r="AB7" i="39" s="1"/>
  <c r="AK6" i="39"/>
  <c r="R6" i="39"/>
  <c r="AB6" i="39" s="1"/>
  <c r="P5" i="39"/>
  <c r="R5" i="39" s="1"/>
  <c r="AN4" i="39"/>
  <c r="AK4" i="39"/>
  <c r="AH4" i="39"/>
  <c r="AB4" i="39"/>
  <c r="R4" i="39"/>
  <c r="AE4" i="39" s="1"/>
  <c r="O4" i="39"/>
  <c r="O30" i="39" s="1"/>
  <c r="P3" i="39"/>
  <c r="R3" i="39" s="1"/>
  <c r="AN69" i="38"/>
  <c r="AH69" i="38"/>
  <c r="AE69" i="38"/>
  <c r="AB69" i="38"/>
  <c r="Y69" i="38"/>
  <c r="R69" i="38"/>
  <c r="AK69" i="38" s="1"/>
  <c r="AN67" i="38"/>
  <c r="AK67" i="38"/>
  <c r="AH67" i="38"/>
  <c r="AE67" i="38"/>
  <c r="AB67" i="38"/>
  <c r="Y67" i="38"/>
  <c r="R67" i="38"/>
  <c r="AN65" i="38"/>
  <c r="AH65" i="38"/>
  <c r="AE65" i="38"/>
  <c r="R65" i="38"/>
  <c r="AB65" i="38" s="1"/>
  <c r="AN64" i="38"/>
  <c r="AH64" i="38"/>
  <c r="AE64" i="38"/>
  <c r="R64" i="38"/>
  <c r="AB64" i="38" s="1"/>
  <c r="P64" i="38"/>
  <c r="AN61" i="38"/>
  <c r="AE61" i="38"/>
  <c r="Y61" i="38"/>
  <c r="R61" i="38"/>
  <c r="AK61" i="38" s="1"/>
  <c r="AN60" i="38"/>
  <c r="AE60" i="38"/>
  <c r="Y60" i="38"/>
  <c r="R60" i="38"/>
  <c r="AK60" i="38" s="1"/>
  <c r="P59" i="38"/>
  <c r="R59" i="38" s="1"/>
  <c r="R57" i="38"/>
  <c r="AE57" i="38" s="1"/>
  <c r="AN55" i="38"/>
  <c r="AK55" i="38"/>
  <c r="AH55" i="38"/>
  <c r="AE55" i="38"/>
  <c r="AB55" i="38"/>
  <c r="Y55" i="38"/>
  <c r="R55" i="38"/>
  <c r="AN53" i="38"/>
  <c r="AK53" i="38"/>
  <c r="AH53" i="38"/>
  <c r="AE53" i="38"/>
  <c r="AB53" i="38"/>
  <c r="R53" i="38"/>
  <c r="Y53" i="38" s="1"/>
  <c r="P52" i="38"/>
  <c r="R52" i="38" s="1"/>
  <c r="AK49" i="38"/>
  <c r="R49" i="38"/>
  <c r="AH49" i="38" s="1"/>
  <c r="AK48" i="38"/>
  <c r="R48" i="38"/>
  <c r="AH48" i="38" s="1"/>
  <c r="AK47" i="38"/>
  <c r="R47" i="38"/>
  <c r="AH47" i="38" s="1"/>
  <c r="P47" i="38"/>
  <c r="AB45" i="38"/>
  <c r="R45" i="38"/>
  <c r="AN45" i="38" s="1"/>
  <c r="O45" i="38"/>
  <c r="O46" i="38" s="1"/>
  <c r="R43" i="38"/>
  <c r="AN43" i="38" s="1"/>
  <c r="AN41" i="38"/>
  <c r="AK41" i="38"/>
  <c r="AH41" i="38"/>
  <c r="AE41" i="38"/>
  <c r="AB41" i="38"/>
  <c r="Y41" i="38"/>
  <c r="R41" i="38"/>
  <c r="AN40" i="38"/>
  <c r="AK40" i="38"/>
  <c r="AH40" i="38"/>
  <c r="AE40" i="38"/>
  <c r="AB40" i="38"/>
  <c r="Y40" i="38"/>
  <c r="R40" i="38"/>
  <c r="AN38" i="38"/>
  <c r="AK38" i="38"/>
  <c r="AH38" i="38"/>
  <c r="AE38" i="38"/>
  <c r="AB38" i="38"/>
  <c r="Y38" i="38"/>
  <c r="R38" i="38"/>
  <c r="P38" i="38"/>
  <c r="O38" i="38"/>
  <c r="O43" i="38" s="1"/>
  <c r="O44" i="38" s="1"/>
  <c r="R36" i="38"/>
  <c r="R34" i="38"/>
  <c r="AN32" i="38"/>
  <c r="AK32" i="38"/>
  <c r="AH32" i="38"/>
  <c r="AE32" i="38"/>
  <c r="AB32" i="38"/>
  <c r="Y32" i="38"/>
  <c r="R32" i="38"/>
  <c r="AN31" i="38"/>
  <c r="AK31" i="38"/>
  <c r="AH31" i="38"/>
  <c r="AE31" i="38"/>
  <c r="AB31" i="38"/>
  <c r="Y31" i="38"/>
  <c r="R31" i="38"/>
  <c r="P31" i="38"/>
  <c r="P30" i="38"/>
  <c r="R30" i="38" s="1"/>
  <c r="AN29" i="38"/>
  <c r="AH29" i="38"/>
  <c r="AE29" i="38"/>
  <c r="R29" i="38"/>
  <c r="AB29" i="38" s="1"/>
  <c r="P29" i="38"/>
  <c r="O29" i="38"/>
  <c r="O71" i="38" s="1"/>
  <c r="R17" i="38"/>
  <c r="AK17" i="38" s="1"/>
  <c r="R16" i="38"/>
  <c r="AH15" i="38"/>
  <c r="Y15" i="38"/>
  <c r="R15" i="38"/>
  <c r="AN15" i="38" s="1"/>
  <c r="AE12" i="38"/>
  <c r="AB12" i="38"/>
  <c r="R12" i="38"/>
  <c r="AK12" i="38" s="1"/>
  <c r="R11" i="38"/>
  <c r="R10" i="38"/>
  <c r="AH10" i="38" s="1"/>
  <c r="R8" i="38"/>
  <c r="AN6" i="38"/>
  <c r="AH6" i="38"/>
  <c r="AE6" i="38"/>
  <c r="R6" i="38"/>
  <c r="AK6" i="38" s="1"/>
  <c r="R5" i="38"/>
  <c r="AK5" i="38" s="1"/>
  <c r="O191" i="38"/>
  <c r="P135" i="38"/>
  <c r="R135" i="38" s="1"/>
  <c r="AK135" i="38" s="1"/>
  <c r="P126" i="38"/>
  <c r="R126" i="38" s="1"/>
  <c r="AK126" i="38" s="1"/>
  <c r="O118" i="38"/>
  <c r="P117" i="38"/>
  <c r="R117" i="38" s="1"/>
  <c r="R108" i="38"/>
  <c r="Y108" i="38" s="1"/>
  <c r="R107" i="38"/>
  <c r="Y107" i="38" s="1"/>
  <c r="R105" i="38"/>
  <c r="AB105" i="38" s="1"/>
  <c r="R104" i="38"/>
  <c r="AB104" i="38" s="1"/>
  <c r="R102" i="38"/>
  <c r="AE102" i="38" s="1"/>
  <c r="R101" i="38"/>
  <c r="AE101" i="38" s="1"/>
  <c r="R100" i="38"/>
  <c r="AE100" i="38" s="1"/>
  <c r="P99" i="38"/>
  <c r="R99" i="38" s="1"/>
  <c r="O99" i="38"/>
  <c r="O109" i="38" s="1"/>
  <c r="AN90" i="38"/>
  <c r="R90" i="38"/>
  <c r="AK90" i="38" s="1"/>
  <c r="R89" i="38"/>
  <c r="AK89" i="38" s="1"/>
  <c r="R87" i="38"/>
  <c r="AN87" i="38" s="1"/>
  <c r="R86" i="38"/>
  <c r="AN86" i="38" s="1"/>
  <c r="R84" i="38"/>
  <c r="AK84" i="38" s="1"/>
  <c r="R83" i="38"/>
  <c r="AK83" i="38" s="1"/>
  <c r="R82" i="38"/>
  <c r="AK82" i="38" s="1"/>
  <c r="P81" i="38"/>
  <c r="R81" i="38" s="1"/>
  <c r="O81" i="38"/>
  <c r="O85" i="38" s="1"/>
  <c r="P28" i="38"/>
  <c r="R28" i="38" s="1"/>
  <c r="O28" i="38"/>
  <c r="O34" i="38" s="1"/>
  <c r="O35" i="38" s="1"/>
  <c r="R4" i="38"/>
  <c r="AB4" i="38" s="1"/>
  <c r="O4" i="38"/>
  <c r="O10" i="38" s="1"/>
  <c r="O14" i="38" s="1"/>
  <c r="P3" i="38"/>
  <c r="R3" i="38" s="1"/>
  <c r="R70" i="37"/>
  <c r="AN70" i="37" s="1"/>
  <c r="R68" i="37"/>
  <c r="AK68" i="37" s="1"/>
  <c r="R66" i="37"/>
  <c r="AN66" i="37" s="1"/>
  <c r="P65" i="37"/>
  <c r="R65" i="37" s="1"/>
  <c r="R62" i="37"/>
  <c r="AK62" i="37" s="1"/>
  <c r="R61" i="37"/>
  <c r="AK61" i="37" s="1"/>
  <c r="P60" i="37"/>
  <c r="R60" i="37" s="1"/>
  <c r="R58" i="37"/>
  <c r="AK58" i="37" s="1"/>
  <c r="R56" i="37"/>
  <c r="AN56" i="37" s="1"/>
  <c r="R54" i="37"/>
  <c r="AK54" i="37" s="1"/>
  <c r="P53" i="37"/>
  <c r="R53" i="37" s="1"/>
  <c r="R50" i="37"/>
  <c r="AE50" i="37" s="1"/>
  <c r="R49" i="37"/>
  <c r="AN49" i="37" s="1"/>
  <c r="P48" i="37"/>
  <c r="R48" i="37" s="1"/>
  <c r="R46" i="37"/>
  <c r="AN46" i="37" s="1"/>
  <c r="R44" i="37"/>
  <c r="AE44" i="37" s="1"/>
  <c r="AB42" i="37"/>
  <c r="R42" i="37"/>
  <c r="AN42" i="37" s="1"/>
  <c r="R41" i="37"/>
  <c r="AN41" i="37" s="1"/>
  <c r="P39" i="37"/>
  <c r="R39" i="37" s="1"/>
  <c r="O39" i="37"/>
  <c r="O41" i="37" s="1"/>
  <c r="O42" i="37" s="1"/>
  <c r="O43" i="37" s="1"/>
  <c r="R37" i="37"/>
  <c r="R35" i="37"/>
  <c r="R33" i="37"/>
  <c r="AK33" i="37" s="1"/>
  <c r="P32" i="37"/>
  <c r="R32" i="37" s="1"/>
  <c r="P31" i="37"/>
  <c r="R31" i="37" s="1"/>
  <c r="P30" i="37"/>
  <c r="R30" i="37" s="1"/>
  <c r="O30" i="37"/>
  <c r="O72" i="37" s="1"/>
  <c r="R18" i="37"/>
  <c r="Y18" i="37" s="1"/>
  <c r="R17" i="37"/>
  <c r="R16" i="37"/>
  <c r="AB16" i="37" s="1"/>
  <c r="R13" i="37"/>
  <c r="AH13" i="37" s="1"/>
  <c r="R12" i="37"/>
  <c r="R11" i="37"/>
  <c r="AK11" i="37" s="1"/>
  <c r="R9" i="37"/>
  <c r="R7" i="37"/>
  <c r="Y7" i="37" s="1"/>
  <c r="AE6" i="37"/>
  <c r="R6" i="37"/>
  <c r="Y6" i="37" s="1"/>
  <c r="O192" i="37"/>
  <c r="P136" i="37"/>
  <c r="R136" i="37" s="1"/>
  <c r="AN136" i="37" s="1"/>
  <c r="P127" i="37"/>
  <c r="R127" i="37" s="1"/>
  <c r="AN127" i="37" s="1"/>
  <c r="O119" i="37"/>
  <c r="P118" i="37"/>
  <c r="R118" i="37" s="1"/>
  <c r="R109" i="37"/>
  <c r="Y109" i="37" s="1"/>
  <c r="R108" i="37"/>
  <c r="Y108" i="37" s="1"/>
  <c r="R106" i="37"/>
  <c r="AB106" i="37" s="1"/>
  <c r="R105" i="37"/>
  <c r="AB105" i="37" s="1"/>
  <c r="R103" i="37"/>
  <c r="AE103" i="37" s="1"/>
  <c r="R102" i="37"/>
  <c r="AE102" i="37" s="1"/>
  <c r="R101" i="37"/>
  <c r="AE101" i="37" s="1"/>
  <c r="P100" i="37"/>
  <c r="R100" i="37" s="1"/>
  <c r="O100" i="37"/>
  <c r="O110" i="37" s="1"/>
  <c r="R91" i="37"/>
  <c r="AK91" i="37" s="1"/>
  <c r="R90" i="37"/>
  <c r="AK90" i="37" s="1"/>
  <c r="R88" i="37"/>
  <c r="AN88" i="37" s="1"/>
  <c r="R87" i="37"/>
  <c r="AN87" i="37" s="1"/>
  <c r="R85" i="37"/>
  <c r="AN85" i="37" s="1"/>
  <c r="R84" i="37"/>
  <c r="AN84" i="37" s="1"/>
  <c r="R83" i="37"/>
  <c r="AN83" i="37" s="1"/>
  <c r="P82" i="37"/>
  <c r="R82" i="37" s="1"/>
  <c r="AN82" i="37" s="1"/>
  <c r="O82" i="37"/>
  <c r="O86" i="37" s="1"/>
  <c r="P29" i="37"/>
  <c r="R29" i="37" s="1"/>
  <c r="Y29" i="37" s="1"/>
  <c r="O29" i="37"/>
  <c r="O35" i="37" s="1"/>
  <c r="O36" i="37" s="1"/>
  <c r="R4" i="37"/>
  <c r="AK4" i="37" s="1"/>
  <c r="O4" i="37"/>
  <c r="O5" i="37" s="1"/>
  <c r="P3" i="37"/>
  <c r="R3" i="37" s="1"/>
  <c r="R6" i="30"/>
  <c r="Y6" i="30" s="1"/>
  <c r="AH6" i="30"/>
  <c r="AK6" i="30"/>
  <c r="AN6" i="30"/>
  <c r="R7" i="30"/>
  <c r="Y7" i="30" s="1"/>
  <c r="AH7" i="30"/>
  <c r="AK7" i="30"/>
  <c r="AN7" i="30"/>
  <c r="R9" i="30"/>
  <c r="AN9" i="30" s="1"/>
  <c r="AE9" i="30"/>
  <c r="AH9" i="30"/>
  <c r="AK9" i="30"/>
  <c r="R11" i="30"/>
  <c r="Y11" i="30" s="1"/>
  <c r="AB11" i="30"/>
  <c r="AE11" i="30"/>
  <c r="AH11" i="30"/>
  <c r="AK11" i="30"/>
  <c r="AN11" i="30"/>
  <c r="R12" i="30"/>
  <c r="Y12" i="30" s="1"/>
  <c r="AB12" i="30"/>
  <c r="AE12" i="30"/>
  <c r="AH12" i="30"/>
  <c r="AK12" i="30"/>
  <c r="AN12" i="30"/>
  <c r="R15" i="30"/>
  <c r="AE15" i="30" s="1"/>
  <c r="Y15" i="30"/>
  <c r="AB15" i="30"/>
  <c r="R16" i="30"/>
  <c r="AE16" i="30" s="1"/>
  <c r="Y16" i="30"/>
  <c r="AB16" i="30"/>
  <c r="P28" i="30"/>
  <c r="R28" i="30" s="1"/>
  <c r="P29" i="30"/>
  <c r="R29" i="30" s="1"/>
  <c r="P30" i="30"/>
  <c r="R30" i="30" s="1"/>
  <c r="R31" i="30"/>
  <c r="AH31" i="30" s="1"/>
  <c r="AB31" i="30"/>
  <c r="R33" i="30"/>
  <c r="AK33" i="30" s="1"/>
  <c r="AB33" i="30"/>
  <c r="R35" i="30"/>
  <c r="AB35" i="30" s="1"/>
  <c r="O37" i="30"/>
  <c r="O41" i="30" s="1"/>
  <c r="O42" i="30" s="1"/>
  <c r="P37" i="30"/>
  <c r="R37" i="30" s="1"/>
  <c r="O38" i="30"/>
  <c r="O39" i="30" s="1"/>
  <c r="O40" i="30" s="1"/>
  <c r="R38" i="30"/>
  <c r="Y38" i="30" s="1"/>
  <c r="R39" i="30"/>
  <c r="Y39" i="30" s="1"/>
  <c r="R41" i="30"/>
  <c r="Y41" i="30" s="1"/>
  <c r="AE41" i="30"/>
  <c r="AK41" i="30"/>
  <c r="AN41" i="30"/>
  <c r="R43" i="30"/>
  <c r="Y43" i="30" s="1"/>
  <c r="P45" i="30"/>
  <c r="R45" i="30"/>
  <c r="AH45" i="30" s="1"/>
  <c r="AE45" i="30"/>
  <c r="R46" i="30"/>
  <c r="AH46" i="30" s="1"/>
  <c r="AB46" i="30"/>
  <c r="R47" i="30"/>
  <c r="AH47" i="30" s="1"/>
  <c r="P50" i="30"/>
  <c r="R50" i="30" s="1"/>
  <c r="Y50" i="30" s="1"/>
  <c r="R51" i="30"/>
  <c r="Y51" i="30" s="1"/>
  <c r="R52" i="30"/>
  <c r="Y52" i="30" s="1"/>
  <c r="R54" i="30"/>
  <c r="Y54" i="30" s="1"/>
  <c r="AB54" i="30"/>
  <c r="R55" i="30"/>
  <c r="Y55" i="30" s="1"/>
  <c r="AB55" i="30"/>
  <c r="R57" i="30"/>
  <c r="Y57" i="30" s="1"/>
  <c r="AE57" i="30"/>
  <c r="AK57" i="30"/>
  <c r="P59" i="30"/>
  <c r="R59" i="30" s="1"/>
  <c r="R60" i="30"/>
  <c r="AK60" i="30" s="1"/>
  <c r="R61" i="30"/>
  <c r="AK61" i="30" s="1"/>
  <c r="Y61" i="30"/>
  <c r="AE61" i="30"/>
  <c r="P64" i="30"/>
  <c r="R64" i="30" s="1"/>
  <c r="R65" i="30"/>
  <c r="AB65" i="30" s="1"/>
  <c r="R66" i="30"/>
  <c r="AB66" i="30" s="1"/>
  <c r="R68" i="30"/>
  <c r="Y68" i="30" s="1"/>
  <c r="R69" i="30"/>
  <c r="Y69" i="30" s="1"/>
  <c r="R71" i="30"/>
  <c r="Y71" i="30" s="1"/>
  <c r="AH71" i="30"/>
  <c r="AB70" i="36"/>
  <c r="R70" i="36"/>
  <c r="AN70" i="36" s="1"/>
  <c r="AN68" i="36"/>
  <c r="AH68" i="36"/>
  <c r="AE68" i="36"/>
  <c r="AB68" i="36"/>
  <c r="Y68" i="36"/>
  <c r="R68" i="36"/>
  <c r="AK68" i="36" s="1"/>
  <c r="AK66" i="36"/>
  <c r="AH66" i="36"/>
  <c r="AE66" i="36"/>
  <c r="AB66" i="36"/>
  <c r="Y66" i="36"/>
  <c r="R66" i="36"/>
  <c r="AN66" i="36" s="1"/>
  <c r="P65" i="36"/>
  <c r="R65" i="36" s="1"/>
  <c r="R62" i="36"/>
  <c r="AH62" i="36" s="1"/>
  <c r="R61" i="36"/>
  <c r="AK61" i="36" s="1"/>
  <c r="P60" i="36"/>
  <c r="R60" i="36" s="1"/>
  <c r="AH58" i="36"/>
  <c r="AB58" i="36"/>
  <c r="Y58" i="36"/>
  <c r="R58" i="36"/>
  <c r="AN58" i="36" s="1"/>
  <c r="AE56" i="36"/>
  <c r="AB56" i="36"/>
  <c r="R56" i="36"/>
  <c r="AK56" i="36" s="1"/>
  <c r="AN54" i="36"/>
  <c r="AH54" i="36"/>
  <c r="AE54" i="36"/>
  <c r="AB54" i="36"/>
  <c r="Y54" i="36"/>
  <c r="R54" i="36"/>
  <c r="AK54" i="36" s="1"/>
  <c r="AN53" i="36"/>
  <c r="AH53" i="36"/>
  <c r="AE53" i="36"/>
  <c r="AB53" i="36"/>
  <c r="Y53" i="36"/>
  <c r="R53" i="36"/>
  <c r="AK53" i="36" s="1"/>
  <c r="P53" i="36"/>
  <c r="AN50" i="36"/>
  <c r="AK50" i="36"/>
  <c r="AH50" i="36"/>
  <c r="Y50" i="36"/>
  <c r="R50" i="36"/>
  <c r="AE50" i="36" s="1"/>
  <c r="AN49" i="36"/>
  <c r="AK49" i="36"/>
  <c r="AH49" i="36"/>
  <c r="Y49" i="36"/>
  <c r="R49" i="36"/>
  <c r="AE49" i="36" s="1"/>
  <c r="P48" i="36"/>
  <c r="R48" i="36" s="1"/>
  <c r="R46" i="36"/>
  <c r="AK46" i="36" s="1"/>
  <c r="AH44" i="36"/>
  <c r="AB44" i="36"/>
  <c r="Y44" i="36"/>
  <c r="R44" i="36"/>
  <c r="AN44" i="36" s="1"/>
  <c r="O44" i="36"/>
  <c r="O45" i="36" s="1"/>
  <c r="AE42" i="36"/>
  <c r="AB42" i="36"/>
  <c r="R42" i="36"/>
  <c r="AK42" i="36" s="1"/>
  <c r="AE41" i="36"/>
  <c r="AB41" i="36"/>
  <c r="R41" i="36"/>
  <c r="AK41" i="36" s="1"/>
  <c r="AE39" i="36"/>
  <c r="AB39" i="36"/>
  <c r="R39" i="36"/>
  <c r="AN39" i="36" s="1"/>
  <c r="P39" i="36"/>
  <c r="O39" i="36"/>
  <c r="O41" i="36" s="1"/>
  <c r="O42" i="36" s="1"/>
  <c r="O43" i="36" s="1"/>
  <c r="R37" i="36"/>
  <c r="R35" i="36"/>
  <c r="AE33" i="36"/>
  <c r="AB33" i="36"/>
  <c r="R33" i="36"/>
  <c r="AK33" i="36" s="1"/>
  <c r="AE32" i="36"/>
  <c r="AB32" i="36"/>
  <c r="R32" i="36"/>
  <c r="AK32" i="36" s="1"/>
  <c r="P32" i="36"/>
  <c r="P31" i="36"/>
  <c r="R31" i="36" s="1"/>
  <c r="P31" i="35"/>
  <c r="R31" i="35" s="1"/>
  <c r="P32" i="35"/>
  <c r="R32" i="35" s="1"/>
  <c r="R33" i="35"/>
  <c r="R35" i="35"/>
  <c r="O37" i="35"/>
  <c r="O38" i="35" s="1"/>
  <c r="R37" i="35"/>
  <c r="O39" i="35"/>
  <c r="P39" i="35"/>
  <c r="R39" i="35"/>
  <c r="O41" i="35"/>
  <c r="R41" i="35"/>
  <c r="O42" i="35"/>
  <c r="R42" i="35"/>
  <c r="O43" i="35"/>
  <c r="O44" i="35"/>
  <c r="R44" i="35"/>
  <c r="O45" i="35"/>
  <c r="O46" i="35"/>
  <c r="O47" i="35" s="1"/>
  <c r="R46" i="35"/>
  <c r="P48" i="35"/>
  <c r="R48" i="35"/>
  <c r="R49" i="35"/>
  <c r="R50" i="35"/>
  <c r="P53" i="35"/>
  <c r="R53" i="35"/>
  <c r="R54" i="35"/>
  <c r="R56" i="35"/>
  <c r="R58" i="35"/>
  <c r="P60" i="35"/>
  <c r="R60" i="35"/>
  <c r="R61" i="35"/>
  <c r="R62" i="35"/>
  <c r="P65" i="35"/>
  <c r="R65" i="35" s="1"/>
  <c r="R66" i="35"/>
  <c r="R68" i="35"/>
  <c r="R70" i="35"/>
  <c r="R18" i="36"/>
  <c r="Y18" i="36" s="1"/>
  <c r="R17" i="36"/>
  <c r="R16" i="36"/>
  <c r="AB16" i="36" s="1"/>
  <c r="AN13" i="36"/>
  <c r="R13" i="36"/>
  <c r="AH13" i="36" s="1"/>
  <c r="R12" i="36"/>
  <c r="R11" i="36"/>
  <c r="AK11" i="36" s="1"/>
  <c r="R9" i="36"/>
  <c r="R7" i="36"/>
  <c r="Y7" i="36" s="1"/>
  <c r="R6" i="36"/>
  <c r="Y6" i="36" s="1"/>
  <c r="O192" i="36"/>
  <c r="P136" i="36"/>
  <c r="R136" i="36" s="1"/>
  <c r="AN136" i="36" s="1"/>
  <c r="P127" i="36"/>
  <c r="R127" i="36" s="1"/>
  <c r="AN127" i="36" s="1"/>
  <c r="O119" i="36"/>
  <c r="P118" i="36"/>
  <c r="R118" i="36" s="1"/>
  <c r="R109" i="36"/>
  <c r="Y109" i="36" s="1"/>
  <c r="R108" i="36"/>
  <c r="Y108" i="36" s="1"/>
  <c r="R106" i="36"/>
  <c r="AB106" i="36" s="1"/>
  <c r="R105" i="36"/>
  <c r="AB105" i="36" s="1"/>
  <c r="R103" i="36"/>
  <c r="AN103" i="36" s="1"/>
  <c r="R102" i="36"/>
  <c r="AN102" i="36" s="1"/>
  <c r="R101" i="36"/>
  <c r="AN101" i="36" s="1"/>
  <c r="P100" i="36"/>
  <c r="R100" i="36" s="1"/>
  <c r="O100" i="36"/>
  <c r="O110" i="36" s="1"/>
  <c r="R91" i="36"/>
  <c r="AB91" i="36" s="1"/>
  <c r="R90" i="36"/>
  <c r="AB90" i="36" s="1"/>
  <c r="R88" i="36"/>
  <c r="AE88" i="36" s="1"/>
  <c r="R87" i="36"/>
  <c r="AE87" i="36" s="1"/>
  <c r="R85" i="36"/>
  <c r="AN85" i="36" s="1"/>
  <c r="R84" i="36"/>
  <c r="AN84" i="36" s="1"/>
  <c r="R83" i="36"/>
  <c r="AN83" i="36" s="1"/>
  <c r="P82" i="36"/>
  <c r="R82" i="36" s="1"/>
  <c r="AN82" i="36" s="1"/>
  <c r="O82" i="36"/>
  <c r="O86" i="36" s="1"/>
  <c r="P30" i="36"/>
  <c r="R30" i="36" s="1"/>
  <c r="P29" i="36"/>
  <c r="R29" i="36" s="1"/>
  <c r="O29" i="36"/>
  <c r="O37" i="36" s="1"/>
  <c r="O38" i="36" s="1"/>
  <c r="P5" i="36"/>
  <c r="R5" i="36" s="1"/>
  <c r="R4" i="36"/>
  <c r="AB4" i="36" s="1"/>
  <c r="O4" i="36"/>
  <c r="O30" i="36" s="1"/>
  <c r="O72" i="36" s="1"/>
  <c r="P3" i="36"/>
  <c r="R3" i="36" s="1"/>
  <c r="O192" i="35"/>
  <c r="P136" i="35"/>
  <c r="R136" i="35" s="1"/>
  <c r="P127" i="35"/>
  <c r="R127" i="35" s="1"/>
  <c r="O119" i="35"/>
  <c r="P118" i="35"/>
  <c r="R118" i="35" s="1"/>
  <c r="R109" i="35"/>
  <c r="R108" i="35"/>
  <c r="R106" i="35"/>
  <c r="R105" i="35"/>
  <c r="R103" i="35"/>
  <c r="R102" i="35"/>
  <c r="R101" i="35"/>
  <c r="P100" i="35"/>
  <c r="R100" i="35" s="1"/>
  <c r="O100" i="35"/>
  <c r="O110" i="35" s="1"/>
  <c r="R91" i="35"/>
  <c r="R90" i="35"/>
  <c r="R88" i="35"/>
  <c r="R87" i="35"/>
  <c r="R85" i="35"/>
  <c r="R84" i="35"/>
  <c r="R83" i="35"/>
  <c r="P82" i="35"/>
  <c r="R82" i="35" s="1"/>
  <c r="O82" i="35"/>
  <c r="O88" i="35" s="1"/>
  <c r="P30" i="35"/>
  <c r="R30" i="35" s="1"/>
  <c r="P29" i="35"/>
  <c r="R29" i="35" s="1"/>
  <c r="O29" i="35"/>
  <c r="O35" i="35" s="1"/>
  <c r="O36" i="35" s="1"/>
  <c r="R18" i="35"/>
  <c r="R17" i="35"/>
  <c r="R16" i="35"/>
  <c r="R13" i="35"/>
  <c r="R12" i="35"/>
  <c r="R11" i="35"/>
  <c r="R9" i="35"/>
  <c r="R7" i="35"/>
  <c r="R6" i="35"/>
  <c r="P5" i="35"/>
  <c r="R5" i="35" s="1"/>
  <c r="R4" i="35"/>
  <c r="O4" i="35"/>
  <c r="O30" i="35" s="1"/>
  <c r="O31" i="35" s="1"/>
  <c r="P3" i="35"/>
  <c r="R3" i="35" s="1"/>
  <c r="P29" i="34"/>
  <c r="O37" i="53" l="1"/>
  <c r="O84" i="53"/>
  <c r="O23" i="53"/>
  <c r="O17" i="53"/>
  <c r="O10" i="53"/>
  <c r="O13" i="53"/>
  <c r="O48" i="52"/>
  <c r="O60" i="52"/>
  <c r="O32" i="52"/>
  <c r="O33" i="52" s="1"/>
  <c r="O34" i="52" s="1"/>
  <c r="O18" i="52"/>
  <c r="O7" i="52"/>
  <c r="O10" i="52"/>
  <c r="O13" i="52"/>
  <c r="O18" i="51"/>
  <c r="O10" i="51"/>
  <c r="O13" i="51"/>
  <c r="AB6" i="37"/>
  <c r="O87" i="37"/>
  <c r="AE68" i="37"/>
  <c r="AB33" i="37"/>
  <c r="AH68" i="37"/>
  <c r="AH6" i="37"/>
  <c r="O37" i="37"/>
  <c r="O38" i="37" s="1"/>
  <c r="AN68" i="37"/>
  <c r="O19" i="51"/>
  <c r="O8" i="51"/>
  <c r="O14" i="51"/>
  <c r="O48" i="51"/>
  <c r="O60" i="51"/>
  <c r="O32" i="51"/>
  <c r="O33" i="51" s="1"/>
  <c r="O34" i="51" s="1"/>
  <c r="O18" i="50"/>
  <c r="O7" i="50"/>
  <c r="O13" i="50"/>
  <c r="O10" i="50"/>
  <c r="O72" i="50"/>
  <c r="O31" i="50"/>
  <c r="O40" i="49"/>
  <c r="O41" i="49" s="1"/>
  <c r="O42" i="49" s="1"/>
  <c r="O70" i="49"/>
  <c r="O56" i="49"/>
  <c r="O7" i="47"/>
  <c r="O19" i="47" s="1"/>
  <c r="O18" i="47"/>
  <c r="O10" i="47"/>
  <c r="O70" i="48"/>
  <c r="O73" i="48" s="1"/>
  <c r="O74" i="48" s="1"/>
  <c r="O75" i="48" s="1"/>
  <c r="O56" i="48"/>
  <c r="O63" i="48" s="1"/>
  <c r="O84" i="48"/>
  <c r="O13" i="48"/>
  <c r="O17" i="48"/>
  <c r="O23" i="48"/>
  <c r="O10" i="48"/>
  <c r="O60" i="47"/>
  <c r="O32" i="47"/>
  <c r="O33" i="47" s="1"/>
  <c r="O34" i="47" s="1"/>
  <c r="O48" i="47"/>
  <c r="AN39" i="37"/>
  <c r="AB39" i="37"/>
  <c r="AE39" i="37"/>
  <c r="AN32" i="37"/>
  <c r="AE32" i="37"/>
  <c r="AB32" i="37"/>
  <c r="O11" i="37"/>
  <c r="O15" i="37" s="1"/>
  <c r="AK44" i="37"/>
  <c r="AE49" i="37"/>
  <c r="AH50" i="37"/>
  <c r="AN54" i="37"/>
  <c r="AN58" i="37"/>
  <c r="AH66" i="37"/>
  <c r="AB70" i="37"/>
  <c r="Y54" i="37"/>
  <c r="AB41" i="37"/>
  <c r="Y49" i="37"/>
  <c r="AE54" i="37"/>
  <c r="AH44" i="37"/>
  <c r="AH54" i="37"/>
  <c r="AK50" i="37"/>
  <c r="AE70" i="37"/>
  <c r="AN11" i="37"/>
  <c r="O31" i="37"/>
  <c r="AE33" i="37"/>
  <c r="AE42" i="37"/>
  <c r="AK49" i="37"/>
  <c r="AN50" i="37"/>
  <c r="AB56" i="37"/>
  <c r="Y44" i="37"/>
  <c r="Y50" i="37"/>
  <c r="Y58" i="37"/>
  <c r="AB44" i="37"/>
  <c r="AB50" i="37"/>
  <c r="AB58" i="37"/>
  <c r="Y66" i="37"/>
  <c r="AE41" i="37"/>
  <c r="AB49" i="37"/>
  <c r="AH58" i="37"/>
  <c r="AB66" i="37"/>
  <c r="AN44" i="37"/>
  <c r="AH49" i="37"/>
  <c r="AK66" i="37"/>
  <c r="O44" i="37"/>
  <c r="O45" i="37" s="1"/>
  <c r="AE56" i="37"/>
  <c r="Y68" i="37"/>
  <c r="O18" i="46"/>
  <c r="O7" i="46"/>
  <c r="O13" i="46"/>
  <c r="O10" i="46"/>
  <c r="O48" i="46"/>
  <c r="O60" i="46"/>
  <c r="O32" i="46"/>
  <c r="O33" i="46" s="1"/>
  <c r="O34" i="46" s="1"/>
  <c r="O32" i="44"/>
  <c r="O33" i="44" s="1"/>
  <c r="O34" i="44" s="1"/>
  <c r="O59" i="44"/>
  <c r="O47" i="44"/>
  <c r="O7" i="44"/>
  <c r="O10" i="44"/>
  <c r="O18" i="44"/>
  <c r="O13" i="44"/>
  <c r="O18" i="43"/>
  <c r="O7" i="43"/>
  <c r="O13" i="43"/>
  <c r="O10" i="43"/>
  <c r="O60" i="43"/>
  <c r="O48" i="43"/>
  <c r="O32" i="43"/>
  <c r="O33" i="43" s="1"/>
  <c r="O34" i="43" s="1"/>
  <c r="O14" i="42"/>
  <c r="O3" i="42"/>
  <c r="O12" i="42"/>
  <c r="O33" i="41"/>
  <c r="O26" i="41"/>
  <c r="O17" i="41"/>
  <c r="O18" i="41" s="1"/>
  <c r="AB31" i="40"/>
  <c r="Y31" i="40"/>
  <c r="AN31" i="40"/>
  <c r="AE31" i="40"/>
  <c r="AK31" i="40"/>
  <c r="AH31" i="40"/>
  <c r="AB38" i="40"/>
  <c r="Y38" i="40"/>
  <c r="AN38" i="40"/>
  <c r="AE38" i="40"/>
  <c r="AK38" i="40"/>
  <c r="AH38" i="40"/>
  <c r="AN47" i="40"/>
  <c r="AK47" i="40"/>
  <c r="AH47" i="40"/>
  <c r="AE47" i="40"/>
  <c r="AB47" i="40"/>
  <c r="Y47" i="40"/>
  <c r="AK28" i="40"/>
  <c r="AH28" i="40"/>
  <c r="AE28" i="40"/>
  <c r="AN28" i="40"/>
  <c r="AB28" i="40"/>
  <c r="Y28" i="40"/>
  <c r="AE6" i="40"/>
  <c r="O10" i="40"/>
  <c r="O14" i="40" s="1"/>
  <c r="AN12" i="40"/>
  <c r="AH15" i="40"/>
  <c r="AE17" i="40"/>
  <c r="AN29" i="40"/>
  <c r="AK30" i="40"/>
  <c r="AH32" i="40"/>
  <c r="AH40" i="40"/>
  <c r="AH41" i="40"/>
  <c r="AE43" i="40"/>
  <c r="AB45" i="40"/>
  <c r="AK52" i="40"/>
  <c r="AK53" i="40"/>
  <c r="AH55" i="40"/>
  <c r="AE57" i="40"/>
  <c r="Y59" i="40"/>
  <c r="Y60" i="40"/>
  <c r="Y61" i="40"/>
  <c r="AN64" i="40"/>
  <c r="AN65" i="40"/>
  <c r="AK67" i="40"/>
  <c r="AH69" i="40"/>
  <c r="Y81" i="40"/>
  <c r="Y82" i="40"/>
  <c r="Y83" i="40"/>
  <c r="Y84" i="40"/>
  <c r="O89" i="40"/>
  <c r="O90" i="40"/>
  <c r="AK99" i="40"/>
  <c r="AK100" i="40"/>
  <c r="AK101" i="40"/>
  <c r="AK102" i="40"/>
  <c r="AH104" i="40"/>
  <c r="AH105" i="40"/>
  <c r="AE107" i="40"/>
  <c r="AE108" i="40"/>
  <c r="AB117" i="40"/>
  <c r="Y126" i="40"/>
  <c r="Y135" i="40"/>
  <c r="O36" i="40"/>
  <c r="O37" i="40" s="1"/>
  <c r="AK15" i="40"/>
  <c r="O30" i="40"/>
  <c r="AN30" i="40"/>
  <c r="AK32" i="40"/>
  <c r="AK40" i="40"/>
  <c r="AK41" i="40"/>
  <c r="AE45" i="40"/>
  <c r="Y48" i="40"/>
  <c r="AN52" i="40"/>
  <c r="AN53" i="40"/>
  <c r="AB59" i="40"/>
  <c r="AB60" i="40"/>
  <c r="AB61" i="40"/>
  <c r="AN67" i="40"/>
  <c r="AB81" i="40"/>
  <c r="AB82" i="40"/>
  <c r="AB83" i="40"/>
  <c r="AB84" i="40"/>
  <c r="AN99" i="40"/>
  <c r="AN100" i="40"/>
  <c r="AN101" i="40"/>
  <c r="AN102" i="40"/>
  <c r="AK104" i="40"/>
  <c r="AK105" i="40"/>
  <c r="AH107" i="40"/>
  <c r="AH108" i="40"/>
  <c r="AE117" i="40"/>
  <c r="AB126" i="40"/>
  <c r="AB135" i="40"/>
  <c r="AH45" i="40"/>
  <c r="AE59" i="40"/>
  <c r="AE60" i="40"/>
  <c r="AE61" i="40"/>
  <c r="AE81" i="40"/>
  <c r="AE82" i="40"/>
  <c r="AE83" i="40"/>
  <c r="AE84" i="40"/>
  <c r="Y89" i="40"/>
  <c r="Y90" i="40"/>
  <c r="O100" i="40"/>
  <c r="O101" i="40"/>
  <c r="O102" i="40"/>
  <c r="O103" i="40"/>
  <c r="AH117" i="40"/>
  <c r="AE126" i="40"/>
  <c r="AE135" i="40"/>
  <c r="AK45" i="40"/>
  <c r="AH59" i="40"/>
  <c r="AH60" i="40"/>
  <c r="AH61" i="40"/>
  <c r="AH81" i="40"/>
  <c r="AH82" i="40"/>
  <c r="AH83" i="40"/>
  <c r="AH84" i="40"/>
  <c r="AK117" i="40"/>
  <c r="AH126" i="40"/>
  <c r="AH135" i="40"/>
  <c r="O5" i="40"/>
  <c r="AE10" i="40"/>
  <c r="AB12" i="40"/>
  <c r="AB29" i="40"/>
  <c r="Y30" i="40"/>
  <c r="O43" i="40"/>
  <c r="O44" i="40" s="1"/>
  <c r="AH48" i="40"/>
  <c r="AH49" i="40"/>
  <c r="Y52" i="40"/>
  <c r="Y53" i="40"/>
  <c r="AK59" i="40"/>
  <c r="AK60" i="40"/>
  <c r="AK61" i="40"/>
  <c r="AB64" i="40"/>
  <c r="AB65" i="40"/>
  <c r="Y67" i="40"/>
  <c r="AK81" i="40"/>
  <c r="AK82" i="40"/>
  <c r="AK83" i="40"/>
  <c r="AK84" i="40"/>
  <c r="Y99" i="40"/>
  <c r="Y100" i="40"/>
  <c r="Y101" i="40"/>
  <c r="Y102" i="40"/>
  <c r="O107" i="40"/>
  <c r="O108" i="40"/>
  <c r="AK126" i="40"/>
  <c r="AK135" i="40"/>
  <c r="AB30" i="40"/>
  <c r="AB52" i="40"/>
  <c r="AB53" i="40"/>
  <c r="AB67" i="40"/>
  <c r="AB99" i="40"/>
  <c r="AB100" i="40"/>
  <c r="AB101" i="40"/>
  <c r="AB102" i="40"/>
  <c r="AB5" i="39"/>
  <c r="AK5" i="39"/>
  <c r="AH5" i="39"/>
  <c r="AE5" i="39"/>
  <c r="Y5" i="39"/>
  <c r="AN5" i="39"/>
  <c r="O31" i="39"/>
  <c r="O72" i="39"/>
  <c r="AK30" i="39"/>
  <c r="AE30" i="39"/>
  <c r="AN30" i="39"/>
  <c r="AH30" i="39"/>
  <c r="AB30" i="39"/>
  <c r="Y30" i="39"/>
  <c r="AE39" i="39"/>
  <c r="AH39" i="39"/>
  <c r="AB39" i="39"/>
  <c r="Y39" i="39"/>
  <c r="AN39" i="39"/>
  <c r="AK39" i="39"/>
  <c r="AH100" i="39"/>
  <c r="AE100" i="39"/>
  <c r="AN100" i="39"/>
  <c r="AK100" i="39"/>
  <c r="AB100" i="39"/>
  <c r="Y100" i="39"/>
  <c r="AE32" i="39"/>
  <c r="AN32" i="39"/>
  <c r="AH32" i="39"/>
  <c r="AK32" i="39"/>
  <c r="AB32" i="39"/>
  <c r="Y32" i="39"/>
  <c r="AH31" i="39"/>
  <c r="AN31" i="39"/>
  <c r="AK31" i="39"/>
  <c r="AE31" i="39"/>
  <c r="AB31" i="39"/>
  <c r="Y31" i="39"/>
  <c r="AN29" i="39"/>
  <c r="AK29" i="39"/>
  <c r="AH29" i="39"/>
  <c r="AE29" i="39"/>
  <c r="AB29" i="39"/>
  <c r="Y29" i="39"/>
  <c r="AH53" i="39"/>
  <c r="AE53" i="39"/>
  <c r="AK53" i="39"/>
  <c r="AB53" i="39"/>
  <c r="Y53" i="39"/>
  <c r="AN53" i="39"/>
  <c r="AB33" i="39"/>
  <c r="AB44" i="39"/>
  <c r="Y44" i="39"/>
  <c r="AB58" i="39"/>
  <c r="Y58" i="39"/>
  <c r="AB65" i="39"/>
  <c r="AN82" i="39"/>
  <c r="AB87" i="39"/>
  <c r="AE106" i="39"/>
  <c r="AB106" i="39"/>
  <c r="O5" i="39"/>
  <c r="AN16" i="39"/>
  <c r="AN18" i="39"/>
  <c r="AH33" i="39"/>
  <c r="AE42" i="39"/>
  <c r="AB42" i="39"/>
  <c r="AE44" i="39"/>
  <c r="AB48" i="39"/>
  <c r="AH49" i="39"/>
  <c r="AE56" i="39"/>
  <c r="AB56" i="39"/>
  <c r="AE58" i="39"/>
  <c r="AB60" i="39"/>
  <c r="AE65" i="39"/>
  <c r="O89" i="39"/>
  <c r="O88" i="39"/>
  <c r="O87" i="39"/>
  <c r="O86" i="39"/>
  <c r="O85" i="39"/>
  <c r="O84" i="39"/>
  <c r="O83" i="39"/>
  <c r="AE87" i="39"/>
  <c r="AK88" i="39"/>
  <c r="AN91" i="39"/>
  <c r="AK91" i="39"/>
  <c r="AB101" i="39"/>
  <c r="O105" i="39"/>
  <c r="Y106" i="39"/>
  <c r="AH108" i="39"/>
  <c r="AH44" i="39"/>
  <c r="AE70" i="39"/>
  <c r="AB70" i="39"/>
  <c r="Y6" i="39"/>
  <c r="AN33" i="39"/>
  <c r="AE41" i="39"/>
  <c r="AB41" i="39"/>
  <c r="AK44" i="39"/>
  <c r="AH48" i="39"/>
  <c r="AK58" i="39"/>
  <c r="AH60" i="39"/>
  <c r="AH68" i="39"/>
  <c r="AE68" i="39"/>
  <c r="Y70" i="39"/>
  <c r="Y82" i="39"/>
  <c r="AK87" i="39"/>
  <c r="AN90" i="39"/>
  <c r="AK90" i="39"/>
  <c r="AH103" i="39"/>
  <c r="AE103" i="39"/>
  <c r="AK106" i="39"/>
  <c r="Y127" i="39"/>
  <c r="O41" i="39"/>
  <c r="O42" i="39" s="1"/>
  <c r="O43" i="39" s="1"/>
  <c r="AH54" i="39"/>
  <c r="AE54" i="39"/>
  <c r="AH58" i="39"/>
  <c r="AH87" i="39"/>
  <c r="AE105" i="39"/>
  <c r="AB105" i="39"/>
  <c r="AH106" i="39"/>
  <c r="Y4" i="39"/>
  <c r="AE6" i="39"/>
  <c r="Y11" i="39"/>
  <c r="Y13" i="39"/>
  <c r="Y41" i="39"/>
  <c r="AN44" i="39"/>
  <c r="AK48" i="39"/>
  <c r="Y50" i="39"/>
  <c r="AB54" i="39"/>
  <c r="AN58" i="39"/>
  <c r="AK60" i="39"/>
  <c r="AK66" i="39"/>
  <c r="AH66" i="39"/>
  <c r="Y68" i="39"/>
  <c r="AH70" i="39"/>
  <c r="AB82" i="39"/>
  <c r="Y90" i="39"/>
  <c r="AE91" i="39"/>
  <c r="O102" i="39"/>
  <c r="Y103" i="39"/>
  <c r="AH105" i="39"/>
  <c r="AN106" i="39"/>
  <c r="O109" i="39"/>
  <c r="AB118" i="39"/>
  <c r="AB127" i="39"/>
  <c r="AK33" i="39"/>
  <c r="AH6" i="39"/>
  <c r="AK54" i="39"/>
  <c r="AK70" i="39"/>
  <c r="AE82" i="39"/>
  <c r="AH102" i="39"/>
  <c r="AE102" i="39"/>
  <c r="AK105" i="39"/>
  <c r="O107" i="39"/>
  <c r="AB109" i="39"/>
  <c r="Y109" i="39"/>
  <c r="AE127" i="39"/>
  <c r="AH127" i="39"/>
  <c r="AK65" i="39"/>
  <c r="AH65" i="39"/>
  <c r="AN6" i="39"/>
  <c r="Y33" i="39"/>
  <c r="AB49" i="39"/>
  <c r="Y65" i="39"/>
  <c r="Y87" i="39"/>
  <c r="AH101" i="39"/>
  <c r="AE101" i="39"/>
  <c r="AB102" i="39"/>
  <c r="AB108" i="39"/>
  <c r="Y108" i="39"/>
  <c r="AH109" i="39"/>
  <c r="Y52" i="38"/>
  <c r="AK52" i="38"/>
  <c r="AN52" i="38"/>
  <c r="AH52" i="38"/>
  <c r="AE52" i="38"/>
  <c r="AB52" i="38"/>
  <c r="AK59" i="38"/>
  <c r="AH59" i="38"/>
  <c r="AE59" i="38"/>
  <c r="Y59" i="38"/>
  <c r="AB59" i="38"/>
  <c r="AN59" i="38"/>
  <c r="Y30" i="38"/>
  <c r="AK30" i="38"/>
  <c r="AN30" i="38"/>
  <c r="AH30" i="38"/>
  <c r="AB30" i="38"/>
  <c r="AE30" i="38"/>
  <c r="AH17" i="38"/>
  <c r="Y43" i="38"/>
  <c r="AN47" i="38"/>
  <c r="AN48" i="38"/>
  <c r="AN49" i="38"/>
  <c r="Y57" i="38"/>
  <c r="AK102" i="38"/>
  <c r="AN17" i="38"/>
  <c r="AK29" i="38"/>
  <c r="O36" i="38"/>
  <c r="O37" i="38" s="1"/>
  <c r="AB43" i="38"/>
  <c r="Y45" i="38"/>
  <c r="AB57" i="38"/>
  <c r="AK64" i="38"/>
  <c r="AK65" i="38"/>
  <c r="AB15" i="38"/>
  <c r="O30" i="38"/>
  <c r="AH43" i="38"/>
  <c r="AE45" i="38"/>
  <c r="Y47" i="38"/>
  <c r="Y48" i="38"/>
  <c r="Y49" i="38"/>
  <c r="AH57" i="38"/>
  <c r="AB60" i="38"/>
  <c r="AB61" i="38"/>
  <c r="AE43" i="38"/>
  <c r="AK43" i="38"/>
  <c r="AH45" i="38"/>
  <c r="AB47" i="38"/>
  <c r="AB48" i="38"/>
  <c r="AB49" i="38"/>
  <c r="AK57" i="38"/>
  <c r="AN84" i="38"/>
  <c r="AK15" i="38"/>
  <c r="Y29" i="38"/>
  <c r="O40" i="38"/>
  <c r="O41" i="38" s="1"/>
  <c r="O42" i="38" s="1"/>
  <c r="AK45" i="38"/>
  <c r="AE47" i="38"/>
  <c r="AE48" i="38"/>
  <c r="AE49" i="38"/>
  <c r="AN57" i="38"/>
  <c r="AH60" i="38"/>
  <c r="AH61" i="38"/>
  <c r="Y64" i="38"/>
  <c r="Y65" i="38"/>
  <c r="AK100" i="38"/>
  <c r="Y6" i="38"/>
  <c r="Y12" i="38"/>
  <c r="AB101" i="38"/>
  <c r="AE5" i="38"/>
  <c r="AH12" i="38"/>
  <c r="AK101" i="38"/>
  <c r="AH5" i="38"/>
  <c r="AN12" i="38"/>
  <c r="Y17" i="38"/>
  <c r="Y101" i="38"/>
  <c r="Y5" i="38"/>
  <c r="AN5" i="38"/>
  <c r="AE17" i="38"/>
  <c r="AE99" i="38"/>
  <c r="AH99" i="38"/>
  <c r="AK10" i="38"/>
  <c r="AB5" i="38"/>
  <c r="AB6" i="38"/>
  <c r="AN10" i="38"/>
  <c r="AE15" i="38"/>
  <c r="AB17" i="38"/>
  <c r="AH105" i="38"/>
  <c r="Y10" i="38"/>
  <c r="AB10" i="38"/>
  <c r="O15" i="38"/>
  <c r="O19" i="38" s="1"/>
  <c r="AB100" i="38"/>
  <c r="Y102" i="38"/>
  <c r="AE108" i="38"/>
  <c r="O5" i="38"/>
  <c r="AE10" i="38"/>
  <c r="AH90" i="38"/>
  <c r="AH100" i="38"/>
  <c r="AB102" i="38"/>
  <c r="O8" i="38"/>
  <c r="O20" i="38"/>
  <c r="AK81" i="38"/>
  <c r="AN81" i="38"/>
  <c r="Y81" i="38"/>
  <c r="Y28" i="38"/>
  <c r="AE28" i="38"/>
  <c r="Y83" i="38"/>
  <c r="AK99" i="38"/>
  <c r="Y126" i="38"/>
  <c r="AN83" i="38"/>
  <c r="AE89" i="38"/>
  <c r="O91" i="38"/>
  <c r="AH101" i="38"/>
  <c r="Y104" i="38"/>
  <c r="AE107" i="38"/>
  <c r="AN126" i="38"/>
  <c r="AH89" i="38"/>
  <c r="Y100" i="38"/>
  <c r="AE104" i="38"/>
  <c r="Y84" i="38"/>
  <c r="AN89" i="38"/>
  <c r="AH104" i="38"/>
  <c r="Y4" i="38"/>
  <c r="O90" i="38"/>
  <c r="Y135" i="38"/>
  <c r="O89" i="38"/>
  <c r="AH4" i="38"/>
  <c r="Y82" i="38"/>
  <c r="Y99" i="38"/>
  <c r="Y105" i="38"/>
  <c r="AN135" i="38"/>
  <c r="AN82" i="38"/>
  <c r="AE90" i="38"/>
  <c r="AB99" i="38"/>
  <c r="AH102" i="38"/>
  <c r="AE105" i="38"/>
  <c r="AN117" i="38"/>
  <c r="AK117" i="38"/>
  <c r="AB117" i="38"/>
  <c r="AH117" i="38"/>
  <c r="AE117" i="38"/>
  <c r="Y117" i="38"/>
  <c r="AE4" i="38"/>
  <c r="AB28" i="38"/>
  <c r="O86" i="38"/>
  <c r="O87" i="38"/>
  <c r="O88" i="38"/>
  <c r="AB107" i="38"/>
  <c r="AB108" i="38"/>
  <c r="AK4" i="38"/>
  <c r="AH28" i="38"/>
  <c r="AB81" i="38"/>
  <c r="AB82" i="38"/>
  <c r="AB83" i="38"/>
  <c r="AB84" i="38"/>
  <c r="Y86" i="38"/>
  <c r="Y87" i="38"/>
  <c r="AN99" i="38"/>
  <c r="AN100" i="38"/>
  <c r="AN101" i="38"/>
  <c r="AN102" i="38"/>
  <c r="AK104" i="38"/>
  <c r="AK105" i="38"/>
  <c r="AH107" i="38"/>
  <c r="AH108" i="38"/>
  <c r="AB126" i="38"/>
  <c r="AB135" i="38"/>
  <c r="AN4" i="38"/>
  <c r="AK28" i="38"/>
  <c r="AE81" i="38"/>
  <c r="AE82" i="38"/>
  <c r="AE83" i="38"/>
  <c r="AE84" i="38"/>
  <c r="AB86" i="38"/>
  <c r="AB87" i="38"/>
  <c r="Y89" i="38"/>
  <c r="Y90" i="38"/>
  <c r="O100" i="38"/>
  <c r="O101" i="38"/>
  <c r="O102" i="38"/>
  <c r="O103" i="38"/>
  <c r="AN104" i="38"/>
  <c r="AN105" i="38"/>
  <c r="AK107" i="38"/>
  <c r="AK108" i="38"/>
  <c r="AE126" i="38"/>
  <c r="AE135" i="38"/>
  <c r="AN28" i="38"/>
  <c r="AH81" i="38"/>
  <c r="AH82" i="38"/>
  <c r="AH83" i="38"/>
  <c r="AH84" i="38"/>
  <c r="AE86" i="38"/>
  <c r="AE87" i="38"/>
  <c r="AB89" i="38"/>
  <c r="AB90" i="38"/>
  <c r="O104" i="38"/>
  <c r="O105" i="38"/>
  <c r="O106" i="38"/>
  <c r="AN107" i="38"/>
  <c r="AN108" i="38"/>
  <c r="AH126" i="38"/>
  <c r="AH135" i="38"/>
  <c r="AH86" i="38"/>
  <c r="AH87" i="38"/>
  <c r="O107" i="38"/>
  <c r="O108" i="38"/>
  <c r="AK86" i="38"/>
  <c r="AK87" i="38"/>
  <c r="O82" i="38"/>
  <c r="O83" i="38"/>
  <c r="O84" i="38"/>
  <c r="AH48" i="37"/>
  <c r="AE48" i="37"/>
  <c r="AB48" i="37"/>
  <c r="Y48" i="37"/>
  <c r="AN48" i="37"/>
  <c r="AK48" i="37"/>
  <c r="AB65" i="37"/>
  <c r="Y65" i="37"/>
  <c r="AH65" i="37"/>
  <c r="AN65" i="37"/>
  <c r="AK65" i="37"/>
  <c r="AE65" i="37"/>
  <c r="Y53" i="37"/>
  <c r="AE53" i="37"/>
  <c r="AN53" i="37"/>
  <c r="AK53" i="37"/>
  <c r="AH53" i="37"/>
  <c r="AB53" i="37"/>
  <c r="AE31" i="37"/>
  <c r="AN31" i="37"/>
  <c r="AK31" i="37"/>
  <c r="AB31" i="37"/>
  <c r="Y31" i="37"/>
  <c r="AH31" i="37"/>
  <c r="AB30" i="37"/>
  <c r="Y30" i="37"/>
  <c r="AN30" i="37"/>
  <c r="AK30" i="37"/>
  <c r="AE30" i="37"/>
  <c r="AH30" i="37"/>
  <c r="AK60" i="37"/>
  <c r="AH60" i="37"/>
  <c r="AE60" i="37"/>
  <c r="AB60" i="37"/>
  <c r="Y60" i="37"/>
  <c r="AN60" i="37"/>
  <c r="AB7" i="37"/>
  <c r="AE16" i="37"/>
  <c r="Y32" i="37"/>
  <c r="Y33" i="37"/>
  <c r="Y39" i="37"/>
  <c r="Y41" i="37"/>
  <c r="Y42" i="37"/>
  <c r="O46" i="37"/>
  <c r="O47" i="37" s="1"/>
  <c r="AB54" i="37"/>
  <c r="Y56" i="37"/>
  <c r="AN61" i="37"/>
  <c r="AN62" i="37"/>
  <c r="AE66" i="37"/>
  <c r="AB68" i="37"/>
  <c r="Y70" i="37"/>
  <c r="Y46" i="37"/>
  <c r="AH32" i="37"/>
  <c r="AH33" i="37"/>
  <c r="AH39" i="37"/>
  <c r="AH41" i="37"/>
  <c r="AH42" i="37"/>
  <c r="AB46" i="37"/>
  <c r="AH56" i="37"/>
  <c r="AE58" i="37"/>
  <c r="Y61" i="37"/>
  <c r="Y62" i="37"/>
  <c r="AH70" i="37"/>
  <c r="AK39" i="37"/>
  <c r="AK41" i="37"/>
  <c r="AK42" i="37"/>
  <c r="AE46" i="37"/>
  <c r="AK56" i="37"/>
  <c r="AB61" i="37"/>
  <c r="AB62" i="37"/>
  <c r="AK70" i="37"/>
  <c r="AK32" i="37"/>
  <c r="AN33" i="37"/>
  <c r="AH46" i="37"/>
  <c r="AE61" i="37"/>
  <c r="AE62" i="37"/>
  <c r="AK46" i="37"/>
  <c r="AH61" i="37"/>
  <c r="AH62" i="37"/>
  <c r="AE7" i="37"/>
  <c r="Y13" i="37"/>
  <c r="AH16" i="37"/>
  <c r="AH7" i="37"/>
  <c r="AB13" i="37"/>
  <c r="AK16" i="37"/>
  <c r="AE13" i="37"/>
  <c r="AK13" i="37"/>
  <c r="Y4" i="37"/>
  <c r="AN13" i="37"/>
  <c r="AB18" i="37"/>
  <c r="AB4" i="37"/>
  <c r="AE18" i="37"/>
  <c r="AE4" i="37"/>
  <c r="Y16" i="37"/>
  <c r="AH18" i="37"/>
  <c r="AE100" i="37"/>
  <c r="AB100" i="37"/>
  <c r="AN90" i="37"/>
  <c r="AH4" i="37"/>
  <c r="AK6" i="37"/>
  <c r="AK7" i="37"/>
  <c r="Y11" i="37"/>
  <c r="AN16" i="37"/>
  <c r="AK18" i="37"/>
  <c r="AH90" i="37"/>
  <c r="AN4" i="37"/>
  <c r="AB91" i="37"/>
  <c r="AB101" i="37"/>
  <c r="AB108" i="37"/>
  <c r="AN6" i="37"/>
  <c r="AN7" i="37"/>
  <c r="AB11" i="37"/>
  <c r="O16" i="37"/>
  <c r="O20" i="37" s="1"/>
  <c r="AN18" i="37"/>
  <c r="AH91" i="37"/>
  <c r="O6" i="37"/>
  <c r="AE11" i="37"/>
  <c r="Y105" i="37"/>
  <c r="Y88" i="37"/>
  <c r="AN91" i="37"/>
  <c r="AH102" i="37"/>
  <c r="O9" i="37"/>
  <c r="AH11" i="37"/>
  <c r="AB88" i="37"/>
  <c r="O21" i="37"/>
  <c r="AB29" i="37"/>
  <c r="O106" i="37"/>
  <c r="AB109" i="37"/>
  <c r="AH100" i="37"/>
  <c r="AB103" i="37"/>
  <c r="Y106" i="37"/>
  <c r="Y87" i="37"/>
  <c r="AE88" i="37"/>
  <c r="AH103" i="37"/>
  <c r="AE106" i="37"/>
  <c r="AB87" i="37"/>
  <c r="AK88" i="37"/>
  <c r="O105" i="37"/>
  <c r="O107" i="37"/>
  <c r="AE87" i="37"/>
  <c r="O89" i="37"/>
  <c r="AH101" i="37"/>
  <c r="AK87" i="37"/>
  <c r="O88" i="37"/>
  <c r="AB90" i="37"/>
  <c r="AB102" i="37"/>
  <c r="AE105" i="37"/>
  <c r="AN118" i="37"/>
  <c r="AK118" i="37"/>
  <c r="AH118" i="37"/>
  <c r="Y118" i="37"/>
  <c r="AE118" i="37"/>
  <c r="AB118" i="37"/>
  <c r="AE29" i="37"/>
  <c r="Y82" i="37"/>
  <c r="Y83" i="37"/>
  <c r="Y84" i="37"/>
  <c r="Y85" i="37"/>
  <c r="O90" i="37"/>
  <c r="O91" i="37"/>
  <c r="O92" i="37"/>
  <c r="AK100" i="37"/>
  <c r="AK101" i="37"/>
  <c r="AK102" i="37"/>
  <c r="AK103" i="37"/>
  <c r="AH105" i="37"/>
  <c r="AH106" i="37"/>
  <c r="AE108" i="37"/>
  <c r="AE109" i="37"/>
  <c r="Y127" i="37"/>
  <c r="Y136" i="37"/>
  <c r="AH29" i="37"/>
  <c r="AB82" i="37"/>
  <c r="AB83" i="37"/>
  <c r="AB84" i="37"/>
  <c r="AB85" i="37"/>
  <c r="AN100" i="37"/>
  <c r="AN101" i="37"/>
  <c r="AN102" i="37"/>
  <c r="AN103" i="37"/>
  <c r="AK105" i="37"/>
  <c r="AK106" i="37"/>
  <c r="AH108" i="37"/>
  <c r="AH109" i="37"/>
  <c r="AB127" i="37"/>
  <c r="AB136" i="37"/>
  <c r="AK29" i="37"/>
  <c r="AE82" i="37"/>
  <c r="AE83" i="37"/>
  <c r="AE84" i="37"/>
  <c r="AE85" i="37"/>
  <c r="Y90" i="37"/>
  <c r="Y91" i="37"/>
  <c r="O101" i="37"/>
  <c r="O102" i="37"/>
  <c r="O103" i="37"/>
  <c r="O104" i="37"/>
  <c r="AN105" i="37"/>
  <c r="AN106" i="37"/>
  <c r="AK108" i="37"/>
  <c r="AK109" i="37"/>
  <c r="AE127" i="37"/>
  <c r="AE136" i="37"/>
  <c r="AN29" i="37"/>
  <c r="AH82" i="37"/>
  <c r="AH83" i="37"/>
  <c r="AH84" i="37"/>
  <c r="AH85" i="37"/>
  <c r="AN108" i="37"/>
  <c r="AN109" i="37"/>
  <c r="AH127" i="37"/>
  <c r="AH136" i="37"/>
  <c r="AK82" i="37"/>
  <c r="AK83" i="37"/>
  <c r="AK84" i="37"/>
  <c r="AK85" i="37"/>
  <c r="AH87" i="37"/>
  <c r="AH88" i="37"/>
  <c r="AE90" i="37"/>
  <c r="AE91" i="37"/>
  <c r="Y100" i="37"/>
  <c r="Y101" i="37"/>
  <c r="Y102" i="37"/>
  <c r="Y103" i="37"/>
  <c r="O108" i="37"/>
  <c r="O109" i="37"/>
  <c r="AK127" i="37"/>
  <c r="AK136" i="37"/>
  <c r="O83" i="37"/>
  <c r="O84" i="37"/>
  <c r="O85" i="37"/>
  <c r="AH30" i="30"/>
  <c r="AE30" i="30"/>
  <c r="AB9" i="30"/>
  <c r="AE7" i="30"/>
  <c r="AE6" i="30"/>
  <c r="Y66" i="30"/>
  <c r="AE60" i="30"/>
  <c r="AH39" i="30"/>
  <c r="Y35" i="30"/>
  <c r="AN16" i="30"/>
  <c r="AN15" i="30"/>
  <c r="Y9" i="30"/>
  <c r="AB7" i="30"/>
  <c r="AB6" i="30"/>
  <c r="AN54" i="30"/>
  <c r="AH43" i="30"/>
  <c r="AK16" i="30"/>
  <c r="AK15" i="30"/>
  <c r="Y65" i="30"/>
  <c r="AH54" i="30"/>
  <c r="AE47" i="30"/>
  <c r="AB43" i="30"/>
  <c r="AN38" i="30"/>
  <c r="AH33" i="30"/>
  <c r="AH16" i="30"/>
  <c r="AH15" i="30"/>
  <c r="AN57" i="30"/>
  <c r="AE54" i="30"/>
  <c r="AH38" i="30"/>
  <c r="AE33" i="30"/>
  <c r="AB64" i="30"/>
  <c r="Y64" i="30"/>
  <c r="AN71" i="30"/>
  <c r="AH60" i="30"/>
  <c r="AK54" i="30"/>
  <c r="AB45" i="30"/>
  <c r="AB30" i="30"/>
  <c r="AN55" i="30"/>
  <c r="Y60" i="30"/>
  <c r="AK55" i="30"/>
  <c r="AB47" i="30"/>
  <c r="Y33" i="30"/>
  <c r="AH55" i="30"/>
  <c r="AN43" i="30"/>
  <c r="AH61" i="30"/>
  <c r="AE55" i="30"/>
  <c r="AE46" i="30"/>
  <c r="AK43" i="30"/>
  <c r="AN39" i="30"/>
  <c r="AE31" i="30"/>
  <c r="Y37" i="30"/>
  <c r="AH37" i="30"/>
  <c r="AB37" i="30"/>
  <c r="AE37" i="30"/>
  <c r="AK37" i="30"/>
  <c r="AN37" i="30"/>
  <c r="AK29" i="30"/>
  <c r="AN29" i="30"/>
  <c r="Y29" i="30"/>
  <c r="AB29" i="30"/>
  <c r="AE29" i="30"/>
  <c r="AH29" i="30"/>
  <c r="AK59" i="30"/>
  <c r="AE59" i="30"/>
  <c r="AN59" i="30"/>
  <c r="Y59" i="30"/>
  <c r="AB59" i="30"/>
  <c r="AH59" i="30"/>
  <c r="AN28" i="30"/>
  <c r="AB28" i="30"/>
  <c r="Y28" i="30"/>
  <c r="AK28" i="30"/>
  <c r="AE28" i="30"/>
  <c r="AH28" i="30"/>
  <c r="AK71" i="30"/>
  <c r="AN69" i="30"/>
  <c r="AN68" i="30"/>
  <c r="AB61" i="30"/>
  <c r="AB60" i="30"/>
  <c r="AH57" i="30"/>
  <c r="AN52" i="30"/>
  <c r="AN51" i="30"/>
  <c r="AN50" i="30"/>
  <c r="Y47" i="30"/>
  <c r="Y46" i="30"/>
  <c r="Y45" i="30"/>
  <c r="AE43" i="30"/>
  <c r="AH41" i="30"/>
  <c r="AK39" i="30"/>
  <c r="AK38" i="30"/>
  <c r="Y31" i="30"/>
  <c r="Y30" i="30"/>
  <c r="AK51" i="30"/>
  <c r="AN66" i="30"/>
  <c r="AN35" i="30"/>
  <c r="AE71" i="30"/>
  <c r="AH69" i="30"/>
  <c r="AH68" i="30"/>
  <c r="AK66" i="30"/>
  <c r="AK65" i="30"/>
  <c r="AK64" i="30"/>
  <c r="AB57" i="30"/>
  <c r="AH52" i="30"/>
  <c r="AH51" i="30"/>
  <c r="AH50" i="30"/>
  <c r="AB41" i="30"/>
  <c r="AE39" i="30"/>
  <c r="AE38" i="30"/>
  <c r="AK35" i="30"/>
  <c r="AN33" i="30"/>
  <c r="AK68" i="30"/>
  <c r="AK52" i="30"/>
  <c r="AB71" i="30"/>
  <c r="AE69" i="30"/>
  <c r="AE68" i="30"/>
  <c r="AH66" i="30"/>
  <c r="AH65" i="30"/>
  <c r="AH64" i="30"/>
  <c r="AE52" i="30"/>
  <c r="AE51" i="30"/>
  <c r="AE50" i="30"/>
  <c r="AN47" i="30"/>
  <c r="AN46" i="30"/>
  <c r="AN45" i="30"/>
  <c r="AB39" i="30"/>
  <c r="AB38" i="30"/>
  <c r="AH35" i="30"/>
  <c r="AN31" i="30"/>
  <c r="AN30" i="30"/>
  <c r="AK69" i="30"/>
  <c r="AN64" i="30"/>
  <c r="AB69" i="30"/>
  <c r="AB68" i="30"/>
  <c r="AE66" i="30"/>
  <c r="AE65" i="30"/>
  <c r="AE64" i="30"/>
  <c r="AN61" i="30"/>
  <c r="AN60" i="30"/>
  <c r="AB52" i="30"/>
  <c r="AB51" i="30"/>
  <c r="AB50" i="30"/>
  <c r="AK47" i="30"/>
  <c r="AK46" i="30"/>
  <c r="AK45" i="30"/>
  <c r="O43" i="30"/>
  <c r="O44" i="30" s="1"/>
  <c r="AE35" i="30"/>
  <c r="AK31" i="30"/>
  <c r="AK30" i="30"/>
  <c r="AN65" i="30"/>
  <c r="AK50" i="30"/>
  <c r="AB65" i="36"/>
  <c r="Y65" i="36"/>
  <c r="AH65" i="36"/>
  <c r="AN65" i="36"/>
  <c r="AK65" i="36"/>
  <c r="AE65" i="36"/>
  <c r="AN31" i="36"/>
  <c r="AK31" i="36"/>
  <c r="AH31" i="36"/>
  <c r="AE31" i="36"/>
  <c r="AB31" i="36"/>
  <c r="Y31" i="36"/>
  <c r="AH48" i="36"/>
  <c r="AE48" i="36"/>
  <c r="AB48" i="36"/>
  <c r="Y48" i="36"/>
  <c r="AN48" i="36"/>
  <c r="AK48" i="36"/>
  <c r="AH60" i="36"/>
  <c r="AE60" i="36"/>
  <c r="AB60" i="36"/>
  <c r="Y60" i="36"/>
  <c r="AN60" i="36"/>
  <c r="AK60" i="36"/>
  <c r="O35" i="36"/>
  <c r="O36" i="36" s="1"/>
  <c r="AN46" i="36"/>
  <c r="AK62" i="36"/>
  <c r="Y32" i="36"/>
  <c r="Y33" i="36"/>
  <c r="Y39" i="36"/>
  <c r="Y41" i="36"/>
  <c r="Y42" i="36"/>
  <c r="O46" i="36"/>
  <c r="O47" i="36" s="1"/>
  <c r="Y56" i="36"/>
  <c r="AN61" i="36"/>
  <c r="AN62" i="36"/>
  <c r="Y70" i="36"/>
  <c r="Y46" i="36"/>
  <c r="AE70" i="36"/>
  <c r="AH32" i="36"/>
  <c r="AH33" i="36"/>
  <c r="AH39" i="36"/>
  <c r="AH41" i="36"/>
  <c r="AH42" i="36"/>
  <c r="AE44" i="36"/>
  <c r="AB46" i="36"/>
  <c r="AH56" i="36"/>
  <c r="AE58" i="36"/>
  <c r="Y61" i="36"/>
  <c r="Y62" i="36"/>
  <c r="AH70" i="36"/>
  <c r="AK70" i="36"/>
  <c r="O31" i="36"/>
  <c r="AK39" i="36"/>
  <c r="AB62" i="36"/>
  <c r="AN32" i="36"/>
  <c r="AN33" i="36"/>
  <c r="AN41" i="36"/>
  <c r="AN42" i="36"/>
  <c r="AK44" i="36"/>
  <c r="AH46" i="36"/>
  <c r="AB49" i="36"/>
  <c r="AB50" i="36"/>
  <c r="AN56" i="36"/>
  <c r="AK58" i="36"/>
  <c r="AE61" i="36"/>
  <c r="AE62" i="36"/>
  <c r="AE46" i="36"/>
  <c r="AB61" i="36"/>
  <c r="AH61" i="36"/>
  <c r="AE13" i="36"/>
  <c r="AE6" i="36"/>
  <c r="Y13" i="36"/>
  <c r="AE7" i="36"/>
  <c r="AE18" i="36"/>
  <c r="AN91" i="36"/>
  <c r="AB11" i="36"/>
  <c r="AE11" i="36"/>
  <c r="AE106" i="36"/>
  <c r="AH11" i="36"/>
  <c r="AH16" i="36"/>
  <c r="AB101" i="36"/>
  <c r="AE101" i="36"/>
  <c r="AE90" i="36"/>
  <c r="AB13" i="36"/>
  <c r="O32" i="35"/>
  <c r="O33" i="35" s="1"/>
  <c r="O34" i="35" s="1"/>
  <c r="O60" i="35"/>
  <c r="O48" i="35"/>
  <c r="O89" i="35"/>
  <c r="O5" i="35"/>
  <c r="O6" i="35" s="1"/>
  <c r="O72" i="35"/>
  <c r="O86" i="35"/>
  <c r="O106" i="35"/>
  <c r="AN87" i="36"/>
  <c r="O88" i="36"/>
  <c r="Y101" i="36"/>
  <c r="AH103" i="36"/>
  <c r="AB6" i="36"/>
  <c r="AB7" i="36"/>
  <c r="AN11" i="36"/>
  <c r="AK13" i="36"/>
  <c r="AE16" i="36"/>
  <c r="AB18" i="36"/>
  <c r="Y87" i="36"/>
  <c r="AE105" i="36"/>
  <c r="AH6" i="36"/>
  <c r="AH7" i="36"/>
  <c r="AK16" i="36"/>
  <c r="AH18" i="36"/>
  <c r="AH87" i="36"/>
  <c r="AK91" i="36"/>
  <c r="AH101" i="36"/>
  <c r="AK6" i="36"/>
  <c r="AK7" i="36"/>
  <c r="Y11" i="36"/>
  <c r="AN16" i="36"/>
  <c r="AK18" i="36"/>
  <c r="AK87" i="36"/>
  <c r="AN6" i="36"/>
  <c r="AN7" i="36"/>
  <c r="AN18" i="36"/>
  <c r="AB103" i="36"/>
  <c r="Y16" i="36"/>
  <c r="AE103" i="36"/>
  <c r="Y102" i="36"/>
  <c r="O87" i="36"/>
  <c r="Y88" i="36"/>
  <c r="AK90" i="36"/>
  <c r="AB102" i="36"/>
  <c r="AE4" i="36"/>
  <c r="AH88" i="36"/>
  <c r="AN90" i="36"/>
  <c r="AE102" i="36"/>
  <c r="Y105" i="36"/>
  <c r="AB109" i="36"/>
  <c r="AH90" i="36"/>
  <c r="AK88" i="36"/>
  <c r="AH102" i="36"/>
  <c r="AB108" i="36"/>
  <c r="AN88" i="36"/>
  <c r="AE91" i="36"/>
  <c r="O89" i="36"/>
  <c r="AH91" i="36"/>
  <c r="Y103" i="36"/>
  <c r="Y106" i="36"/>
  <c r="AN118" i="36"/>
  <c r="AK118" i="36"/>
  <c r="AH118" i="36"/>
  <c r="Y118" i="36"/>
  <c r="AE118" i="36"/>
  <c r="AB118" i="36"/>
  <c r="Y29" i="36"/>
  <c r="AN29" i="36"/>
  <c r="AB29" i="36"/>
  <c r="AK29" i="36"/>
  <c r="AH29" i="36"/>
  <c r="AE29" i="36"/>
  <c r="Y30" i="36"/>
  <c r="AN30" i="36"/>
  <c r="AK30" i="36"/>
  <c r="AH30" i="36"/>
  <c r="AE30" i="36"/>
  <c r="AB30" i="36"/>
  <c r="Y5" i="36"/>
  <c r="AN5" i="36"/>
  <c r="AK5" i="36"/>
  <c r="AH5" i="36"/>
  <c r="AB5" i="36"/>
  <c r="AE5" i="36"/>
  <c r="AE100" i="36"/>
  <c r="AB100" i="36"/>
  <c r="AH100" i="36"/>
  <c r="Y100" i="36"/>
  <c r="AN100" i="36"/>
  <c r="AK100" i="36"/>
  <c r="AH4" i="36"/>
  <c r="Y82" i="36"/>
  <c r="Y83" i="36"/>
  <c r="Y84" i="36"/>
  <c r="Y85" i="36"/>
  <c r="O90" i="36"/>
  <c r="O91" i="36"/>
  <c r="O92" i="36"/>
  <c r="AK101" i="36"/>
  <c r="AK102" i="36"/>
  <c r="AK103" i="36"/>
  <c r="AH105" i="36"/>
  <c r="AH106" i="36"/>
  <c r="AE108" i="36"/>
  <c r="AE109" i="36"/>
  <c r="Y127" i="36"/>
  <c r="Y136" i="36"/>
  <c r="AK4" i="36"/>
  <c r="AB82" i="36"/>
  <c r="AB83" i="36"/>
  <c r="AB84" i="36"/>
  <c r="AB85" i="36"/>
  <c r="AK105" i="36"/>
  <c r="AK106" i="36"/>
  <c r="AH108" i="36"/>
  <c r="AH109" i="36"/>
  <c r="AB127" i="36"/>
  <c r="AB136" i="36"/>
  <c r="AN4" i="36"/>
  <c r="AE82" i="36"/>
  <c r="AE83" i="36"/>
  <c r="AE84" i="36"/>
  <c r="AE85" i="36"/>
  <c r="AB87" i="36"/>
  <c r="AB88" i="36"/>
  <c r="Y90" i="36"/>
  <c r="Y91" i="36"/>
  <c r="O101" i="36"/>
  <c r="O102" i="36"/>
  <c r="O103" i="36"/>
  <c r="O104" i="36"/>
  <c r="AN105" i="36"/>
  <c r="AN106" i="36"/>
  <c r="AK108" i="36"/>
  <c r="AK109" i="36"/>
  <c r="AE127" i="36"/>
  <c r="AE136" i="36"/>
  <c r="O5" i="36"/>
  <c r="AH82" i="36"/>
  <c r="AH83" i="36"/>
  <c r="AH84" i="36"/>
  <c r="AH85" i="36"/>
  <c r="O105" i="36"/>
  <c r="O106" i="36"/>
  <c r="O107" i="36"/>
  <c r="AN108" i="36"/>
  <c r="AN109" i="36"/>
  <c r="AH127" i="36"/>
  <c r="AH136" i="36"/>
  <c r="AK82" i="36"/>
  <c r="AK83" i="36"/>
  <c r="AK84" i="36"/>
  <c r="AK85" i="36"/>
  <c r="O108" i="36"/>
  <c r="O109" i="36"/>
  <c r="AK127" i="36"/>
  <c r="AK136" i="36"/>
  <c r="Y4" i="36"/>
  <c r="O83" i="36"/>
  <c r="O84" i="36"/>
  <c r="O85" i="36"/>
  <c r="O87" i="35"/>
  <c r="O84" i="35"/>
  <c r="O105" i="35"/>
  <c r="O18" i="35"/>
  <c r="O7" i="35"/>
  <c r="O92" i="35"/>
  <c r="O91" i="35"/>
  <c r="O90" i="35"/>
  <c r="O9" i="35"/>
  <c r="O13" i="35"/>
  <c r="O21" i="35"/>
  <c r="O10" i="35"/>
  <c r="O11" i="35"/>
  <c r="O15" i="35" s="1"/>
  <c r="O16" i="35"/>
  <c r="O20" i="35" s="1"/>
  <c r="O83" i="35"/>
  <c r="O85" i="35"/>
  <c r="O101" i="35"/>
  <c r="O102" i="35"/>
  <c r="O103" i="35"/>
  <c r="O104" i="35"/>
  <c r="O107" i="35"/>
  <c r="O108" i="35"/>
  <c r="O109" i="35"/>
  <c r="R17" i="34"/>
  <c r="R12" i="34"/>
  <c r="R9" i="34"/>
  <c r="O56" i="53" l="1"/>
  <c r="O70" i="53"/>
  <c r="O40" i="53"/>
  <c r="O41" i="53" s="1"/>
  <c r="O42" i="53" s="1"/>
  <c r="O24" i="53"/>
  <c r="O18" i="53"/>
  <c r="O11" i="53"/>
  <c r="O19" i="52"/>
  <c r="O8" i="52"/>
  <c r="O14" i="52"/>
  <c r="O61" i="52"/>
  <c r="O62" i="52" s="1"/>
  <c r="O63" i="52" s="1"/>
  <c r="O65" i="52"/>
  <c r="O70" i="52"/>
  <c r="O71" i="52" s="1"/>
  <c r="O64" i="52"/>
  <c r="O59" i="52"/>
  <c r="O58" i="52"/>
  <c r="O49" i="52"/>
  <c r="O50" i="52" s="1"/>
  <c r="O51" i="52" s="1"/>
  <c r="O52" i="52"/>
  <c r="O53" i="52"/>
  <c r="O61" i="51"/>
  <c r="O62" i="51" s="1"/>
  <c r="O63" i="51" s="1"/>
  <c r="O64" i="51"/>
  <c r="O70" i="51"/>
  <c r="O71" i="51" s="1"/>
  <c r="O65" i="51"/>
  <c r="O52" i="51"/>
  <c r="O49" i="51"/>
  <c r="O50" i="51" s="1"/>
  <c r="O51" i="51" s="1"/>
  <c r="O59" i="51"/>
  <c r="O58" i="51"/>
  <c r="O53" i="51"/>
  <c r="O48" i="50"/>
  <c r="O60" i="50"/>
  <c r="O32" i="50"/>
  <c r="O33" i="50" s="1"/>
  <c r="O34" i="50" s="1"/>
  <c r="O19" i="50"/>
  <c r="O8" i="50"/>
  <c r="O14" i="50"/>
  <c r="O62" i="49"/>
  <c r="O68" i="49"/>
  <c r="O69" i="49"/>
  <c r="O59" i="49"/>
  <c r="O60" i="49" s="1"/>
  <c r="O61" i="49" s="1"/>
  <c r="O63" i="49"/>
  <c r="O73" i="49"/>
  <c r="O74" i="49" s="1"/>
  <c r="O75" i="49" s="1"/>
  <c r="O77" i="49"/>
  <c r="O76" i="49"/>
  <c r="O82" i="49"/>
  <c r="O83" i="49" s="1"/>
  <c r="O69" i="48"/>
  <c r="O14" i="47"/>
  <c r="O8" i="47"/>
  <c r="O76" i="48"/>
  <c r="O77" i="48"/>
  <c r="O78" i="48" s="1"/>
  <c r="O79" i="48" s="1"/>
  <c r="O82" i="48"/>
  <c r="O83" i="48" s="1"/>
  <c r="O62" i="48"/>
  <c r="O68" i="48"/>
  <c r="O59" i="48"/>
  <c r="O60" i="48" s="1"/>
  <c r="O61" i="48" s="1"/>
  <c r="O64" i="48"/>
  <c r="O65" i="48" s="1"/>
  <c r="O67" i="48"/>
  <c r="O66" i="48"/>
  <c r="O81" i="48"/>
  <c r="O18" i="48"/>
  <c r="O24" i="48"/>
  <c r="O11" i="48"/>
  <c r="O59" i="47"/>
  <c r="O58" i="47"/>
  <c r="O49" i="47"/>
  <c r="O50" i="47" s="1"/>
  <c r="O51" i="47" s="1"/>
  <c r="O53" i="47"/>
  <c r="O52" i="47"/>
  <c r="O61" i="47"/>
  <c r="O62" i="47" s="1"/>
  <c r="O63" i="47" s="1"/>
  <c r="O70" i="47"/>
  <c r="O71" i="47" s="1"/>
  <c r="O64" i="47"/>
  <c r="O65" i="47"/>
  <c r="O32" i="37"/>
  <c r="O33" i="37" s="1"/>
  <c r="O34" i="37" s="1"/>
  <c r="O48" i="37"/>
  <c r="O60" i="37"/>
  <c r="O64" i="37" s="1"/>
  <c r="O61" i="46"/>
  <c r="O62" i="46" s="1"/>
  <c r="O63" i="46" s="1"/>
  <c r="O70" i="46"/>
  <c r="O71" i="46" s="1"/>
  <c r="O65" i="46"/>
  <c r="O64" i="46"/>
  <c r="O59" i="46"/>
  <c r="O58" i="46"/>
  <c r="O53" i="46"/>
  <c r="O52" i="46"/>
  <c r="O49" i="46"/>
  <c r="O50" i="46" s="1"/>
  <c r="O51" i="46" s="1"/>
  <c r="O8" i="46"/>
  <c r="O19" i="46"/>
  <c r="O14" i="46"/>
  <c r="O19" i="44"/>
  <c r="O8" i="44"/>
  <c r="O14" i="44"/>
  <c r="O57" i="44"/>
  <c r="O52" i="44"/>
  <c r="O58" i="44"/>
  <c r="O48" i="44"/>
  <c r="O49" i="44" s="1"/>
  <c r="O50" i="44" s="1"/>
  <c r="O51" i="44"/>
  <c r="O69" i="44"/>
  <c r="O70" i="44" s="1"/>
  <c r="O64" i="44"/>
  <c r="O60" i="44"/>
  <c r="O61" i="44" s="1"/>
  <c r="O62" i="44" s="1"/>
  <c r="O63" i="44"/>
  <c r="O59" i="43"/>
  <c r="O58" i="43"/>
  <c r="O52" i="43"/>
  <c r="O53" i="43"/>
  <c r="O49" i="43"/>
  <c r="O50" i="43" s="1"/>
  <c r="O51" i="43" s="1"/>
  <c r="O70" i="43"/>
  <c r="O71" i="43" s="1"/>
  <c r="O65" i="43"/>
  <c r="O61" i="43"/>
  <c r="O62" i="43" s="1"/>
  <c r="O63" i="43" s="1"/>
  <c r="O64" i="43"/>
  <c r="O19" i="43"/>
  <c r="O8" i="43"/>
  <c r="O14" i="43"/>
  <c r="O13" i="42"/>
  <c r="O15" i="42"/>
  <c r="O32" i="41"/>
  <c r="O27" i="41"/>
  <c r="O28" i="41" s="1"/>
  <c r="O29" i="41"/>
  <c r="O39" i="41"/>
  <c r="O36" i="41"/>
  <c r="O34" i="41"/>
  <c r="O35" i="41" s="1"/>
  <c r="O9" i="40"/>
  <c r="O17" i="40"/>
  <c r="O6" i="40"/>
  <c r="O12" i="40"/>
  <c r="O47" i="40"/>
  <c r="O59" i="40"/>
  <c r="O31" i="40"/>
  <c r="O32" i="40" s="1"/>
  <c r="O33" i="40" s="1"/>
  <c r="O48" i="39"/>
  <c r="O60" i="39"/>
  <c r="O32" i="39"/>
  <c r="O33" i="39" s="1"/>
  <c r="O34" i="39" s="1"/>
  <c r="O21" i="39"/>
  <c r="O16" i="39"/>
  <c r="O20" i="39" s="1"/>
  <c r="O11" i="39"/>
  <c r="O15" i="39" s="1"/>
  <c r="O6" i="39"/>
  <c r="O9" i="39"/>
  <c r="O31" i="38"/>
  <c r="O32" i="38" s="1"/>
  <c r="O33" i="38" s="1"/>
  <c r="O47" i="38"/>
  <c r="O59" i="38"/>
  <c r="O17" i="38"/>
  <c r="O6" i="38"/>
  <c r="O12" i="38"/>
  <c r="O9" i="38"/>
  <c r="O10" i="37"/>
  <c r="O13" i="37"/>
  <c r="O18" i="37"/>
  <c r="O7" i="37"/>
  <c r="O32" i="36"/>
  <c r="O33" i="36" s="1"/>
  <c r="O34" i="36" s="1"/>
  <c r="O48" i="36"/>
  <c r="O60" i="36"/>
  <c r="O53" i="35"/>
  <c r="O52" i="35"/>
  <c r="O58" i="35"/>
  <c r="O59" i="35"/>
  <c r="O49" i="35"/>
  <c r="O50" i="35" s="1"/>
  <c r="O51" i="35" s="1"/>
  <c r="O64" i="35"/>
  <c r="O70" i="35"/>
  <c r="O71" i="35" s="1"/>
  <c r="O61" i="35"/>
  <c r="O62" i="35" s="1"/>
  <c r="O63" i="35" s="1"/>
  <c r="O65" i="35"/>
  <c r="O21" i="36"/>
  <c r="O9" i="36"/>
  <c r="O6" i="36"/>
  <c r="O16" i="36"/>
  <c r="O20" i="36" s="1"/>
  <c r="O11" i="36"/>
  <c r="O15" i="36" s="1"/>
  <c r="O19" i="35"/>
  <c r="O8" i="35"/>
  <c r="O14" i="35"/>
  <c r="O77" i="53" l="1"/>
  <c r="O73" i="53"/>
  <c r="O74" i="53" s="1"/>
  <c r="O75" i="53" s="1"/>
  <c r="O76" i="53"/>
  <c r="O82" i="53"/>
  <c r="O83" i="53" s="1"/>
  <c r="O69" i="53"/>
  <c r="O59" i="53"/>
  <c r="O60" i="53" s="1"/>
  <c r="O61" i="53" s="1"/>
  <c r="O63" i="53"/>
  <c r="O62" i="53"/>
  <c r="O68" i="53"/>
  <c r="O69" i="52"/>
  <c r="O68" i="52"/>
  <c r="O66" i="52"/>
  <c r="O67" i="52" s="1"/>
  <c r="O57" i="52"/>
  <c r="O56" i="52"/>
  <c r="O54" i="52"/>
  <c r="O55" i="52" s="1"/>
  <c r="O61" i="37"/>
  <c r="O62" i="37" s="1"/>
  <c r="O63" i="37" s="1"/>
  <c r="O70" i="37"/>
  <c r="O71" i="37" s="1"/>
  <c r="O65" i="37"/>
  <c r="O66" i="37" s="1"/>
  <c r="O67" i="37" s="1"/>
  <c r="O66" i="51"/>
  <c r="O67" i="51" s="1"/>
  <c r="O69" i="51"/>
  <c r="O68" i="51"/>
  <c r="O57" i="51"/>
  <c r="O56" i="51"/>
  <c r="O54" i="51"/>
  <c r="O55" i="51" s="1"/>
  <c r="O49" i="50"/>
  <c r="O50" i="50" s="1"/>
  <c r="O51" i="50" s="1"/>
  <c r="O59" i="50"/>
  <c r="O58" i="50"/>
  <c r="O53" i="50"/>
  <c r="O52" i="50"/>
  <c r="O61" i="50"/>
  <c r="O62" i="50" s="1"/>
  <c r="O63" i="50" s="1"/>
  <c r="O64" i="50"/>
  <c r="O70" i="50"/>
  <c r="O71" i="50" s="1"/>
  <c r="O65" i="50"/>
  <c r="O81" i="49"/>
  <c r="O80" i="49"/>
  <c r="O78" i="49"/>
  <c r="O79" i="49" s="1"/>
  <c r="O64" i="49"/>
  <c r="O65" i="49" s="1"/>
  <c r="O66" i="49"/>
  <c r="O67" i="49"/>
  <c r="O80" i="48"/>
  <c r="O57" i="47"/>
  <c r="O56" i="47"/>
  <c r="O54" i="47"/>
  <c r="O55" i="47" s="1"/>
  <c r="O69" i="47"/>
  <c r="O68" i="47"/>
  <c r="O66" i="47"/>
  <c r="O67" i="47" s="1"/>
  <c r="O59" i="37"/>
  <c r="O49" i="37"/>
  <c r="O50" i="37" s="1"/>
  <c r="O51" i="37" s="1"/>
  <c r="O53" i="37"/>
  <c r="O58" i="37"/>
  <c r="O52" i="37"/>
  <c r="O69" i="46"/>
  <c r="O68" i="46"/>
  <c r="O66" i="46"/>
  <c r="O67" i="46" s="1"/>
  <c r="O56" i="46"/>
  <c r="O57" i="46"/>
  <c r="O54" i="46"/>
  <c r="O55" i="46" s="1"/>
  <c r="O55" i="44"/>
  <c r="O53" i="44"/>
  <c r="O54" i="44" s="1"/>
  <c r="O56" i="44"/>
  <c r="O68" i="44"/>
  <c r="O65" i="44"/>
  <c r="O66" i="44" s="1"/>
  <c r="O67" i="44"/>
  <c r="O69" i="43"/>
  <c r="O68" i="43"/>
  <c r="O66" i="43"/>
  <c r="O67" i="43" s="1"/>
  <c r="O57" i="43"/>
  <c r="O56" i="43"/>
  <c r="O54" i="43"/>
  <c r="O55" i="43" s="1"/>
  <c r="O31" i="41"/>
  <c r="O30" i="41"/>
  <c r="O38" i="41"/>
  <c r="O37" i="41"/>
  <c r="O60" i="40"/>
  <c r="O61" i="40" s="1"/>
  <c r="O62" i="40" s="1"/>
  <c r="O69" i="40"/>
  <c r="O70" i="40" s="1"/>
  <c r="O63" i="40"/>
  <c r="O64" i="40"/>
  <c r="O58" i="40"/>
  <c r="O57" i="40"/>
  <c r="O48" i="40"/>
  <c r="O49" i="40" s="1"/>
  <c r="O50" i="40" s="1"/>
  <c r="O52" i="40"/>
  <c r="O51" i="40"/>
  <c r="O18" i="40"/>
  <c r="O7" i="40"/>
  <c r="O13" i="40"/>
  <c r="O64" i="39"/>
  <c r="O61" i="39"/>
  <c r="O62" i="39" s="1"/>
  <c r="O63" i="39" s="1"/>
  <c r="O65" i="39"/>
  <c r="O70" i="39"/>
  <c r="O71" i="39" s="1"/>
  <c r="O10" i="39"/>
  <c r="O13" i="39"/>
  <c r="O18" i="39"/>
  <c r="O7" i="39"/>
  <c r="O49" i="39"/>
  <c r="O50" i="39" s="1"/>
  <c r="O51" i="39" s="1"/>
  <c r="O58" i="39"/>
  <c r="O59" i="39"/>
  <c r="O53" i="39"/>
  <c r="O52" i="39"/>
  <c r="O58" i="38"/>
  <c r="O57" i="38"/>
  <c r="O51" i="38"/>
  <c r="O52" i="38"/>
  <c r="O48" i="38"/>
  <c r="O49" i="38" s="1"/>
  <c r="O50" i="38" s="1"/>
  <c r="O69" i="38"/>
  <c r="O70" i="38" s="1"/>
  <c r="O64" i="38"/>
  <c r="O63" i="38"/>
  <c r="O60" i="38"/>
  <c r="O61" i="38" s="1"/>
  <c r="O62" i="38" s="1"/>
  <c r="O18" i="38"/>
  <c r="O7" i="38"/>
  <c r="O13" i="38"/>
  <c r="O19" i="37"/>
  <c r="O8" i="37"/>
  <c r="O14" i="37"/>
  <c r="O70" i="36"/>
  <c r="O71" i="36" s="1"/>
  <c r="O61" i="36"/>
  <c r="O62" i="36" s="1"/>
  <c r="O63" i="36" s="1"/>
  <c r="O65" i="36"/>
  <c r="O64" i="36"/>
  <c r="O59" i="36"/>
  <c r="O53" i="36"/>
  <c r="O52" i="36"/>
  <c r="O49" i="36"/>
  <c r="O50" i="36" s="1"/>
  <c r="O51" i="36" s="1"/>
  <c r="O58" i="36"/>
  <c r="O66" i="35"/>
  <c r="O67" i="35" s="1"/>
  <c r="O68" i="35"/>
  <c r="O69" i="35"/>
  <c r="O54" i="35"/>
  <c r="O55" i="35" s="1"/>
  <c r="O56" i="35"/>
  <c r="O57" i="35"/>
  <c r="O18" i="36"/>
  <c r="O7" i="36"/>
  <c r="O13" i="36"/>
  <c r="O10" i="36"/>
  <c r="O78" i="53" l="1"/>
  <c r="O79" i="53" s="1"/>
  <c r="O80" i="53"/>
  <c r="O81" i="53"/>
  <c r="O64" i="53"/>
  <c r="O65" i="53" s="1"/>
  <c r="O66" i="53"/>
  <c r="O67" i="53"/>
  <c r="O68" i="37"/>
  <c r="O69" i="37"/>
  <c r="O69" i="50"/>
  <c r="O68" i="50"/>
  <c r="O66" i="50"/>
  <c r="O67" i="50" s="1"/>
  <c r="O57" i="50"/>
  <c r="O56" i="50"/>
  <c r="O54" i="50"/>
  <c r="O55" i="50" s="1"/>
  <c r="O57" i="37"/>
  <c r="O54" i="37"/>
  <c r="O55" i="37" s="1"/>
  <c r="O56" i="37"/>
  <c r="O68" i="40"/>
  <c r="O67" i="40"/>
  <c r="O65" i="40"/>
  <c r="O66" i="40" s="1"/>
  <c r="O56" i="40"/>
  <c r="O55" i="40"/>
  <c r="O53" i="40"/>
  <c r="O54" i="40" s="1"/>
  <c r="O57" i="39"/>
  <c r="O54" i="39"/>
  <c r="O55" i="39" s="1"/>
  <c r="O56" i="39"/>
  <c r="O68" i="39"/>
  <c r="O66" i="39"/>
  <c r="O67" i="39" s="1"/>
  <c r="O69" i="39"/>
  <c r="O8" i="39"/>
  <c r="O19" i="39"/>
  <c r="O14" i="39"/>
  <c r="O68" i="38"/>
  <c r="O67" i="38"/>
  <c r="O65" i="38"/>
  <c r="O66" i="38" s="1"/>
  <c r="O56" i="38"/>
  <c r="O55" i="38"/>
  <c r="O53" i="38"/>
  <c r="O54" i="38" s="1"/>
  <c r="O57" i="36"/>
  <c r="O56" i="36"/>
  <c r="O54" i="36"/>
  <c r="O55" i="36" s="1"/>
  <c r="O69" i="36"/>
  <c r="O68" i="36"/>
  <c r="O66" i="36"/>
  <c r="O67" i="36" s="1"/>
  <c r="O19" i="36"/>
  <c r="O8" i="36"/>
  <c r="O14" i="36"/>
  <c r="O196" i="34" l="1"/>
  <c r="P140" i="34"/>
  <c r="R140" i="34" s="1"/>
  <c r="P131" i="34"/>
  <c r="R131" i="34" s="1"/>
  <c r="O123" i="34"/>
  <c r="P122" i="34"/>
  <c r="R122" i="34" s="1"/>
  <c r="AN122" i="34" s="1"/>
  <c r="R113" i="34"/>
  <c r="AN113" i="34" s="1"/>
  <c r="R112" i="34"/>
  <c r="AN112" i="34" s="1"/>
  <c r="R110" i="34"/>
  <c r="AN110" i="34" s="1"/>
  <c r="R109" i="34"/>
  <c r="AN109" i="34" s="1"/>
  <c r="R107" i="34"/>
  <c r="AN107" i="34" s="1"/>
  <c r="R106" i="34"/>
  <c r="AN106" i="34" s="1"/>
  <c r="R105" i="34"/>
  <c r="AN105" i="34" s="1"/>
  <c r="R104" i="34"/>
  <c r="AN104" i="34" s="1"/>
  <c r="P104" i="34"/>
  <c r="O104" i="34"/>
  <c r="O114" i="34" s="1"/>
  <c r="R95" i="34"/>
  <c r="Y95" i="34" s="1"/>
  <c r="R94" i="34"/>
  <c r="AE94" i="34" s="1"/>
  <c r="R92" i="34"/>
  <c r="AB92" i="34" s="1"/>
  <c r="R91" i="34"/>
  <c r="AB91" i="34" s="1"/>
  <c r="O90" i="34"/>
  <c r="R89" i="34"/>
  <c r="AH89" i="34" s="1"/>
  <c r="R88" i="34"/>
  <c r="AK88" i="34" s="1"/>
  <c r="R87" i="34"/>
  <c r="AN87" i="34" s="1"/>
  <c r="P86" i="34"/>
  <c r="R86" i="34" s="1"/>
  <c r="O86" i="34"/>
  <c r="O96" i="34" s="1"/>
  <c r="R74" i="34"/>
  <c r="Y74" i="34" s="1"/>
  <c r="R72" i="34"/>
  <c r="AB72" i="34" s="1"/>
  <c r="Y71" i="34"/>
  <c r="R71" i="34"/>
  <c r="AB71" i="34" s="1"/>
  <c r="R69" i="34"/>
  <c r="AE69" i="34" s="1"/>
  <c r="R68" i="34"/>
  <c r="AE68" i="34" s="1"/>
  <c r="P67" i="34"/>
  <c r="R67" i="34" s="1"/>
  <c r="R64" i="34"/>
  <c r="AN64" i="34" s="1"/>
  <c r="R63" i="34"/>
  <c r="AN63" i="34" s="1"/>
  <c r="P62" i="34"/>
  <c r="R62" i="34" s="1"/>
  <c r="R60" i="34"/>
  <c r="AN60" i="34" s="1"/>
  <c r="R58" i="34"/>
  <c r="Y58" i="34" s="1"/>
  <c r="R57" i="34"/>
  <c r="Y57" i="34" s="1"/>
  <c r="R55" i="34"/>
  <c r="AB55" i="34" s="1"/>
  <c r="R54" i="34"/>
  <c r="AB54" i="34" s="1"/>
  <c r="P53" i="34"/>
  <c r="R53" i="34" s="1"/>
  <c r="R50" i="34"/>
  <c r="AK50" i="34" s="1"/>
  <c r="R49" i="34"/>
  <c r="AK49" i="34" s="1"/>
  <c r="P48" i="34"/>
  <c r="R48" i="34" s="1"/>
  <c r="R46" i="34"/>
  <c r="AN46" i="34" s="1"/>
  <c r="R44" i="34"/>
  <c r="AN44" i="34" s="1"/>
  <c r="R42" i="34"/>
  <c r="AN42" i="34" s="1"/>
  <c r="R41" i="34"/>
  <c r="AN41" i="34" s="1"/>
  <c r="P39" i="34"/>
  <c r="R39" i="34" s="1"/>
  <c r="O39" i="34"/>
  <c r="O46" i="34" s="1"/>
  <c r="O47" i="34" s="1"/>
  <c r="R37" i="34"/>
  <c r="R35" i="34"/>
  <c r="R33" i="34"/>
  <c r="AK33" i="34" s="1"/>
  <c r="P32" i="34"/>
  <c r="R32" i="34" s="1"/>
  <c r="P31" i="34"/>
  <c r="R31" i="34" s="1"/>
  <c r="P30" i="34"/>
  <c r="R30" i="34" s="1"/>
  <c r="AN30" i="34" s="1"/>
  <c r="R29" i="34"/>
  <c r="O29" i="34"/>
  <c r="O37" i="34" s="1"/>
  <c r="O38" i="34" s="1"/>
  <c r="R18" i="34"/>
  <c r="AH18" i="34" s="1"/>
  <c r="AN16" i="34"/>
  <c r="R16" i="34"/>
  <c r="AH16" i="34" s="1"/>
  <c r="R13" i="34"/>
  <c r="AN13" i="34" s="1"/>
  <c r="R11" i="34"/>
  <c r="AN11" i="34" s="1"/>
  <c r="R7" i="34"/>
  <c r="AN7" i="34" s="1"/>
  <c r="R6" i="34"/>
  <c r="AN6" i="34" s="1"/>
  <c r="P5" i="34"/>
  <c r="R5" i="34" s="1"/>
  <c r="R4" i="34"/>
  <c r="Y4" i="34" s="1"/>
  <c r="O4" i="34"/>
  <c r="O30" i="34" s="1"/>
  <c r="P3" i="34"/>
  <c r="R3" i="34" s="1"/>
  <c r="AK64" i="34" l="1"/>
  <c r="AK94" i="34"/>
  <c r="Y107" i="34"/>
  <c r="AE42" i="34"/>
  <c r="Y64" i="34"/>
  <c r="Y41" i="34"/>
  <c r="AB42" i="34"/>
  <c r="AB41" i="34"/>
  <c r="AE41" i="34"/>
  <c r="AN49" i="34"/>
  <c r="AB110" i="34"/>
  <c r="Y3" i="34"/>
  <c r="AB3" i="34"/>
  <c r="Y44" i="34"/>
  <c r="Y63" i="34"/>
  <c r="Y105" i="34"/>
  <c r="Y6" i="34"/>
  <c r="AK16" i="34"/>
  <c r="AB44" i="34"/>
  <c r="O88" i="34"/>
  <c r="Y7" i="34"/>
  <c r="Y72" i="34"/>
  <c r="AH68" i="34"/>
  <c r="AB7" i="34"/>
  <c r="AB58" i="34"/>
  <c r="AE72" i="34"/>
  <c r="AN89" i="34"/>
  <c r="AE67" i="34"/>
  <c r="AH67" i="34"/>
  <c r="AB67" i="34"/>
  <c r="AB4" i="34"/>
  <c r="Y113" i="34"/>
  <c r="AE4" i="34"/>
  <c r="AE54" i="34"/>
  <c r="AB69" i="34"/>
  <c r="AB88" i="34"/>
  <c r="AE92" i="34"/>
  <c r="AB104" i="34"/>
  <c r="AB106" i="34"/>
  <c r="Y18" i="34"/>
  <c r="AH69" i="34"/>
  <c r="AB74" i="34"/>
  <c r="AN88" i="34"/>
  <c r="Y91" i="34"/>
  <c r="AH92" i="34"/>
  <c r="AE95" i="34"/>
  <c r="AE104" i="34"/>
  <c r="AE106" i="34"/>
  <c r="Y104" i="34"/>
  <c r="Y60" i="34"/>
  <c r="AB95" i="34"/>
  <c r="AB109" i="34"/>
  <c r="AE18" i="34"/>
  <c r="Y42" i="34"/>
  <c r="AE55" i="34"/>
  <c r="O89" i="34"/>
  <c r="AE91" i="34"/>
  <c r="AK92" i="34"/>
  <c r="AH95" i="34"/>
  <c r="Y110" i="34"/>
  <c r="Y106" i="34"/>
  <c r="AK95" i="34"/>
  <c r="AE3" i="34"/>
  <c r="AB6" i="34"/>
  <c r="Y16" i="34"/>
  <c r="AN18" i="34"/>
  <c r="AN33" i="34"/>
  <c r="AB57" i="34"/>
  <c r="AK63" i="34"/>
  <c r="AE71" i="34"/>
  <c r="O87" i="34"/>
  <c r="AB89" i="34"/>
  <c r="AK91" i="34"/>
  <c r="AB105" i="34"/>
  <c r="AB107" i="34"/>
  <c r="Y92" i="34"/>
  <c r="Y109" i="34"/>
  <c r="AK18" i="34"/>
  <c r="AH91" i="34"/>
  <c r="AN92" i="34"/>
  <c r="AE16" i="34"/>
  <c r="AN50" i="34"/>
  <c r="AB68" i="34"/>
  <c r="AK89" i="34"/>
  <c r="AN91" i="34"/>
  <c r="AH94" i="34"/>
  <c r="AE105" i="34"/>
  <c r="AE107" i="34"/>
  <c r="Y112" i="34"/>
  <c r="Y39" i="34"/>
  <c r="AB39" i="34"/>
  <c r="AN39" i="34"/>
  <c r="AK39" i="34"/>
  <c r="AH39" i="34"/>
  <c r="AE39" i="34"/>
  <c r="O31" i="34"/>
  <c r="O76" i="34"/>
  <c r="AB53" i="34"/>
  <c r="AE53" i="34"/>
  <c r="Y53" i="34"/>
  <c r="AN53" i="34"/>
  <c r="AK53" i="34"/>
  <c r="AH53" i="34"/>
  <c r="Y29" i="34"/>
  <c r="AN29" i="34"/>
  <c r="AK29" i="34"/>
  <c r="AH29" i="34"/>
  <c r="AE29" i="34"/>
  <c r="AB29" i="34"/>
  <c r="AN5" i="34"/>
  <c r="Y5" i="34"/>
  <c r="AK5" i="34"/>
  <c r="AH5" i="34"/>
  <c r="AE5" i="34"/>
  <c r="AB5" i="34"/>
  <c r="AN31" i="34"/>
  <c r="AK31" i="34"/>
  <c r="AH31" i="34"/>
  <c r="AE31" i="34"/>
  <c r="AB31" i="34"/>
  <c r="Y31" i="34"/>
  <c r="AK48" i="34"/>
  <c r="AH48" i="34"/>
  <c r="AE48" i="34"/>
  <c r="AN48" i="34"/>
  <c r="AB48" i="34"/>
  <c r="Y48" i="34"/>
  <c r="AN62" i="34"/>
  <c r="AK62" i="34"/>
  <c r="AH62" i="34"/>
  <c r="AE62" i="34"/>
  <c r="AB62" i="34"/>
  <c r="Y62" i="34"/>
  <c r="AK32" i="34"/>
  <c r="AH32" i="34"/>
  <c r="AE32" i="34"/>
  <c r="AB32" i="34"/>
  <c r="Y32" i="34"/>
  <c r="AN32" i="34"/>
  <c r="AN86" i="34"/>
  <c r="AK86" i="34"/>
  <c r="AH86" i="34"/>
  <c r="AE86" i="34"/>
  <c r="AB86" i="34"/>
  <c r="Y86" i="34"/>
  <c r="AN131" i="34"/>
  <c r="AK131" i="34"/>
  <c r="AH131" i="34"/>
  <c r="AE131" i="34"/>
  <c r="AB131" i="34"/>
  <c r="Y131" i="34"/>
  <c r="AN140" i="34"/>
  <c r="AK140" i="34"/>
  <c r="AH140" i="34"/>
  <c r="AE140" i="34"/>
  <c r="AB140" i="34"/>
  <c r="Y140" i="34"/>
  <c r="Y30" i="34"/>
  <c r="Y46" i="34"/>
  <c r="AH54" i="34"/>
  <c r="AH55" i="34"/>
  <c r="AE57" i="34"/>
  <c r="AE58" i="34"/>
  <c r="AB60" i="34"/>
  <c r="AK67" i="34"/>
  <c r="AK68" i="34"/>
  <c r="AK69" i="34"/>
  <c r="AH71" i="34"/>
  <c r="AH72" i="34"/>
  <c r="AE74" i="34"/>
  <c r="O91" i="34"/>
  <c r="O92" i="34"/>
  <c r="O93" i="34"/>
  <c r="AN94" i="34"/>
  <c r="AN95" i="34"/>
  <c r="AH104" i="34"/>
  <c r="AH105" i="34"/>
  <c r="AH106" i="34"/>
  <c r="AH107" i="34"/>
  <c r="AE109" i="34"/>
  <c r="AE110" i="34"/>
  <c r="AB112" i="34"/>
  <c r="AB113" i="34"/>
  <c r="Y122" i="34"/>
  <c r="AH3" i="34"/>
  <c r="AH4" i="34"/>
  <c r="AE6" i="34"/>
  <c r="AE7" i="34"/>
  <c r="Y11" i="34"/>
  <c r="Y13" i="34"/>
  <c r="AB30" i="34"/>
  <c r="O35" i="34"/>
  <c r="O36" i="34" s="1"/>
  <c r="AH41" i="34"/>
  <c r="AH42" i="34"/>
  <c r="AE44" i="34"/>
  <c r="AB46" i="34"/>
  <c r="AK54" i="34"/>
  <c r="AK55" i="34"/>
  <c r="AH57" i="34"/>
  <c r="AH58" i="34"/>
  <c r="AE60" i="34"/>
  <c r="AN67" i="34"/>
  <c r="AN68" i="34"/>
  <c r="AN69" i="34"/>
  <c r="AK71" i="34"/>
  <c r="AK72" i="34"/>
  <c r="AH74" i="34"/>
  <c r="Y87" i="34"/>
  <c r="Y88" i="34"/>
  <c r="Y89" i="34"/>
  <c r="O94" i="34"/>
  <c r="O95" i="34"/>
  <c r="AK104" i="34"/>
  <c r="AK105" i="34"/>
  <c r="AK106" i="34"/>
  <c r="AK107" i="34"/>
  <c r="AH109" i="34"/>
  <c r="AH110" i="34"/>
  <c r="AE112" i="34"/>
  <c r="AE113" i="34"/>
  <c r="AB122" i="34"/>
  <c r="AK3" i="34"/>
  <c r="AK4" i="34"/>
  <c r="AH6" i="34"/>
  <c r="AH7" i="34"/>
  <c r="AB11" i="34"/>
  <c r="AB13" i="34"/>
  <c r="AE30" i="34"/>
  <c r="Y33" i="34"/>
  <c r="AK41" i="34"/>
  <c r="AK42" i="34"/>
  <c r="AH44" i="34"/>
  <c r="AE46" i="34"/>
  <c r="Y49" i="34"/>
  <c r="Y50" i="34"/>
  <c r="AN54" i="34"/>
  <c r="AN55" i="34"/>
  <c r="AK57" i="34"/>
  <c r="AK58" i="34"/>
  <c r="AH60" i="34"/>
  <c r="AB63" i="34"/>
  <c r="AB64" i="34"/>
  <c r="AN71" i="34"/>
  <c r="AN72" i="34"/>
  <c r="AK74" i="34"/>
  <c r="AB87" i="34"/>
  <c r="AK109" i="34"/>
  <c r="AK110" i="34"/>
  <c r="AH112" i="34"/>
  <c r="AH113" i="34"/>
  <c r="AE122" i="34"/>
  <c r="AN3" i="34"/>
  <c r="AN4" i="34"/>
  <c r="AK6" i="34"/>
  <c r="AK7" i="34"/>
  <c r="AE11" i="34"/>
  <c r="AE13" i="34"/>
  <c r="AH30" i="34"/>
  <c r="AB33" i="34"/>
  <c r="AK44" i="34"/>
  <c r="AH46" i="34"/>
  <c r="AB49" i="34"/>
  <c r="AB50" i="34"/>
  <c r="AN57" i="34"/>
  <c r="AN58" i="34"/>
  <c r="AK60" i="34"/>
  <c r="AE63" i="34"/>
  <c r="AE64" i="34"/>
  <c r="AN74" i="34"/>
  <c r="AE87" i="34"/>
  <c r="AE88" i="34"/>
  <c r="AE89" i="34"/>
  <c r="Y94" i="34"/>
  <c r="O105" i="34"/>
  <c r="O106" i="34"/>
  <c r="O107" i="34"/>
  <c r="O108" i="34"/>
  <c r="AK112" i="34"/>
  <c r="AK113" i="34"/>
  <c r="AH122" i="34"/>
  <c r="O5" i="34"/>
  <c r="AH11" i="34"/>
  <c r="AH13" i="34"/>
  <c r="AB16" i="34"/>
  <c r="AB18" i="34"/>
  <c r="AK30" i="34"/>
  <c r="AE33" i="34"/>
  <c r="O41" i="34"/>
  <c r="O42" i="34" s="1"/>
  <c r="O43" i="34" s="1"/>
  <c r="AK46" i="34"/>
  <c r="AE49" i="34"/>
  <c r="AE50" i="34"/>
  <c r="AH63" i="34"/>
  <c r="AH64" i="34"/>
  <c r="Y67" i="34"/>
  <c r="Y68" i="34"/>
  <c r="Y69" i="34"/>
  <c r="AH87" i="34"/>
  <c r="AH88" i="34"/>
  <c r="AB94" i="34"/>
  <c r="O109" i="34"/>
  <c r="O110" i="34"/>
  <c r="O111" i="34"/>
  <c r="AK122" i="34"/>
  <c r="AK11" i="34"/>
  <c r="AK13" i="34"/>
  <c r="AH33" i="34"/>
  <c r="O44" i="34"/>
  <c r="O45" i="34" s="1"/>
  <c r="AH49" i="34"/>
  <c r="AH50" i="34"/>
  <c r="Y54" i="34"/>
  <c r="Y55" i="34"/>
  <c r="AK87" i="34"/>
  <c r="O112" i="34"/>
  <c r="O113" i="34"/>
  <c r="O193" i="33"/>
  <c r="P137" i="33"/>
  <c r="R137" i="33" s="1"/>
  <c r="P128" i="33"/>
  <c r="R128" i="33" s="1"/>
  <c r="O120" i="33"/>
  <c r="R119" i="33"/>
  <c r="AN119" i="33" s="1"/>
  <c r="P119" i="33"/>
  <c r="O111" i="33"/>
  <c r="AN110" i="33"/>
  <c r="AK110" i="33"/>
  <c r="AE110" i="33"/>
  <c r="AB110" i="33"/>
  <c r="Y110" i="33"/>
  <c r="R110" i="33"/>
  <c r="AH110" i="33" s="1"/>
  <c r="O110" i="33"/>
  <c r="AN109" i="33"/>
  <c r="AK109" i="33"/>
  <c r="AE109" i="33"/>
  <c r="AB109" i="33"/>
  <c r="Y109" i="33"/>
  <c r="R109" i="33"/>
  <c r="AH109" i="33" s="1"/>
  <c r="O109" i="33"/>
  <c r="O108" i="33"/>
  <c r="R107" i="33"/>
  <c r="Y107" i="33" s="1"/>
  <c r="O107" i="33"/>
  <c r="R106" i="33"/>
  <c r="Y106" i="33" s="1"/>
  <c r="O106" i="33"/>
  <c r="O105" i="33"/>
  <c r="AE104" i="33"/>
  <c r="Y104" i="33"/>
  <c r="R104" i="33"/>
  <c r="AB104" i="33" s="1"/>
  <c r="O104" i="33"/>
  <c r="AE103" i="33"/>
  <c r="Y103" i="33"/>
  <c r="R103" i="33"/>
  <c r="AB103" i="33" s="1"/>
  <c r="O103" i="33"/>
  <c r="AE102" i="33"/>
  <c r="Y102" i="33"/>
  <c r="R102" i="33"/>
  <c r="AB102" i="33" s="1"/>
  <c r="O102" i="33"/>
  <c r="AE101" i="33"/>
  <c r="Y101" i="33"/>
  <c r="R101" i="33"/>
  <c r="AB101" i="33" s="1"/>
  <c r="P101" i="33"/>
  <c r="O101" i="33"/>
  <c r="O93" i="33"/>
  <c r="AN92" i="33"/>
  <c r="AK92" i="33"/>
  <c r="AH92" i="33"/>
  <c r="AE92" i="33"/>
  <c r="AB92" i="33"/>
  <c r="Y92" i="33"/>
  <c r="R92" i="33"/>
  <c r="O92" i="33"/>
  <c r="AN91" i="33"/>
  <c r="AK91" i="33"/>
  <c r="AH91" i="33"/>
  <c r="AE91" i="33"/>
  <c r="AB91" i="33"/>
  <c r="Y91" i="33"/>
  <c r="R91" i="33"/>
  <c r="O91" i="33"/>
  <c r="O90" i="33"/>
  <c r="AN89" i="33"/>
  <c r="AH89" i="33"/>
  <c r="AE89" i="33"/>
  <c r="AB89" i="33"/>
  <c r="R89" i="33"/>
  <c r="AK89" i="33" s="1"/>
  <c r="O89" i="33"/>
  <c r="AN88" i="33"/>
  <c r="AH88" i="33"/>
  <c r="AE88" i="33"/>
  <c r="AB88" i="33"/>
  <c r="R88" i="33"/>
  <c r="AK88" i="33" s="1"/>
  <c r="O88" i="33"/>
  <c r="O87" i="33"/>
  <c r="AK86" i="33"/>
  <c r="AH86" i="33"/>
  <c r="AE86" i="33"/>
  <c r="R86" i="33"/>
  <c r="AN86" i="33" s="1"/>
  <c r="O86" i="33"/>
  <c r="AK85" i="33"/>
  <c r="AH85" i="33"/>
  <c r="AE85" i="33"/>
  <c r="R85" i="33"/>
  <c r="AN85" i="33" s="1"/>
  <c r="O85" i="33"/>
  <c r="AK84" i="33"/>
  <c r="AH84" i="33"/>
  <c r="AE84" i="33"/>
  <c r="R84" i="33"/>
  <c r="AN84" i="33" s="1"/>
  <c r="O84" i="33"/>
  <c r="P83" i="33"/>
  <c r="R83" i="33" s="1"/>
  <c r="O83" i="33"/>
  <c r="R71" i="33"/>
  <c r="Y71" i="33" s="1"/>
  <c r="AE69" i="33"/>
  <c r="Y69" i="33"/>
  <c r="R69" i="33"/>
  <c r="AB69" i="33" s="1"/>
  <c r="AE68" i="33"/>
  <c r="Y68" i="33"/>
  <c r="R68" i="33"/>
  <c r="AB68" i="33" s="1"/>
  <c r="AH66" i="33"/>
  <c r="AB66" i="33"/>
  <c r="Y66" i="33"/>
  <c r="R66" i="33"/>
  <c r="AE66" i="33" s="1"/>
  <c r="AH65" i="33"/>
  <c r="AB65" i="33"/>
  <c r="Y65" i="33"/>
  <c r="R65" i="33"/>
  <c r="AE65" i="33" s="1"/>
  <c r="AH64" i="33"/>
  <c r="AB64" i="33"/>
  <c r="Y64" i="33"/>
  <c r="R64" i="33"/>
  <c r="AE64" i="33" s="1"/>
  <c r="P64" i="33"/>
  <c r="AK61" i="33"/>
  <c r="AH61" i="33"/>
  <c r="AE61" i="33"/>
  <c r="R61" i="33"/>
  <c r="AN61" i="33" s="1"/>
  <c r="AK60" i="33"/>
  <c r="AH60" i="33"/>
  <c r="AE60" i="33"/>
  <c r="R60" i="33"/>
  <c r="AN60" i="33" s="1"/>
  <c r="P59" i="33"/>
  <c r="R59" i="33" s="1"/>
  <c r="AN57" i="33"/>
  <c r="AK57" i="33"/>
  <c r="AE57" i="33"/>
  <c r="AB57" i="33"/>
  <c r="Y57" i="33"/>
  <c r="R57" i="33"/>
  <c r="AH57" i="33" s="1"/>
  <c r="R55" i="33"/>
  <c r="Y55" i="33" s="1"/>
  <c r="R54" i="33"/>
  <c r="Y54" i="33" s="1"/>
  <c r="AE52" i="33"/>
  <c r="Y52" i="33"/>
  <c r="R52" i="33"/>
  <c r="AB52" i="33" s="1"/>
  <c r="AE51" i="33"/>
  <c r="Y51" i="33"/>
  <c r="R51" i="33"/>
  <c r="AB51" i="33" s="1"/>
  <c r="AE50" i="33"/>
  <c r="Y50" i="33"/>
  <c r="R50" i="33"/>
  <c r="AB50" i="33" s="1"/>
  <c r="P50" i="33"/>
  <c r="AN47" i="33"/>
  <c r="AH47" i="33"/>
  <c r="AE47" i="33"/>
  <c r="AB47" i="33"/>
  <c r="R47" i="33"/>
  <c r="AK47" i="33" s="1"/>
  <c r="AN46" i="33"/>
  <c r="AH46" i="33"/>
  <c r="AE46" i="33"/>
  <c r="AB46" i="33"/>
  <c r="R46" i="33"/>
  <c r="AK46" i="33" s="1"/>
  <c r="P45" i="33"/>
  <c r="R45" i="33" s="1"/>
  <c r="AN43" i="33"/>
  <c r="R43" i="33"/>
  <c r="AK43" i="33" s="1"/>
  <c r="O42" i="33"/>
  <c r="AN41" i="33"/>
  <c r="AK41" i="33"/>
  <c r="AE41" i="33"/>
  <c r="AB41" i="33"/>
  <c r="Y41" i="33"/>
  <c r="R41" i="33"/>
  <c r="AH41" i="33" s="1"/>
  <c r="O41" i="33"/>
  <c r="R39" i="33"/>
  <c r="Y39" i="33" s="1"/>
  <c r="R38" i="33"/>
  <c r="Y38" i="33" s="1"/>
  <c r="O38" i="33"/>
  <c r="O39" i="33" s="1"/>
  <c r="O40" i="33" s="1"/>
  <c r="R37" i="33"/>
  <c r="Y37" i="33" s="1"/>
  <c r="P37" i="33"/>
  <c r="O37" i="33"/>
  <c r="O43" i="33" s="1"/>
  <c r="O44" i="33" s="1"/>
  <c r="AH35" i="33"/>
  <c r="AB35" i="33"/>
  <c r="Y35" i="33"/>
  <c r="R35" i="33"/>
  <c r="AE35" i="33" s="1"/>
  <c r="AN33" i="33"/>
  <c r="AK33" i="33"/>
  <c r="AE33" i="33"/>
  <c r="AB33" i="33"/>
  <c r="Y33" i="33"/>
  <c r="R33" i="33"/>
  <c r="AH33" i="33" s="1"/>
  <c r="AN31" i="33"/>
  <c r="AH31" i="33"/>
  <c r="AE31" i="33"/>
  <c r="AB31" i="33"/>
  <c r="R31" i="33"/>
  <c r="AK31" i="33" s="1"/>
  <c r="P30" i="33"/>
  <c r="R30" i="33" s="1"/>
  <c r="P29" i="33"/>
  <c r="R29" i="33" s="1"/>
  <c r="AN28" i="33"/>
  <c r="R28" i="33"/>
  <c r="AK28" i="33" s="1"/>
  <c r="P28" i="33"/>
  <c r="O28" i="33"/>
  <c r="O29" i="33" s="1"/>
  <c r="P27" i="33"/>
  <c r="R27" i="33" s="1"/>
  <c r="O27" i="33"/>
  <c r="O35" i="33" s="1"/>
  <c r="O36" i="33" s="1"/>
  <c r="AN16" i="33"/>
  <c r="AK16" i="33"/>
  <c r="AE16" i="33"/>
  <c r="AB16" i="33"/>
  <c r="Y16" i="33"/>
  <c r="R16" i="33"/>
  <c r="AH16" i="33" s="1"/>
  <c r="AN15" i="33"/>
  <c r="AK15" i="33"/>
  <c r="AE15" i="33"/>
  <c r="AB15" i="33"/>
  <c r="Y15" i="33"/>
  <c r="R15" i="33"/>
  <c r="AH15" i="33" s="1"/>
  <c r="AK12" i="33"/>
  <c r="AH12" i="33"/>
  <c r="AE12" i="33"/>
  <c r="R12" i="33"/>
  <c r="AN12" i="33" s="1"/>
  <c r="AK11" i="33"/>
  <c r="AH11" i="33"/>
  <c r="AE11" i="33"/>
  <c r="R11" i="33"/>
  <c r="AN11" i="33" s="1"/>
  <c r="AN9" i="33"/>
  <c r="R9" i="33"/>
  <c r="AK9" i="33" s="1"/>
  <c r="AN7" i="33"/>
  <c r="AK7" i="33"/>
  <c r="AH7" i="33"/>
  <c r="AE7" i="33"/>
  <c r="AB7" i="33"/>
  <c r="Y7" i="33"/>
  <c r="R7" i="33"/>
  <c r="AN6" i="33"/>
  <c r="AK6" i="33"/>
  <c r="AH6" i="33"/>
  <c r="AE6" i="33"/>
  <c r="AB6" i="33"/>
  <c r="Y6" i="33"/>
  <c r="R6" i="33"/>
  <c r="P5" i="33"/>
  <c r="R5" i="33" s="1"/>
  <c r="R4" i="33"/>
  <c r="Y4" i="33" s="1"/>
  <c r="O4" i="33"/>
  <c r="O5" i="33" s="1"/>
  <c r="R3" i="33"/>
  <c r="P3" i="33"/>
  <c r="O193" i="32"/>
  <c r="P137" i="32"/>
  <c r="R137" i="32" s="1"/>
  <c r="R128" i="32"/>
  <c r="AN128" i="32" s="1"/>
  <c r="P128" i="32"/>
  <c r="O120" i="32"/>
  <c r="P119" i="32"/>
  <c r="R119" i="32" s="1"/>
  <c r="O111" i="32"/>
  <c r="AE110" i="32"/>
  <c r="R110" i="32"/>
  <c r="Y110" i="32" s="1"/>
  <c r="AN109" i="32"/>
  <c r="AK109" i="32"/>
  <c r="AE109" i="32"/>
  <c r="AB109" i="32"/>
  <c r="R109" i="32"/>
  <c r="Y109" i="32" s="1"/>
  <c r="O109" i="32"/>
  <c r="R107" i="32"/>
  <c r="AB107" i="32" s="1"/>
  <c r="R106" i="32"/>
  <c r="AB106" i="32" s="1"/>
  <c r="O105" i="32"/>
  <c r="R104" i="32"/>
  <c r="AE104" i="32" s="1"/>
  <c r="O104" i="32"/>
  <c r="R103" i="32"/>
  <c r="AE103" i="32" s="1"/>
  <c r="R102" i="32"/>
  <c r="AE102" i="32" s="1"/>
  <c r="O102" i="32"/>
  <c r="P101" i="32"/>
  <c r="R101" i="32" s="1"/>
  <c r="AE101" i="32" s="1"/>
  <c r="O101" i="32"/>
  <c r="O110" i="32" s="1"/>
  <c r="O93" i="32"/>
  <c r="R92" i="32"/>
  <c r="AK92" i="32" s="1"/>
  <c r="AE91" i="32"/>
  <c r="R91" i="32"/>
  <c r="AK91" i="32" s="1"/>
  <c r="AH89" i="32"/>
  <c r="AB89" i="32"/>
  <c r="R89" i="32"/>
  <c r="AN89" i="32" s="1"/>
  <c r="O89" i="32"/>
  <c r="R88" i="32"/>
  <c r="AN88" i="32" s="1"/>
  <c r="AK86" i="32"/>
  <c r="AE86" i="32"/>
  <c r="AB86" i="32"/>
  <c r="R86" i="32"/>
  <c r="AN86" i="32" s="1"/>
  <c r="AK85" i="32"/>
  <c r="AE85" i="32"/>
  <c r="R85" i="32"/>
  <c r="AN85" i="32" s="1"/>
  <c r="AE84" i="32"/>
  <c r="Y84" i="32"/>
  <c r="R84" i="32"/>
  <c r="AN84" i="32" s="1"/>
  <c r="P83" i="32"/>
  <c r="R83" i="32" s="1"/>
  <c r="O83" i="32"/>
  <c r="O87" i="32" s="1"/>
  <c r="R71" i="32"/>
  <c r="AB71" i="32" s="1"/>
  <c r="R69" i="32"/>
  <c r="AE69" i="32" s="1"/>
  <c r="R68" i="32"/>
  <c r="AE68" i="32" s="1"/>
  <c r="Y66" i="32"/>
  <c r="R66" i="32"/>
  <c r="AH66" i="32" s="1"/>
  <c r="Y65" i="32"/>
  <c r="R65" i="32"/>
  <c r="AH65" i="32" s="1"/>
  <c r="R64" i="32"/>
  <c r="AH64" i="32" s="1"/>
  <c r="P64" i="32"/>
  <c r="AH61" i="32"/>
  <c r="AB61" i="32"/>
  <c r="R61" i="32"/>
  <c r="AN61" i="32" s="1"/>
  <c r="AB60" i="32"/>
  <c r="R60" i="32"/>
  <c r="AN60" i="32" s="1"/>
  <c r="R59" i="32"/>
  <c r="AN59" i="32" s="1"/>
  <c r="P59" i="32"/>
  <c r="AN57" i="32"/>
  <c r="AH57" i="32"/>
  <c r="AE57" i="32"/>
  <c r="R57" i="32"/>
  <c r="Y57" i="32" s="1"/>
  <c r="AN55" i="32"/>
  <c r="R55" i="32"/>
  <c r="AB55" i="32" s="1"/>
  <c r="AN54" i="32"/>
  <c r="R54" i="32"/>
  <c r="AB54" i="32" s="1"/>
  <c r="R52" i="32"/>
  <c r="AE52" i="32" s="1"/>
  <c r="R51" i="32"/>
  <c r="AE51" i="32" s="1"/>
  <c r="P50" i="32"/>
  <c r="R50" i="32" s="1"/>
  <c r="AE50" i="32" s="1"/>
  <c r="AH47" i="32"/>
  <c r="AB47" i="32"/>
  <c r="R47" i="32"/>
  <c r="AN47" i="32" s="1"/>
  <c r="AH46" i="32"/>
  <c r="AE46" i="32"/>
  <c r="R46" i="32"/>
  <c r="AN46" i="32" s="1"/>
  <c r="P45" i="32"/>
  <c r="R45" i="32" s="1"/>
  <c r="AN43" i="32"/>
  <c r="AE43" i="32"/>
  <c r="Y43" i="32"/>
  <c r="R43" i="32"/>
  <c r="AK43" i="32" s="1"/>
  <c r="AN41" i="32"/>
  <c r="AK41" i="32"/>
  <c r="AE41" i="32"/>
  <c r="AB41" i="32"/>
  <c r="R41" i="32"/>
  <c r="Y41" i="32" s="1"/>
  <c r="AN39" i="32"/>
  <c r="R39" i="32"/>
  <c r="AB39" i="32" s="1"/>
  <c r="R38" i="32"/>
  <c r="AB38" i="32" s="1"/>
  <c r="P37" i="32"/>
  <c r="R37" i="32" s="1"/>
  <c r="O37" i="32"/>
  <c r="O41" i="32" s="1"/>
  <c r="O42" i="32" s="1"/>
  <c r="R35" i="32"/>
  <c r="AH35" i="32" s="1"/>
  <c r="AB33" i="32"/>
  <c r="R33" i="32"/>
  <c r="AK33" i="32" s="1"/>
  <c r="R31" i="32"/>
  <c r="AN31" i="32" s="1"/>
  <c r="P30" i="32"/>
  <c r="R30" i="32" s="1"/>
  <c r="P29" i="32"/>
  <c r="R29" i="32" s="1"/>
  <c r="P28" i="32"/>
  <c r="R28" i="32" s="1"/>
  <c r="P27" i="32"/>
  <c r="R27" i="32" s="1"/>
  <c r="O27" i="32"/>
  <c r="O35" i="32" s="1"/>
  <c r="O36" i="32" s="1"/>
  <c r="AE16" i="32"/>
  <c r="Y16" i="32"/>
  <c r="R16" i="32"/>
  <c r="AK16" i="32" s="1"/>
  <c r="AE15" i="32"/>
  <c r="AB15" i="32"/>
  <c r="R15" i="32"/>
  <c r="AK15" i="32" s="1"/>
  <c r="AK12" i="32"/>
  <c r="R12" i="32"/>
  <c r="AN12" i="32" s="1"/>
  <c r="AH11" i="32"/>
  <c r="AE11" i="32"/>
  <c r="Y11" i="32"/>
  <c r="R11" i="32"/>
  <c r="AN11" i="32" s="1"/>
  <c r="AN9" i="32"/>
  <c r="AK9" i="32"/>
  <c r="AE9" i="32"/>
  <c r="AB9" i="32"/>
  <c r="R9" i="32"/>
  <c r="Y9" i="32" s="1"/>
  <c r="AN7" i="32"/>
  <c r="AK7" i="32"/>
  <c r="AH7" i="32"/>
  <c r="AE7" i="32"/>
  <c r="R7" i="32"/>
  <c r="Y7" i="32" s="1"/>
  <c r="AK6" i="32"/>
  <c r="AE6" i="32"/>
  <c r="R6" i="32"/>
  <c r="Y6" i="32" s="1"/>
  <c r="P5" i="32"/>
  <c r="R5" i="32" s="1"/>
  <c r="AN4" i="32"/>
  <c r="R4" i="32"/>
  <c r="AB4" i="32" s="1"/>
  <c r="O4" i="32"/>
  <c r="O5" i="32" s="1"/>
  <c r="P3" i="32"/>
  <c r="R3" i="32" s="1"/>
  <c r="O193" i="31"/>
  <c r="P137" i="31"/>
  <c r="R137" i="31" s="1"/>
  <c r="AN137" i="31" s="1"/>
  <c r="P128" i="31"/>
  <c r="R128" i="31" s="1"/>
  <c r="AN128" i="31" s="1"/>
  <c r="O120" i="31"/>
  <c r="P119" i="31"/>
  <c r="R119" i="31" s="1"/>
  <c r="AB110" i="31"/>
  <c r="R110" i="31"/>
  <c r="Y110" i="31" s="1"/>
  <c r="AB109" i="31"/>
  <c r="R109" i="31"/>
  <c r="Y109" i="31" s="1"/>
  <c r="O109" i="31"/>
  <c r="AE107" i="31"/>
  <c r="R107" i="31"/>
  <c r="AB107" i="31" s="1"/>
  <c r="R106" i="31"/>
  <c r="AB106" i="31" s="1"/>
  <c r="AH104" i="31"/>
  <c r="AB104" i="31"/>
  <c r="Y104" i="31"/>
  <c r="R104" i="31"/>
  <c r="AE104" i="31" s="1"/>
  <c r="AH103" i="31"/>
  <c r="R103" i="31"/>
  <c r="AE103" i="31" s="1"/>
  <c r="AB102" i="31"/>
  <c r="Y102" i="31"/>
  <c r="R102" i="31"/>
  <c r="AE102" i="31" s="1"/>
  <c r="P101" i="31"/>
  <c r="R101" i="31" s="1"/>
  <c r="O101" i="31"/>
  <c r="O108" i="31" s="1"/>
  <c r="R92" i="31"/>
  <c r="AK92" i="31" s="1"/>
  <c r="AN91" i="31"/>
  <c r="AE91" i="31"/>
  <c r="R91" i="31"/>
  <c r="AK91" i="31" s="1"/>
  <c r="AH89" i="31"/>
  <c r="AE89" i="31"/>
  <c r="Y89" i="31"/>
  <c r="R89" i="31"/>
  <c r="AN89" i="31" s="1"/>
  <c r="AH88" i="31"/>
  <c r="AE88" i="31"/>
  <c r="Y88" i="31"/>
  <c r="R88" i="31"/>
  <c r="AN88" i="31" s="1"/>
  <c r="R86" i="31"/>
  <c r="AN86" i="31" s="1"/>
  <c r="R85" i="31"/>
  <c r="AN85" i="31" s="1"/>
  <c r="R84" i="31"/>
  <c r="AN84" i="31" s="1"/>
  <c r="R83" i="31"/>
  <c r="AN83" i="31" s="1"/>
  <c r="P83" i="31"/>
  <c r="O83" i="31"/>
  <c r="O87" i="31" s="1"/>
  <c r="AE71" i="31"/>
  <c r="R71" i="31"/>
  <c r="AB71" i="31" s="1"/>
  <c r="AN69" i="31"/>
  <c r="AH69" i="31"/>
  <c r="AB69" i="31"/>
  <c r="Y69" i="31"/>
  <c r="R69" i="31"/>
  <c r="AE69" i="31" s="1"/>
  <c r="AN68" i="31"/>
  <c r="AH68" i="31"/>
  <c r="AB68" i="31"/>
  <c r="Y68" i="31"/>
  <c r="R68" i="31"/>
  <c r="AE68" i="31" s="1"/>
  <c r="AE66" i="31"/>
  <c r="R66" i="31"/>
  <c r="AH66" i="31" s="1"/>
  <c r="AK65" i="31"/>
  <c r="AE65" i="31"/>
  <c r="AB65" i="31"/>
  <c r="R65" i="31"/>
  <c r="AH65" i="31" s="1"/>
  <c r="AE64" i="31"/>
  <c r="R64" i="31"/>
  <c r="AH64" i="31" s="1"/>
  <c r="P64" i="31"/>
  <c r="R61" i="31"/>
  <c r="AN61" i="31" s="1"/>
  <c r="R60" i="31"/>
  <c r="AN60" i="31" s="1"/>
  <c r="P59" i="31"/>
  <c r="R59" i="31" s="1"/>
  <c r="AN59" i="31" s="1"/>
  <c r="AB57" i="31"/>
  <c r="R57" i="31"/>
  <c r="Y57" i="31" s="1"/>
  <c r="AE55" i="31"/>
  <c r="R55" i="31"/>
  <c r="AB55" i="31" s="1"/>
  <c r="R54" i="31"/>
  <c r="AB54" i="31" s="1"/>
  <c r="AH52" i="31"/>
  <c r="AE52" i="31"/>
  <c r="Y52" i="31"/>
  <c r="R52" i="31"/>
  <c r="AK52" i="31" s="1"/>
  <c r="AN51" i="31"/>
  <c r="AH51" i="31"/>
  <c r="AB51" i="31"/>
  <c r="Y51" i="31"/>
  <c r="R51" i="31"/>
  <c r="AK51" i="31" s="1"/>
  <c r="P50" i="31"/>
  <c r="R50" i="31" s="1"/>
  <c r="R47" i="31"/>
  <c r="AE47" i="31" s="1"/>
  <c r="AK46" i="31"/>
  <c r="AH46" i="31"/>
  <c r="AB46" i="31"/>
  <c r="Y46" i="31"/>
  <c r="R46" i="31"/>
  <c r="AE46" i="31" s="1"/>
  <c r="P45" i="31"/>
  <c r="R45" i="31" s="1"/>
  <c r="AN43" i="31"/>
  <c r="R43" i="31"/>
  <c r="AK43" i="31" s="1"/>
  <c r="O43" i="31"/>
  <c r="O44" i="31" s="1"/>
  <c r="R41" i="31"/>
  <c r="Y41" i="31" s="1"/>
  <c r="R39" i="31"/>
  <c r="AB39" i="31" s="1"/>
  <c r="R38" i="31"/>
  <c r="AB38" i="31" s="1"/>
  <c r="P37" i="31"/>
  <c r="R37" i="31" s="1"/>
  <c r="O37" i="31"/>
  <c r="O38" i="31" s="1"/>
  <c r="O39" i="31" s="1"/>
  <c r="O40" i="31" s="1"/>
  <c r="AK35" i="31"/>
  <c r="AH35" i="31"/>
  <c r="AB35" i="31"/>
  <c r="R35" i="31"/>
  <c r="Y35" i="31" s="1"/>
  <c r="R33" i="31"/>
  <c r="AK33" i="31" s="1"/>
  <c r="AK31" i="31"/>
  <c r="AH31" i="31"/>
  <c r="Y31" i="31"/>
  <c r="R31" i="31"/>
  <c r="AE31" i="31" s="1"/>
  <c r="P30" i="31"/>
  <c r="R30" i="31" s="1"/>
  <c r="R29" i="31"/>
  <c r="AN29" i="31" s="1"/>
  <c r="P29" i="31"/>
  <c r="P28" i="31"/>
  <c r="R28" i="31" s="1"/>
  <c r="R27" i="31"/>
  <c r="Y27" i="31" s="1"/>
  <c r="P27" i="31"/>
  <c r="O27" i="31"/>
  <c r="O33" i="31" s="1"/>
  <c r="O34" i="31" s="1"/>
  <c r="AN16" i="31"/>
  <c r="AE16" i="31"/>
  <c r="R16" i="31"/>
  <c r="AK16" i="31" s="1"/>
  <c r="R15" i="31"/>
  <c r="AK15" i="31" s="1"/>
  <c r="R12" i="31"/>
  <c r="AN12" i="31" s="1"/>
  <c r="R11" i="31"/>
  <c r="AN11" i="31" s="1"/>
  <c r="AN9" i="31"/>
  <c r="Y9" i="31"/>
  <c r="R9" i="31"/>
  <c r="AK9" i="31" s="1"/>
  <c r="AB7" i="31"/>
  <c r="R7" i="31"/>
  <c r="Y7" i="31" s="1"/>
  <c r="R6" i="31"/>
  <c r="Y6" i="31" s="1"/>
  <c r="P5" i="31"/>
  <c r="R5" i="31" s="1"/>
  <c r="AE4" i="31"/>
  <c r="R4" i="31"/>
  <c r="AB4" i="31" s="1"/>
  <c r="O4" i="31"/>
  <c r="O5" i="31" s="1"/>
  <c r="P3" i="31"/>
  <c r="R3" i="31" s="1"/>
  <c r="O193" i="30"/>
  <c r="P137" i="30"/>
  <c r="R137" i="30" s="1"/>
  <c r="AN137" i="30" s="1"/>
  <c r="P128" i="30"/>
  <c r="R128" i="30" s="1"/>
  <c r="AN128" i="30" s="1"/>
  <c r="O120" i="30"/>
  <c r="P119" i="30"/>
  <c r="R119" i="30" s="1"/>
  <c r="R110" i="30"/>
  <c r="Y110" i="30" s="1"/>
  <c r="R109" i="30"/>
  <c r="Y109" i="30" s="1"/>
  <c r="R107" i="30"/>
  <c r="AB107" i="30" s="1"/>
  <c r="R106" i="30"/>
  <c r="AB106" i="30" s="1"/>
  <c r="R104" i="30"/>
  <c r="AE104" i="30" s="1"/>
  <c r="R103" i="30"/>
  <c r="AE103" i="30" s="1"/>
  <c r="R102" i="30"/>
  <c r="AE102" i="30" s="1"/>
  <c r="P101" i="30"/>
  <c r="R101" i="30" s="1"/>
  <c r="O101" i="30"/>
  <c r="O105" i="30" s="1"/>
  <c r="R92" i="30"/>
  <c r="AK92" i="30" s="1"/>
  <c r="R91" i="30"/>
  <c r="AK91" i="30" s="1"/>
  <c r="R89" i="30"/>
  <c r="AN89" i="30" s="1"/>
  <c r="R88" i="30"/>
  <c r="AN88" i="30" s="1"/>
  <c r="R86" i="30"/>
  <c r="AN86" i="30" s="1"/>
  <c r="R85" i="30"/>
  <c r="AN85" i="30" s="1"/>
  <c r="R84" i="30"/>
  <c r="AN84" i="30" s="1"/>
  <c r="P83" i="30"/>
  <c r="R83" i="30" s="1"/>
  <c r="AN83" i="30" s="1"/>
  <c r="O83" i="30"/>
  <c r="O87" i="30" s="1"/>
  <c r="P27" i="30"/>
  <c r="R27" i="30" s="1"/>
  <c r="O27" i="30"/>
  <c r="P5" i="30"/>
  <c r="R5" i="30" s="1"/>
  <c r="R4" i="30"/>
  <c r="AB4" i="30" s="1"/>
  <c r="O4" i="30"/>
  <c r="O28" i="30" s="1"/>
  <c r="P3" i="30"/>
  <c r="R3" i="30" s="1"/>
  <c r="O193" i="29"/>
  <c r="P137" i="29"/>
  <c r="R137" i="29" s="1"/>
  <c r="P128" i="29"/>
  <c r="R128" i="29" s="1"/>
  <c r="O120" i="29"/>
  <c r="P119" i="29"/>
  <c r="R119" i="29" s="1"/>
  <c r="R110" i="29"/>
  <c r="AE110" i="29" s="1"/>
  <c r="R109" i="29"/>
  <c r="AE109" i="29" s="1"/>
  <c r="AN107" i="29"/>
  <c r="AK107" i="29"/>
  <c r="AH107" i="29"/>
  <c r="R107" i="29"/>
  <c r="AE107" i="29" s="1"/>
  <c r="AK106" i="29"/>
  <c r="AH106" i="29"/>
  <c r="AE106" i="29"/>
  <c r="AB106" i="29"/>
  <c r="R106" i="29"/>
  <c r="Y106" i="29" s="1"/>
  <c r="AN104" i="29"/>
  <c r="AH104" i="29"/>
  <c r="AE104" i="29"/>
  <c r="AB104" i="29"/>
  <c r="R104" i="29"/>
  <c r="Y104" i="29" s="1"/>
  <c r="AK103" i="29"/>
  <c r="AE103" i="29"/>
  <c r="AB103" i="29"/>
  <c r="Y103" i="29"/>
  <c r="R103" i="29"/>
  <c r="AN103" i="29" s="1"/>
  <c r="R102" i="29"/>
  <c r="AN102" i="29" s="1"/>
  <c r="P101" i="29"/>
  <c r="R101" i="29" s="1"/>
  <c r="AH101" i="29" s="1"/>
  <c r="O101" i="29"/>
  <c r="O111" i="29" s="1"/>
  <c r="R92" i="29"/>
  <c r="AE92" i="29" s="1"/>
  <c r="AN91" i="29"/>
  <c r="AH91" i="29"/>
  <c r="R91" i="29"/>
  <c r="AE91" i="29" s="1"/>
  <c r="R89" i="29"/>
  <c r="R88" i="29"/>
  <c r="AN88" i="29" s="1"/>
  <c r="R86" i="29"/>
  <c r="R85" i="29"/>
  <c r="AN85" i="29" s="1"/>
  <c r="R84" i="29"/>
  <c r="P83" i="29"/>
  <c r="R83" i="29" s="1"/>
  <c r="O83" i="29"/>
  <c r="O91" i="29" s="1"/>
  <c r="R71" i="29"/>
  <c r="AN71" i="29" s="1"/>
  <c r="AN69" i="29"/>
  <c r="R69" i="29"/>
  <c r="AK69" i="29" s="1"/>
  <c r="AN68" i="29"/>
  <c r="AK68" i="29"/>
  <c r="AE68" i="29"/>
  <c r="AB68" i="29"/>
  <c r="Y68" i="29"/>
  <c r="R68" i="29"/>
  <c r="AH68" i="29" s="1"/>
  <c r="AN66" i="29"/>
  <c r="AK66" i="29"/>
  <c r="AH66" i="29"/>
  <c r="R66" i="29"/>
  <c r="AB66" i="29" s="1"/>
  <c r="R65" i="29"/>
  <c r="AB65" i="29" s="1"/>
  <c r="AN64" i="29"/>
  <c r="P64" i="29"/>
  <c r="R64" i="29" s="1"/>
  <c r="AK64" i="29" s="1"/>
  <c r="R61" i="29"/>
  <c r="Y61" i="29" s="1"/>
  <c r="R60" i="29"/>
  <c r="AN60" i="29" s="1"/>
  <c r="P59" i="29"/>
  <c r="R59" i="29" s="1"/>
  <c r="AN59" i="29" s="1"/>
  <c r="R57" i="29"/>
  <c r="AN55" i="29"/>
  <c r="AH55" i="29"/>
  <c r="AE55" i="29"/>
  <c r="AB55" i="29"/>
  <c r="R55" i="29"/>
  <c r="Y55" i="29" s="1"/>
  <c r="AN54" i="29"/>
  <c r="AK54" i="29"/>
  <c r="AE54" i="29"/>
  <c r="AB54" i="29"/>
  <c r="Y54" i="29"/>
  <c r="R54" i="29"/>
  <c r="AH54" i="29" s="1"/>
  <c r="R52" i="29"/>
  <c r="AN52" i="29" s="1"/>
  <c r="R51" i="29"/>
  <c r="AN51" i="29" s="1"/>
  <c r="P50" i="29"/>
  <c r="R50" i="29" s="1"/>
  <c r="Y50" i="29" s="1"/>
  <c r="R47" i="29"/>
  <c r="AN47" i="29" s="1"/>
  <c r="R46" i="29"/>
  <c r="P45" i="29"/>
  <c r="R45" i="29" s="1"/>
  <c r="R43" i="29"/>
  <c r="R41" i="29"/>
  <c r="AN39" i="29"/>
  <c r="R39" i="29"/>
  <c r="AK39" i="29" s="1"/>
  <c r="AN38" i="29"/>
  <c r="AK38" i="29"/>
  <c r="AE38" i="29"/>
  <c r="AB38" i="29"/>
  <c r="Y38" i="29"/>
  <c r="R38" i="29"/>
  <c r="AH38" i="29" s="1"/>
  <c r="AN37" i="29"/>
  <c r="AK37" i="29"/>
  <c r="AH37" i="29"/>
  <c r="R37" i="29"/>
  <c r="AE37" i="29" s="1"/>
  <c r="P37" i="29"/>
  <c r="O37" i="29"/>
  <c r="O41" i="29" s="1"/>
  <c r="O42" i="29" s="1"/>
  <c r="AN35" i="29"/>
  <c r="R35" i="29"/>
  <c r="AB35" i="29" s="1"/>
  <c r="AN33" i="29"/>
  <c r="AK33" i="29"/>
  <c r="R33" i="29"/>
  <c r="AH33" i="29" s="1"/>
  <c r="R31" i="29"/>
  <c r="P30" i="29"/>
  <c r="R30" i="29" s="1"/>
  <c r="AN29" i="29"/>
  <c r="R29" i="29"/>
  <c r="AB29" i="29" s="1"/>
  <c r="P29" i="29"/>
  <c r="P28" i="29"/>
  <c r="R28" i="29" s="1"/>
  <c r="O28" i="29"/>
  <c r="O73" i="29" s="1"/>
  <c r="R27" i="29"/>
  <c r="AH27" i="29" s="1"/>
  <c r="P27" i="29"/>
  <c r="O27" i="29"/>
  <c r="O33" i="29" s="1"/>
  <c r="O34" i="29" s="1"/>
  <c r="R16" i="29"/>
  <c r="AN16" i="29" s="1"/>
  <c r="R15" i="29"/>
  <c r="R12" i="29"/>
  <c r="AB12" i="29" s="1"/>
  <c r="R11" i="29"/>
  <c r="AN11" i="29" s="1"/>
  <c r="R9" i="29"/>
  <c r="AE9" i="29" s="1"/>
  <c r="R7" i="29"/>
  <c r="AH7" i="29" s="1"/>
  <c r="AE6" i="29"/>
  <c r="AB6" i="29"/>
  <c r="Y6" i="29"/>
  <c r="R6" i="29"/>
  <c r="AH6" i="29" s="1"/>
  <c r="R5" i="29"/>
  <c r="AE5" i="29" s="1"/>
  <c r="P5" i="29"/>
  <c r="AN4" i="29"/>
  <c r="AH4" i="29"/>
  <c r="AE4" i="29"/>
  <c r="AB4" i="29"/>
  <c r="R4" i="29"/>
  <c r="Y4" i="29" s="1"/>
  <c r="O4" i="29"/>
  <c r="O5" i="29" s="1"/>
  <c r="O9" i="29" s="1"/>
  <c r="R3" i="29"/>
  <c r="P3" i="29"/>
  <c r="O194" i="28"/>
  <c r="R137" i="28"/>
  <c r="AN137" i="28" s="1"/>
  <c r="P137" i="28"/>
  <c r="R128" i="28"/>
  <c r="AN128" i="28" s="1"/>
  <c r="P128" i="28"/>
  <c r="O120" i="28"/>
  <c r="Y119" i="28"/>
  <c r="R119" i="28"/>
  <c r="AN119" i="28" s="1"/>
  <c r="P119" i="28"/>
  <c r="AH110" i="28"/>
  <c r="AB110" i="28"/>
  <c r="Y110" i="28"/>
  <c r="R110" i="28"/>
  <c r="AN110" i="28" s="1"/>
  <c r="AH109" i="28"/>
  <c r="AB109" i="28"/>
  <c r="Y109" i="28"/>
  <c r="R109" i="28"/>
  <c r="AN109" i="28" s="1"/>
  <c r="AK107" i="28"/>
  <c r="AE107" i="28"/>
  <c r="AB107" i="28"/>
  <c r="Y107" i="28"/>
  <c r="R107" i="28"/>
  <c r="AN107" i="28" s="1"/>
  <c r="AK106" i="28"/>
  <c r="AE106" i="28"/>
  <c r="AB106" i="28"/>
  <c r="Y106" i="28"/>
  <c r="R106" i="28"/>
  <c r="AN106" i="28" s="1"/>
  <c r="AN104" i="28"/>
  <c r="AH104" i="28"/>
  <c r="AE104" i="28"/>
  <c r="AB104" i="28"/>
  <c r="Y104" i="28"/>
  <c r="R104" i="28"/>
  <c r="AK104" i="28" s="1"/>
  <c r="AN103" i="28"/>
  <c r="AH103" i="28"/>
  <c r="AE103" i="28"/>
  <c r="AB103" i="28"/>
  <c r="Y103" i="28"/>
  <c r="R103" i="28"/>
  <c r="AK103" i="28" s="1"/>
  <c r="AN102" i="28"/>
  <c r="AH102" i="28"/>
  <c r="AE102" i="28"/>
  <c r="AB102" i="28"/>
  <c r="Y102" i="28"/>
  <c r="R102" i="28"/>
  <c r="AK102" i="28" s="1"/>
  <c r="AN101" i="28"/>
  <c r="AH101" i="28"/>
  <c r="AE101" i="28"/>
  <c r="AB101" i="28"/>
  <c r="Y101" i="28"/>
  <c r="R101" i="28"/>
  <c r="AK101" i="28" s="1"/>
  <c r="P101" i="28"/>
  <c r="O101" i="28"/>
  <c r="O111" i="28" s="1"/>
  <c r="AN92" i="28"/>
  <c r="R92" i="28"/>
  <c r="AK92" i="28" s="1"/>
  <c r="AN91" i="28"/>
  <c r="R91" i="28"/>
  <c r="AK91" i="28" s="1"/>
  <c r="O90" i="28"/>
  <c r="AN89" i="28"/>
  <c r="AK89" i="28"/>
  <c r="AH89" i="28"/>
  <c r="AE89" i="28"/>
  <c r="AB89" i="28"/>
  <c r="Y89" i="28"/>
  <c r="R89" i="28"/>
  <c r="O89" i="28"/>
  <c r="AN88" i="28"/>
  <c r="AK88" i="28"/>
  <c r="AH88" i="28"/>
  <c r="AE88" i="28"/>
  <c r="AB88" i="28"/>
  <c r="Y88" i="28"/>
  <c r="R88" i="28"/>
  <c r="O88" i="28"/>
  <c r="O87" i="28"/>
  <c r="R86" i="28"/>
  <c r="AN86" i="28" s="1"/>
  <c r="O86" i="28"/>
  <c r="R85" i="28"/>
  <c r="AN85" i="28" s="1"/>
  <c r="O85" i="28"/>
  <c r="R84" i="28"/>
  <c r="AN84" i="28" s="1"/>
  <c r="O84" i="28"/>
  <c r="R83" i="28"/>
  <c r="AN83" i="28" s="1"/>
  <c r="P83" i="28"/>
  <c r="O83" i="28"/>
  <c r="O93" i="28" s="1"/>
  <c r="AK71" i="28"/>
  <c r="AE71" i="28"/>
  <c r="AB71" i="28"/>
  <c r="Y71" i="28"/>
  <c r="R71" i="28"/>
  <c r="AN71" i="28" s="1"/>
  <c r="AN69" i="28"/>
  <c r="AH69" i="28"/>
  <c r="AE69" i="28"/>
  <c r="AB69" i="28"/>
  <c r="Y69" i="28"/>
  <c r="R69" i="28"/>
  <c r="AK69" i="28" s="1"/>
  <c r="AN68" i="28"/>
  <c r="AH68" i="28"/>
  <c r="AE68" i="28"/>
  <c r="AB68" i="28"/>
  <c r="Y68" i="28"/>
  <c r="R68" i="28"/>
  <c r="AK68" i="28" s="1"/>
  <c r="AK66" i="28"/>
  <c r="AH66" i="28"/>
  <c r="AE66" i="28"/>
  <c r="AB66" i="28"/>
  <c r="R66" i="28"/>
  <c r="Y66" i="28" s="1"/>
  <c r="AK65" i="28"/>
  <c r="AH65" i="28"/>
  <c r="AE65" i="28"/>
  <c r="AB65" i="28"/>
  <c r="R65" i="28"/>
  <c r="Y65" i="28" s="1"/>
  <c r="P64" i="28"/>
  <c r="R64" i="28" s="1"/>
  <c r="R61" i="28"/>
  <c r="AN61" i="28" s="1"/>
  <c r="R60" i="28"/>
  <c r="AN60" i="28" s="1"/>
  <c r="R59" i="28"/>
  <c r="AN59" i="28" s="1"/>
  <c r="P59" i="28"/>
  <c r="AH57" i="28"/>
  <c r="AB57" i="28"/>
  <c r="Y57" i="28"/>
  <c r="R57" i="28"/>
  <c r="AN57" i="28" s="1"/>
  <c r="AK55" i="28"/>
  <c r="AE55" i="28"/>
  <c r="AB55" i="28"/>
  <c r="Y55" i="28"/>
  <c r="R55" i="28"/>
  <c r="AN55" i="28" s="1"/>
  <c r="AK54" i="28"/>
  <c r="AE54" i="28"/>
  <c r="AB54" i="28"/>
  <c r="Y54" i="28"/>
  <c r="R54" i="28"/>
  <c r="AN54" i="28" s="1"/>
  <c r="AN52" i="28"/>
  <c r="AH52" i="28"/>
  <c r="AE52" i="28"/>
  <c r="AB52" i="28"/>
  <c r="Y52" i="28"/>
  <c r="R52" i="28"/>
  <c r="AK52" i="28" s="1"/>
  <c r="AN51" i="28"/>
  <c r="AH51" i="28"/>
  <c r="AE51" i="28"/>
  <c r="AB51" i="28"/>
  <c r="Y51" i="28"/>
  <c r="R51" i="28"/>
  <c r="AK51" i="28" s="1"/>
  <c r="P50" i="28"/>
  <c r="R50" i="28" s="1"/>
  <c r="AN47" i="28"/>
  <c r="AK47" i="28"/>
  <c r="AH47" i="28"/>
  <c r="AB47" i="28"/>
  <c r="Y47" i="28"/>
  <c r="R47" i="28"/>
  <c r="AE47" i="28" s="1"/>
  <c r="AN46" i="28"/>
  <c r="AK46" i="28"/>
  <c r="AH46" i="28"/>
  <c r="AB46" i="28"/>
  <c r="Y46" i="28"/>
  <c r="R46" i="28"/>
  <c r="AE46" i="28" s="1"/>
  <c r="P45" i="28"/>
  <c r="R45" i="28" s="1"/>
  <c r="Y43" i="28"/>
  <c r="R43" i="28"/>
  <c r="AN43" i="28" s="1"/>
  <c r="O43" i="28"/>
  <c r="O44" i="28" s="1"/>
  <c r="AH41" i="28"/>
  <c r="AB41" i="28"/>
  <c r="Y41" i="28"/>
  <c r="R41" i="28"/>
  <c r="AN41" i="28" s="1"/>
  <c r="O41" i="28"/>
  <c r="O42" i="28" s="1"/>
  <c r="AK39" i="28"/>
  <c r="AE39" i="28"/>
  <c r="AB39" i="28"/>
  <c r="Y39" i="28"/>
  <c r="R39" i="28"/>
  <c r="AN39" i="28" s="1"/>
  <c r="AK38" i="28"/>
  <c r="AE38" i="28"/>
  <c r="AB38" i="28"/>
  <c r="Y38" i="28"/>
  <c r="R38" i="28"/>
  <c r="AN38" i="28" s="1"/>
  <c r="AK37" i="28"/>
  <c r="AE37" i="28"/>
  <c r="AB37" i="28"/>
  <c r="Y37" i="28"/>
  <c r="R37" i="28"/>
  <c r="AN37" i="28" s="1"/>
  <c r="P37" i="28"/>
  <c r="O37" i="28"/>
  <c r="O38" i="28" s="1"/>
  <c r="O39" i="28" s="1"/>
  <c r="O40" i="28" s="1"/>
  <c r="AK35" i="28"/>
  <c r="AH35" i="28"/>
  <c r="AE35" i="28"/>
  <c r="AB35" i="28"/>
  <c r="R35" i="28"/>
  <c r="Y35" i="28" s="1"/>
  <c r="O35" i="28"/>
  <c r="O36" i="28" s="1"/>
  <c r="AN33" i="28"/>
  <c r="AK33" i="28"/>
  <c r="R33" i="28"/>
  <c r="AH33" i="28" s="1"/>
  <c r="AN31" i="28"/>
  <c r="AK31" i="28"/>
  <c r="AH31" i="28"/>
  <c r="AB31" i="28"/>
  <c r="Y31" i="28"/>
  <c r="R31" i="28"/>
  <c r="AE31" i="28" s="1"/>
  <c r="P30" i="28"/>
  <c r="R30" i="28" s="1"/>
  <c r="R29" i="28"/>
  <c r="AN29" i="28" s="1"/>
  <c r="P29" i="28"/>
  <c r="Y28" i="28"/>
  <c r="R28" i="28"/>
  <c r="AN28" i="28" s="1"/>
  <c r="P28" i="28"/>
  <c r="O28" i="28"/>
  <c r="O29" i="28" s="1"/>
  <c r="AH27" i="28"/>
  <c r="AB27" i="28"/>
  <c r="Y27" i="28"/>
  <c r="R27" i="28"/>
  <c r="AN27" i="28" s="1"/>
  <c r="P27" i="28"/>
  <c r="O27" i="28"/>
  <c r="O33" i="28" s="1"/>
  <c r="O34" i="28" s="1"/>
  <c r="AN16" i="28"/>
  <c r="AK16" i="28"/>
  <c r="R16" i="28"/>
  <c r="AH16" i="28" s="1"/>
  <c r="AN15" i="28"/>
  <c r="AK15" i="28"/>
  <c r="R15" i="28"/>
  <c r="AH15" i="28" s="1"/>
  <c r="R12" i="28"/>
  <c r="AN12" i="28" s="1"/>
  <c r="R11" i="28"/>
  <c r="AN11" i="28" s="1"/>
  <c r="Y9" i="28"/>
  <c r="R9" i="28"/>
  <c r="AN9" i="28" s="1"/>
  <c r="AB7" i="28"/>
  <c r="Y7" i="28"/>
  <c r="R7" i="28"/>
  <c r="AN7" i="28" s="1"/>
  <c r="AB6" i="28"/>
  <c r="Y6" i="28"/>
  <c r="R6" i="28"/>
  <c r="AN6" i="28" s="1"/>
  <c r="AH5" i="28"/>
  <c r="AB5" i="28"/>
  <c r="Y5" i="28"/>
  <c r="R5" i="28"/>
  <c r="AN5" i="28" s="1"/>
  <c r="P5" i="28"/>
  <c r="AE4" i="28"/>
  <c r="AB4" i="28"/>
  <c r="R4" i="28"/>
  <c r="Y4" i="28" s="1"/>
  <c r="O4" i="28"/>
  <c r="O5" i="28" s="1"/>
  <c r="AE3" i="28"/>
  <c r="AB3" i="28"/>
  <c r="R3" i="28"/>
  <c r="Y3" i="28" s="1"/>
  <c r="P3" i="28"/>
  <c r="O194" i="27"/>
  <c r="AN137" i="27"/>
  <c r="AK137" i="27"/>
  <c r="AH137" i="27"/>
  <c r="AE137" i="27"/>
  <c r="AB137" i="27"/>
  <c r="Y137" i="27"/>
  <c r="R137" i="27"/>
  <c r="P137" i="27"/>
  <c r="AN128" i="27"/>
  <c r="AK128" i="27"/>
  <c r="AH128" i="27"/>
  <c r="AE128" i="27"/>
  <c r="AB128" i="27"/>
  <c r="Y128" i="27"/>
  <c r="R128" i="27"/>
  <c r="P128" i="27"/>
  <c r="O120" i="27"/>
  <c r="P119" i="27"/>
  <c r="R119" i="27" s="1"/>
  <c r="AN110" i="27"/>
  <c r="AK110" i="27"/>
  <c r="AH110" i="27"/>
  <c r="R110" i="27"/>
  <c r="AE110" i="27" s="1"/>
  <c r="AN109" i="27"/>
  <c r="AK109" i="27"/>
  <c r="AH109" i="27"/>
  <c r="R109" i="27"/>
  <c r="AE109" i="27" s="1"/>
  <c r="AN107" i="27"/>
  <c r="AK107" i="27"/>
  <c r="R107" i="27"/>
  <c r="AH107" i="27" s="1"/>
  <c r="AN106" i="27"/>
  <c r="AK106" i="27"/>
  <c r="R106" i="27"/>
  <c r="AH106" i="27" s="1"/>
  <c r="AN104" i="27"/>
  <c r="R104" i="27"/>
  <c r="AK104" i="27" s="1"/>
  <c r="AN103" i="27"/>
  <c r="R103" i="27"/>
  <c r="AK103" i="27" s="1"/>
  <c r="AN102" i="27"/>
  <c r="R102" i="27"/>
  <c r="AK102" i="27" s="1"/>
  <c r="AN101" i="27"/>
  <c r="P101" i="27"/>
  <c r="R101" i="27" s="1"/>
  <c r="O101" i="27"/>
  <c r="R92" i="27"/>
  <c r="R91" i="27"/>
  <c r="AB91" i="27" s="1"/>
  <c r="AK89" i="27"/>
  <c r="AH89" i="27"/>
  <c r="AE89" i="27"/>
  <c r="AB89" i="27"/>
  <c r="Y89" i="27"/>
  <c r="R89" i="27"/>
  <c r="AN89" i="27" s="1"/>
  <c r="AK88" i="27"/>
  <c r="AH88" i="27"/>
  <c r="AE88" i="27"/>
  <c r="AB88" i="27"/>
  <c r="Y88" i="27"/>
  <c r="R88" i="27"/>
  <c r="AN88" i="27" s="1"/>
  <c r="AN86" i="27"/>
  <c r="AK86" i="27"/>
  <c r="AH86" i="27"/>
  <c r="AE86" i="27"/>
  <c r="AB86" i="27"/>
  <c r="Y86" i="27"/>
  <c r="R86" i="27"/>
  <c r="AN85" i="27"/>
  <c r="AK85" i="27"/>
  <c r="AH85" i="27"/>
  <c r="AE85" i="27"/>
  <c r="AB85" i="27"/>
  <c r="Y85" i="27"/>
  <c r="R85" i="27"/>
  <c r="AN84" i="27"/>
  <c r="AK84" i="27"/>
  <c r="AH84" i="27"/>
  <c r="AE84" i="27"/>
  <c r="AB84" i="27"/>
  <c r="Y84" i="27"/>
  <c r="R84" i="27"/>
  <c r="AN83" i="27"/>
  <c r="AK83" i="27"/>
  <c r="AH83" i="27"/>
  <c r="AE83" i="27"/>
  <c r="AB83" i="27"/>
  <c r="Y83" i="27"/>
  <c r="R83" i="27"/>
  <c r="P83" i="27"/>
  <c r="O83" i="27"/>
  <c r="O93" i="27" s="1"/>
  <c r="AN71" i="27"/>
  <c r="AK71" i="27"/>
  <c r="R71" i="27"/>
  <c r="AH71" i="27" s="1"/>
  <c r="R69" i="27"/>
  <c r="AN68" i="27"/>
  <c r="R68" i="27"/>
  <c r="Y66" i="27"/>
  <c r="R66" i="27"/>
  <c r="R65" i="27"/>
  <c r="P64" i="27"/>
  <c r="R64" i="27" s="1"/>
  <c r="AN61" i="27"/>
  <c r="AK61" i="27"/>
  <c r="AH61" i="27"/>
  <c r="AE61" i="27"/>
  <c r="AB61" i="27"/>
  <c r="Y61" i="27"/>
  <c r="R61" i="27"/>
  <c r="AN60" i="27"/>
  <c r="AK60" i="27"/>
  <c r="AH60" i="27"/>
  <c r="AE60" i="27"/>
  <c r="AB60" i="27"/>
  <c r="Y60" i="27"/>
  <c r="R60" i="27"/>
  <c r="P59" i="27"/>
  <c r="R59" i="27" s="1"/>
  <c r="AN57" i="27"/>
  <c r="AK57" i="27"/>
  <c r="AH57" i="27"/>
  <c r="R57" i="27"/>
  <c r="AE57" i="27" s="1"/>
  <c r="AN55" i="27"/>
  <c r="AK55" i="27"/>
  <c r="R55" i="27"/>
  <c r="AH55" i="27" s="1"/>
  <c r="AN54" i="27"/>
  <c r="AK54" i="27"/>
  <c r="R54" i="27"/>
  <c r="AH54" i="27" s="1"/>
  <c r="R52" i="27"/>
  <c r="AN51" i="27"/>
  <c r="R51" i="27"/>
  <c r="R50" i="27"/>
  <c r="AN50" i="27" s="1"/>
  <c r="P50" i="27"/>
  <c r="AK47" i="27"/>
  <c r="AH47" i="27"/>
  <c r="AE47" i="27"/>
  <c r="AB47" i="27"/>
  <c r="Y47" i="27"/>
  <c r="R47" i="27"/>
  <c r="AN47" i="27" s="1"/>
  <c r="AK46" i="27"/>
  <c r="AH46" i="27"/>
  <c r="AE46" i="27"/>
  <c r="AB46" i="27"/>
  <c r="Y46" i="27"/>
  <c r="R46" i="27"/>
  <c r="AN46" i="27" s="1"/>
  <c r="AK45" i="27"/>
  <c r="AH45" i="27"/>
  <c r="AE45" i="27"/>
  <c r="AB45" i="27"/>
  <c r="Y45" i="27"/>
  <c r="R45" i="27"/>
  <c r="AN45" i="27" s="1"/>
  <c r="P45" i="27"/>
  <c r="AN43" i="27"/>
  <c r="AK43" i="27"/>
  <c r="AH43" i="27"/>
  <c r="AE43" i="27"/>
  <c r="AB43" i="27"/>
  <c r="R43" i="27"/>
  <c r="Y43" i="27" s="1"/>
  <c r="AN41" i="27"/>
  <c r="AK41" i="27"/>
  <c r="AH41" i="27"/>
  <c r="R41" i="27"/>
  <c r="AE41" i="27" s="1"/>
  <c r="AN39" i="27"/>
  <c r="AK39" i="27"/>
  <c r="R39" i="27"/>
  <c r="AH39" i="27" s="1"/>
  <c r="AN38" i="27"/>
  <c r="AK38" i="27"/>
  <c r="R38" i="27"/>
  <c r="AH38" i="27" s="1"/>
  <c r="O38" i="27"/>
  <c r="O39" i="27" s="1"/>
  <c r="O40" i="27" s="1"/>
  <c r="AK37" i="27"/>
  <c r="P37" i="27"/>
  <c r="R37" i="27" s="1"/>
  <c r="AN37" i="27" s="1"/>
  <c r="O37" i="27"/>
  <c r="R35" i="27"/>
  <c r="O35" i="27"/>
  <c r="O36" i="27" s="1"/>
  <c r="Y33" i="27"/>
  <c r="R33" i="27"/>
  <c r="AB33" i="27" s="1"/>
  <c r="AK31" i="27"/>
  <c r="AH31" i="27"/>
  <c r="AE31" i="27"/>
  <c r="AB31" i="27"/>
  <c r="Y31" i="27"/>
  <c r="R31" i="27"/>
  <c r="AN31" i="27" s="1"/>
  <c r="AK30" i="27"/>
  <c r="AH30" i="27"/>
  <c r="AE30" i="27"/>
  <c r="AB30" i="27"/>
  <c r="Y30" i="27"/>
  <c r="R30" i="27"/>
  <c r="AN30" i="27" s="1"/>
  <c r="P30" i="27"/>
  <c r="AE29" i="27"/>
  <c r="AB29" i="27"/>
  <c r="P29" i="27"/>
  <c r="R29" i="27" s="1"/>
  <c r="AH29" i="27" s="1"/>
  <c r="P28" i="27"/>
  <c r="R28" i="27" s="1"/>
  <c r="AH28" i="27" s="1"/>
  <c r="AK27" i="27"/>
  <c r="AH27" i="27"/>
  <c r="P27" i="27"/>
  <c r="R27" i="27" s="1"/>
  <c r="AN27" i="27" s="1"/>
  <c r="O27" i="27"/>
  <c r="O33" i="27" s="1"/>
  <c r="O34" i="27" s="1"/>
  <c r="R16" i="27"/>
  <c r="AB16" i="27" s="1"/>
  <c r="AB15" i="27"/>
  <c r="Y15" i="27"/>
  <c r="R15" i="27"/>
  <c r="AN12" i="27"/>
  <c r="AK12" i="27"/>
  <c r="AH12" i="27"/>
  <c r="AE12" i="27"/>
  <c r="AB12" i="27"/>
  <c r="Y12" i="27"/>
  <c r="R12" i="27"/>
  <c r="AN11" i="27"/>
  <c r="AK11" i="27"/>
  <c r="AH11" i="27"/>
  <c r="AE11" i="27"/>
  <c r="AB11" i="27"/>
  <c r="Y11" i="27"/>
  <c r="R11" i="27"/>
  <c r="AN9" i="27"/>
  <c r="AK9" i="27"/>
  <c r="AH9" i="27"/>
  <c r="AE9" i="27"/>
  <c r="AB9" i="27"/>
  <c r="R9" i="27"/>
  <c r="Y9" i="27" s="1"/>
  <c r="AN7" i="27"/>
  <c r="AK7" i="27"/>
  <c r="AH7" i="27"/>
  <c r="R7" i="27"/>
  <c r="AE7" i="27" s="1"/>
  <c r="AN6" i="27"/>
  <c r="AK6" i="27"/>
  <c r="AH6" i="27"/>
  <c r="R6" i="27"/>
  <c r="AE6" i="27" s="1"/>
  <c r="AN5" i="27"/>
  <c r="AK5" i="27"/>
  <c r="AH5" i="27"/>
  <c r="P5" i="27"/>
  <c r="R5" i="27" s="1"/>
  <c r="AN4" i="27"/>
  <c r="AK4" i="27"/>
  <c r="R4" i="27"/>
  <c r="AH4" i="27" s="1"/>
  <c r="O4" i="27"/>
  <c r="O28" i="27" s="1"/>
  <c r="AN3" i="27"/>
  <c r="AK3" i="27"/>
  <c r="P3" i="27"/>
  <c r="R3" i="27" s="1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2" i="26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2" i="26"/>
  <c r="O33" i="30" l="1"/>
  <c r="O34" i="30" s="1"/>
  <c r="O35" i="30"/>
  <c r="O36" i="30" s="1"/>
  <c r="O73" i="30"/>
  <c r="O29" i="30"/>
  <c r="Y106" i="30"/>
  <c r="AE4" i="30"/>
  <c r="AB109" i="30"/>
  <c r="AE89" i="30"/>
  <c r="AK89" i="30"/>
  <c r="AH103" i="30"/>
  <c r="AE88" i="30"/>
  <c r="AH91" i="30"/>
  <c r="AB88" i="30"/>
  <c r="AE91" i="30"/>
  <c r="AB103" i="30"/>
  <c r="AN91" i="30"/>
  <c r="O110" i="30"/>
  <c r="AB89" i="30"/>
  <c r="AH89" i="30"/>
  <c r="AE106" i="30"/>
  <c r="O107" i="30"/>
  <c r="Y4" i="30"/>
  <c r="O62" i="34"/>
  <c r="O48" i="34"/>
  <c r="O32" i="34"/>
  <c r="O33" i="34" s="1"/>
  <c r="O34" i="34" s="1"/>
  <c r="O9" i="34"/>
  <c r="O6" i="34"/>
  <c r="O11" i="34"/>
  <c r="O15" i="34" s="1"/>
  <c r="O21" i="34"/>
  <c r="O16" i="34"/>
  <c r="O20" i="34" s="1"/>
  <c r="AN59" i="33"/>
  <c r="AK59" i="33"/>
  <c r="AH59" i="33"/>
  <c r="AE59" i="33"/>
  <c r="AB59" i="33"/>
  <c r="Y59" i="33"/>
  <c r="AN29" i="33"/>
  <c r="AK29" i="33"/>
  <c r="AH29" i="33"/>
  <c r="AE29" i="33"/>
  <c r="AB29" i="33"/>
  <c r="Y29" i="33"/>
  <c r="AK30" i="33"/>
  <c r="AH30" i="33"/>
  <c r="AE30" i="33"/>
  <c r="AB30" i="33"/>
  <c r="AN30" i="33"/>
  <c r="Y30" i="33"/>
  <c r="AK45" i="33"/>
  <c r="AE45" i="33"/>
  <c r="AH45" i="33"/>
  <c r="AB45" i="33"/>
  <c r="Y45" i="33"/>
  <c r="AN45" i="33"/>
  <c r="O9" i="33"/>
  <c r="O11" i="33"/>
  <c r="O14" i="33" s="1"/>
  <c r="O19" i="33"/>
  <c r="O6" i="33"/>
  <c r="O15" i="33"/>
  <c r="O18" i="33" s="1"/>
  <c r="AN27" i="33"/>
  <c r="Y27" i="33"/>
  <c r="AK27" i="33"/>
  <c r="AH27" i="33"/>
  <c r="AE27" i="33"/>
  <c r="AB27" i="33"/>
  <c r="O59" i="33"/>
  <c r="O45" i="33"/>
  <c r="O30" i="33"/>
  <c r="O31" i="33" s="1"/>
  <c r="O32" i="33" s="1"/>
  <c r="AN83" i="33"/>
  <c r="AK83" i="33"/>
  <c r="AH83" i="33"/>
  <c r="AE83" i="33"/>
  <c r="AB83" i="33"/>
  <c r="Y83" i="33"/>
  <c r="AN128" i="33"/>
  <c r="AK128" i="33"/>
  <c r="AH128" i="33"/>
  <c r="AE128" i="33"/>
  <c r="AB128" i="33"/>
  <c r="Y128" i="33"/>
  <c r="AN5" i="33"/>
  <c r="Y5" i="33"/>
  <c r="AK5" i="33"/>
  <c r="AH5" i="33"/>
  <c r="AE5" i="33"/>
  <c r="AB5" i="33"/>
  <c r="AN137" i="33"/>
  <c r="AK137" i="33"/>
  <c r="AH137" i="33"/>
  <c r="AE137" i="33"/>
  <c r="AB137" i="33"/>
  <c r="Y137" i="33"/>
  <c r="AB54" i="33"/>
  <c r="AB71" i="33"/>
  <c r="AE4" i="33"/>
  <c r="Y9" i="33"/>
  <c r="Y28" i="33"/>
  <c r="AK35" i="33"/>
  <c r="AE37" i="33"/>
  <c r="AE38" i="33"/>
  <c r="AE39" i="33"/>
  <c r="Y43" i="33"/>
  <c r="AH50" i="33"/>
  <c r="AH51" i="33"/>
  <c r="AH52" i="33"/>
  <c r="AE54" i="33"/>
  <c r="AE55" i="33"/>
  <c r="AK64" i="33"/>
  <c r="AK65" i="33"/>
  <c r="AK66" i="33"/>
  <c r="AH68" i="33"/>
  <c r="AH69" i="33"/>
  <c r="AE71" i="33"/>
  <c r="AH101" i="33"/>
  <c r="AH102" i="33"/>
  <c r="AH103" i="33"/>
  <c r="AH104" i="33"/>
  <c r="AE106" i="33"/>
  <c r="AE107" i="33"/>
  <c r="Y119" i="33"/>
  <c r="AB4" i="33"/>
  <c r="AB106" i="33"/>
  <c r="AB107" i="33"/>
  <c r="AH4" i="33"/>
  <c r="AB9" i="33"/>
  <c r="Y11" i="33"/>
  <c r="Y12" i="33"/>
  <c r="AB28" i="33"/>
  <c r="O33" i="33"/>
  <c r="O34" i="33" s="1"/>
  <c r="AN35" i="33"/>
  <c r="AH37" i="33"/>
  <c r="AH38" i="33"/>
  <c r="AH39" i="33"/>
  <c r="AB43" i="33"/>
  <c r="AK50" i="33"/>
  <c r="AK51" i="33"/>
  <c r="AK52" i="33"/>
  <c r="AH54" i="33"/>
  <c r="AH55" i="33"/>
  <c r="Y60" i="33"/>
  <c r="Y61" i="33"/>
  <c r="AN64" i="33"/>
  <c r="AN65" i="33"/>
  <c r="AN66" i="33"/>
  <c r="AK68" i="33"/>
  <c r="AK69" i="33"/>
  <c r="AH71" i="33"/>
  <c r="Y84" i="33"/>
  <c r="Y85" i="33"/>
  <c r="Y86" i="33"/>
  <c r="AK101" i="33"/>
  <c r="AK102" i="33"/>
  <c r="AK103" i="33"/>
  <c r="AK104" i="33"/>
  <c r="AH106" i="33"/>
  <c r="AH107" i="33"/>
  <c r="AB119" i="33"/>
  <c r="AB37" i="33"/>
  <c r="AK4" i="33"/>
  <c r="AE9" i="33"/>
  <c r="AB11" i="33"/>
  <c r="AB12" i="33"/>
  <c r="AE28" i="33"/>
  <c r="Y31" i="33"/>
  <c r="AK37" i="33"/>
  <c r="AK38" i="33"/>
  <c r="AK39" i="33"/>
  <c r="AE43" i="33"/>
  <c r="Y46" i="33"/>
  <c r="Y47" i="33"/>
  <c r="AN50" i="33"/>
  <c r="AN51" i="33"/>
  <c r="AN52" i="33"/>
  <c r="AK54" i="33"/>
  <c r="AK55" i="33"/>
  <c r="AB60" i="33"/>
  <c r="AB61" i="33"/>
  <c r="AN68" i="33"/>
  <c r="AN69" i="33"/>
  <c r="AK71" i="33"/>
  <c r="AB84" i="33"/>
  <c r="AB85" i="33"/>
  <c r="AB86" i="33"/>
  <c r="Y88" i="33"/>
  <c r="Y89" i="33"/>
  <c r="AN101" i="33"/>
  <c r="AN102" i="33"/>
  <c r="AN103" i="33"/>
  <c r="AN104" i="33"/>
  <c r="AK106" i="33"/>
  <c r="AK107" i="33"/>
  <c r="AE119" i="33"/>
  <c r="AB39" i="33"/>
  <c r="AB55" i="33"/>
  <c r="AN4" i="33"/>
  <c r="AH9" i="33"/>
  <c r="AH28" i="33"/>
  <c r="AN37" i="33"/>
  <c r="AN38" i="33"/>
  <c r="AN39" i="33"/>
  <c r="AH43" i="33"/>
  <c r="AN54" i="33"/>
  <c r="AN55" i="33"/>
  <c r="AN71" i="33"/>
  <c r="AN106" i="33"/>
  <c r="AN107" i="33"/>
  <c r="AH119" i="33"/>
  <c r="AB38" i="33"/>
  <c r="AK119" i="33"/>
  <c r="O73" i="33"/>
  <c r="AN45" i="32"/>
  <c r="AH45" i="32"/>
  <c r="AE45" i="32"/>
  <c r="AB45" i="32"/>
  <c r="AN83" i="32"/>
  <c r="AK83" i="32"/>
  <c r="AH83" i="32"/>
  <c r="AE83" i="32"/>
  <c r="Y83" i="32"/>
  <c r="AB83" i="32"/>
  <c r="AN29" i="32"/>
  <c r="AK29" i="32"/>
  <c r="AE29" i="32"/>
  <c r="AH29" i="32"/>
  <c r="AB29" i="32"/>
  <c r="Y29" i="32"/>
  <c r="AN30" i="32"/>
  <c r="AB30" i="32"/>
  <c r="AH30" i="32"/>
  <c r="AE30" i="32"/>
  <c r="AN137" i="32"/>
  <c r="AK137" i="32"/>
  <c r="AH137" i="32"/>
  <c r="AE137" i="32"/>
  <c r="Y137" i="32"/>
  <c r="AB137" i="32"/>
  <c r="AE12" i="32"/>
  <c r="AH6" i="32"/>
  <c r="AB11" i="32"/>
  <c r="AH12" i="32"/>
  <c r="AB16" i="32"/>
  <c r="AE33" i="32"/>
  <c r="AB43" i="32"/>
  <c r="AE47" i="32"/>
  <c r="Y60" i="32"/>
  <c r="AE61" i="32"/>
  <c r="AB84" i="32"/>
  <c r="AH85" i="32"/>
  <c r="O88" i="32"/>
  <c r="AE89" i="32"/>
  <c r="O92" i="32"/>
  <c r="O106" i="32"/>
  <c r="AB110" i="32"/>
  <c r="AN6" i="32"/>
  <c r="AB31" i="32"/>
  <c r="AH43" i="32"/>
  <c r="Y59" i="32"/>
  <c r="AE60" i="32"/>
  <c r="AK61" i="32"/>
  <c r="AH84" i="32"/>
  <c r="AB88" i="32"/>
  <c r="O90" i="32"/>
  <c r="Y92" i="32"/>
  <c r="AN106" i="32"/>
  <c r="AH110" i="32"/>
  <c r="Y128" i="32"/>
  <c r="AH9" i="32"/>
  <c r="AK11" i="32"/>
  <c r="Y15" i="32"/>
  <c r="AE31" i="32"/>
  <c r="AH41" i="32"/>
  <c r="AB46" i="32"/>
  <c r="AB57" i="32"/>
  <c r="AB59" i="32"/>
  <c r="AH60" i="32"/>
  <c r="AK84" i="32"/>
  <c r="Y86" i="32"/>
  <c r="AE88" i="32"/>
  <c r="O91" i="32"/>
  <c r="AB92" i="32"/>
  <c r="O103" i="32"/>
  <c r="O107" i="32"/>
  <c r="AH109" i="32"/>
  <c r="AK110" i="32"/>
  <c r="AB128" i="32"/>
  <c r="AE59" i="32"/>
  <c r="AK60" i="32"/>
  <c r="AH88" i="32"/>
  <c r="AE92" i="32"/>
  <c r="AN110" i="32"/>
  <c r="AE128" i="32"/>
  <c r="Y12" i="32"/>
  <c r="AN38" i="32"/>
  <c r="AH59" i="32"/>
  <c r="Y64" i="32"/>
  <c r="AN71" i="32"/>
  <c r="Y85" i="32"/>
  <c r="Y91" i="32"/>
  <c r="AN107" i="32"/>
  <c r="AH128" i="32"/>
  <c r="AH31" i="32"/>
  <c r="AB12" i="32"/>
  <c r="Y33" i="32"/>
  <c r="AK57" i="32"/>
  <c r="AK59" i="32"/>
  <c r="Y61" i="32"/>
  <c r="AB85" i="32"/>
  <c r="AH86" i="32"/>
  <c r="AB91" i="32"/>
  <c r="O108" i="32"/>
  <c r="AK128" i="32"/>
  <c r="AB3" i="32"/>
  <c r="Y3" i="32"/>
  <c r="AK3" i="32"/>
  <c r="AH3" i="32"/>
  <c r="AN3" i="32"/>
  <c r="AE3" i="32"/>
  <c r="O11" i="32"/>
  <c r="O14" i="32" s="1"/>
  <c r="O6" i="32"/>
  <c r="O9" i="32"/>
  <c r="O19" i="32"/>
  <c r="O15" i="32"/>
  <c r="O18" i="32" s="1"/>
  <c r="Y27" i="32"/>
  <c r="AN27" i="32"/>
  <c r="AK27" i="32"/>
  <c r="AH27" i="32"/>
  <c r="AE27" i="32"/>
  <c r="AB27" i="32"/>
  <c r="AB37" i="32"/>
  <c r="Y37" i="32"/>
  <c r="AN37" i="32"/>
  <c r="AK37" i="32"/>
  <c r="AH37" i="32"/>
  <c r="AE37" i="32"/>
  <c r="AN28" i="32"/>
  <c r="AH28" i="32"/>
  <c r="AE28" i="32"/>
  <c r="AB28" i="32"/>
  <c r="Y28" i="32"/>
  <c r="AK28" i="32"/>
  <c r="Y5" i="32"/>
  <c r="AN5" i="32"/>
  <c r="AK5" i="32"/>
  <c r="AH5" i="32"/>
  <c r="AE5" i="32"/>
  <c r="AB5" i="32"/>
  <c r="AH119" i="32"/>
  <c r="AE119" i="32"/>
  <c r="AB119" i="32"/>
  <c r="AK119" i="32"/>
  <c r="Y119" i="32"/>
  <c r="AN119" i="32"/>
  <c r="Y35" i="32"/>
  <c r="O28" i="32"/>
  <c r="AB35" i="32"/>
  <c r="Y51" i="32"/>
  <c r="AB66" i="32"/>
  <c r="Y69" i="32"/>
  <c r="Y101" i="32"/>
  <c r="Y103" i="32"/>
  <c r="AE4" i="32"/>
  <c r="AB6" i="32"/>
  <c r="AB7" i="32"/>
  <c r="AN15" i="32"/>
  <c r="AN16" i="32"/>
  <c r="AN33" i="32"/>
  <c r="AK35" i="32"/>
  <c r="AE38" i="32"/>
  <c r="AE39" i="32"/>
  <c r="AH50" i="32"/>
  <c r="AH51" i="32"/>
  <c r="AH52" i="32"/>
  <c r="AE54" i="32"/>
  <c r="AE55" i="32"/>
  <c r="AK64" i="32"/>
  <c r="AK65" i="32"/>
  <c r="AK66" i="32"/>
  <c r="AH68" i="32"/>
  <c r="AH69" i="32"/>
  <c r="AE71" i="32"/>
  <c r="AN91" i="32"/>
  <c r="AN92" i="32"/>
  <c r="AH101" i="32"/>
  <c r="AH102" i="32"/>
  <c r="AH103" i="32"/>
  <c r="AH104" i="32"/>
  <c r="AE106" i="32"/>
  <c r="AE107" i="32"/>
  <c r="AH4" i="32"/>
  <c r="O33" i="32"/>
  <c r="O34" i="32" s="1"/>
  <c r="AN35" i="32"/>
  <c r="AH38" i="32"/>
  <c r="AK50" i="32"/>
  <c r="AK51" i="32"/>
  <c r="AK52" i="32"/>
  <c r="AH54" i="32"/>
  <c r="AH55" i="32"/>
  <c r="AN64" i="32"/>
  <c r="AN65" i="32"/>
  <c r="AN66" i="32"/>
  <c r="AK68" i="32"/>
  <c r="AK69" i="32"/>
  <c r="AH71" i="32"/>
  <c r="AK101" i="32"/>
  <c r="AK102" i="32"/>
  <c r="AK103" i="32"/>
  <c r="AK104" i="32"/>
  <c r="AH106" i="32"/>
  <c r="AH107" i="32"/>
  <c r="O38" i="32"/>
  <c r="O39" i="32" s="1"/>
  <c r="O40" i="32" s="1"/>
  <c r="AH39" i="32"/>
  <c r="AK4" i="32"/>
  <c r="Y30" i="32"/>
  <c r="Y31" i="32"/>
  <c r="AK38" i="32"/>
  <c r="AK39" i="32"/>
  <c r="Y45" i="32"/>
  <c r="Y46" i="32"/>
  <c r="Y47" i="32"/>
  <c r="AN50" i="32"/>
  <c r="AN51" i="32"/>
  <c r="AN52" i="32"/>
  <c r="AK54" i="32"/>
  <c r="AK55" i="32"/>
  <c r="AN68" i="32"/>
  <c r="AN69" i="32"/>
  <c r="AK71" i="32"/>
  <c r="Y88" i="32"/>
  <c r="Y89" i="32"/>
  <c r="AN101" i="32"/>
  <c r="AN102" i="32"/>
  <c r="AN103" i="32"/>
  <c r="AN104" i="32"/>
  <c r="AK106" i="32"/>
  <c r="AK107" i="32"/>
  <c r="Y52" i="32"/>
  <c r="AB65" i="32"/>
  <c r="Y68" i="32"/>
  <c r="Y102" i="32"/>
  <c r="Y104" i="32"/>
  <c r="Y4" i="32"/>
  <c r="AH15" i="32"/>
  <c r="AH16" i="32"/>
  <c r="AK30" i="32"/>
  <c r="AK31" i="32"/>
  <c r="AH33" i="32"/>
  <c r="AE35" i="32"/>
  <c r="Y38" i="32"/>
  <c r="Y39" i="32"/>
  <c r="O43" i="32"/>
  <c r="O44" i="32" s="1"/>
  <c r="AK45" i="32"/>
  <c r="AK46" i="32"/>
  <c r="AK47" i="32"/>
  <c r="AB50" i="32"/>
  <c r="AB51" i="32"/>
  <c r="AB52" i="32"/>
  <c r="Y54" i="32"/>
  <c r="Y55" i="32"/>
  <c r="AE64" i="32"/>
  <c r="AE65" i="32"/>
  <c r="AE66" i="32"/>
  <c r="AB68" i="32"/>
  <c r="AB69" i="32"/>
  <c r="Y71" i="32"/>
  <c r="AK88" i="32"/>
  <c r="AK89" i="32"/>
  <c r="AH91" i="32"/>
  <c r="AH92" i="32"/>
  <c r="AB101" i="32"/>
  <c r="AB102" i="32"/>
  <c r="AB103" i="32"/>
  <c r="AB104" i="32"/>
  <c r="Y106" i="32"/>
  <c r="Y107" i="32"/>
  <c r="Y50" i="32"/>
  <c r="AB64" i="32"/>
  <c r="O84" i="32"/>
  <c r="O85" i="32"/>
  <c r="O86" i="32"/>
  <c r="AB37" i="31"/>
  <c r="AE37" i="31"/>
  <c r="AH16" i="31"/>
  <c r="AN31" i="31"/>
  <c r="AE35" i="31"/>
  <c r="AE38" i="31"/>
  <c r="Y43" i="31"/>
  <c r="AN46" i="31"/>
  <c r="AB52" i="31"/>
  <c r="AB64" i="31"/>
  <c r="AB66" i="31"/>
  <c r="AB88" i="31"/>
  <c r="AB89" i="31"/>
  <c r="AH91" i="31"/>
  <c r="Y107" i="31"/>
  <c r="O111" i="31"/>
  <c r="AE33" i="31"/>
  <c r="AE39" i="31"/>
  <c r="AE15" i="31"/>
  <c r="AH33" i="31"/>
  <c r="O41" i="31"/>
  <c r="O42" i="31" s="1"/>
  <c r="AB47" i="31"/>
  <c r="AE51" i="31"/>
  <c r="AN52" i="31"/>
  <c r="AK88" i="31"/>
  <c r="AK89" i="31"/>
  <c r="AE92" i="31"/>
  <c r="AH102" i="31"/>
  <c r="AK66" i="31"/>
  <c r="AH15" i="31"/>
  <c r="AN33" i="31"/>
  <c r="AH47" i="31"/>
  <c r="AH92" i="31"/>
  <c r="AB6" i="31"/>
  <c r="AK64" i="31"/>
  <c r="AN15" i="31"/>
  <c r="AB27" i="31"/>
  <c r="AB31" i="31"/>
  <c r="O35" i="31"/>
  <c r="O36" i="31" s="1"/>
  <c r="AB41" i="31"/>
  <c r="AK47" i="31"/>
  <c r="AE54" i="31"/>
  <c r="O88" i="31"/>
  <c r="O89" i="31"/>
  <c r="O90" i="31"/>
  <c r="AN92" i="31"/>
  <c r="Y103" i="31"/>
  <c r="Y106" i="31"/>
  <c r="O110" i="31"/>
  <c r="Y47" i="31"/>
  <c r="O28" i="31"/>
  <c r="O29" i="31" s="1"/>
  <c r="O30" i="31" s="1"/>
  <c r="O31" i="31" s="1"/>
  <c r="O32" i="31" s="1"/>
  <c r="AN47" i="31"/>
  <c r="AB103" i="31"/>
  <c r="AE106" i="31"/>
  <c r="AE101" i="30"/>
  <c r="AH101" i="30"/>
  <c r="AH88" i="30"/>
  <c r="O90" i="30"/>
  <c r="Y92" i="30"/>
  <c r="AB104" i="30"/>
  <c r="Y107" i="30"/>
  <c r="AB110" i="30"/>
  <c r="AK88" i="30"/>
  <c r="AB92" i="30"/>
  <c r="AH104" i="30"/>
  <c r="AE107" i="30"/>
  <c r="O111" i="30"/>
  <c r="O89" i="30"/>
  <c r="Y91" i="30"/>
  <c r="AE92" i="30"/>
  <c r="AB102" i="30"/>
  <c r="O106" i="30"/>
  <c r="O108" i="30"/>
  <c r="AB91" i="30"/>
  <c r="AH92" i="30"/>
  <c r="AH102" i="30"/>
  <c r="O109" i="30"/>
  <c r="O88" i="30"/>
  <c r="AN92" i="30"/>
  <c r="Y12" i="29"/>
  <c r="Y60" i="29"/>
  <c r="Y102" i="29"/>
  <c r="O43" i="29"/>
  <c r="O44" i="29" s="1"/>
  <c r="Y51" i="29"/>
  <c r="Y71" i="29"/>
  <c r="O84" i="29"/>
  <c r="AH92" i="29"/>
  <c r="AB102" i="29"/>
  <c r="AK4" i="29"/>
  <c r="AN12" i="29"/>
  <c r="O35" i="29"/>
  <c r="O36" i="29" s="1"/>
  <c r="Y39" i="29"/>
  <c r="AB51" i="29"/>
  <c r="AE52" i="29"/>
  <c r="AK55" i="29"/>
  <c r="AH65" i="29"/>
  <c r="Y69" i="29"/>
  <c r="AB71" i="29"/>
  <c r="O89" i="29"/>
  <c r="AK92" i="29"/>
  <c r="AE102" i="29"/>
  <c r="AH103" i="29"/>
  <c r="AK104" i="29"/>
  <c r="AN106" i="29"/>
  <c r="AB52" i="29"/>
  <c r="O29" i="29"/>
  <c r="AK65" i="29"/>
  <c r="AE71" i="29"/>
  <c r="AN92" i="29"/>
  <c r="AE35" i="29"/>
  <c r="Y37" i="29"/>
  <c r="AE39" i="29"/>
  <c r="AH51" i="29"/>
  <c r="AK52" i="29"/>
  <c r="AE64" i="29"/>
  <c r="AN65" i="29"/>
  <c r="AE69" i="29"/>
  <c r="AH71" i="29"/>
  <c r="Y85" i="29"/>
  <c r="O93" i="29"/>
  <c r="AK102" i="29"/>
  <c r="Y107" i="29"/>
  <c r="AB110" i="29"/>
  <c r="Y52" i="29"/>
  <c r="AB39" i="29"/>
  <c r="AH52" i="29"/>
  <c r="AH102" i="29"/>
  <c r="AH35" i="29"/>
  <c r="AB37" i="29"/>
  <c r="AH39" i="29"/>
  <c r="AK51" i="29"/>
  <c r="AH64" i="29"/>
  <c r="AH69" i="29"/>
  <c r="AK71" i="29"/>
  <c r="AB107" i="29"/>
  <c r="AE65" i="29"/>
  <c r="AE51" i="29"/>
  <c r="AB69" i="29"/>
  <c r="AK35" i="29"/>
  <c r="AE66" i="29"/>
  <c r="O86" i="29"/>
  <c r="AK91" i="29"/>
  <c r="Y5" i="31"/>
  <c r="AB5" i="31"/>
  <c r="AN5" i="31"/>
  <c r="AK5" i="31"/>
  <c r="AH5" i="31"/>
  <c r="AE5" i="31"/>
  <c r="AN119" i="31"/>
  <c r="AK119" i="31"/>
  <c r="AH119" i="31"/>
  <c r="AE119" i="31"/>
  <c r="Y119" i="31"/>
  <c r="AB119" i="31"/>
  <c r="AN30" i="31"/>
  <c r="AK30" i="31"/>
  <c r="AH30" i="31"/>
  <c r="AE30" i="31"/>
  <c r="AB30" i="31"/>
  <c r="Y30" i="31"/>
  <c r="AN45" i="31"/>
  <c r="AK45" i="31"/>
  <c r="AH45" i="31"/>
  <c r="AE45" i="31"/>
  <c r="AB45" i="31"/>
  <c r="Y45" i="31"/>
  <c r="O11" i="31"/>
  <c r="O14" i="31" s="1"/>
  <c r="O9" i="31"/>
  <c r="O6" i="31"/>
  <c r="O19" i="31"/>
  <c r="O15" i="31"/>
  <c r="O18" i="31" s="1"/>
  <c r="O45" i="31"/>
  <c r="AN28" i="31"/>
  <c r="AK28" i="31"/>
  <c r="Y28" i="31"/>
  <c r="AH28" i="31"/>
  <c r="AE28" i="31"/>
  <c r="AB28" i="31"/>
  <c r="AE50" i="31"/>
  <c r="AB50" i="31"/>
  <c r="Y50" i="31"/>
  <c r="AN50" i="31"/>
  <c r="AH50" i="31"/>
  <c r="AK50" i="31"/>
  <c r="AE101" i="31"/>
  <c r="AB101" i="31"/>
  <c r="Y101" i="31"/>
  <c r="AH101" i="31"/>
  <c r="AN101" i="31"/>
  <c r="AK101" i="31"/>
  <c r="AH4" i="31"/>
  <c r="AE6" i="31"/>
  <c r="AE7" i="31"/>
  <c r="AB9" i="31"/>
  <c r="Y11" i="31"/>
  <c r="Y12" i="31"/>
  <c r="AE27" i="31"/>
  <c r="Y29" i="31"/>
  <c r="AN35" i="31"/>
  <c r="AH37" i="31"/>
  <c r="AH38" i="31"/>
  <c r="AH39" i="31"/>
  <c r="AE41" i="31"/>
  <c r="AB43" i="31"/>
  <c r="AH54" i="31"/>
  <c r="AH55" i="31"/>
  <c r="AE57" i="31"/>
  <c r="Y59" i="31"/>
  <c r="Y60" i="31"/>
  <c r="Y61" i="31"/>
  <c r="AN64" i="31"/>
  <c r="AN65" i="31"/>
  <c r="AN66" i="31"/>
  <c r="AK68" i="31"/>
  <c r="AK69" i="31"/>
  <c r="AH71" i="31"/>
  <c r="Y83" i="31"/>
  <c r="Y84" i="31"/>
  <c r="Y85" i="31"/>
  <c r="Y86" i="31"/>
  <c r="O91" i="31"/>
  <c r="O92" i="31"/>
  <c r="O93" i="31"/>
  <c r="AK102" i="31"/>
  <c r="AK103" i="31"/>
  <c r="AK104" i="31"/>
  <c r="AH106" i="31"/>
  <c r="AH107" i="31"/>
  <c r="AE109" i="31"/>
  <c r="AE110" i="31"/>
  <c r="Y128" i="31"/>
  <c r="Y137" i="31"/>
  <c r="AK4" i="31"/>
  <c r="AH6" i="31"/>
  <c r="AH7" i="31"/>
  <c r="AE9" i="31"/>
  <c r="AB11" i="31"/>
  <c r="AB12" i="31"/>
  <c r="AH27" i="31"/>
  <c r="AB29" i="31"/>
  <c r="AK37" i="31"/>
  <c r="AK38" i="31"/>
  <c r="AK39" i="31"/>
  <c r="AH41" i="31"/>
  <c r="AE43" i="31"/>
  <c r="AK54" i="31"/>
  <c r="AK55" i="31"/>
  <c r="AH57" i="31"/>
  <c r="AB59" i="31"/>
  <c r="AB60" i="31"/>
  <c r="AB61" i="31"/>
  <c r="AK71" i="31"/>
  <c r="AB83" i="31"/>
  <c r="AB84" i="31"/>
  <c r="AB85" i="31"/>
  <c r="AB86" i="31"/>
  <c r="AN102" i="31"/>
  <c r="AN103" i="31"/>
  <c r="AN104" i="31"/>
  <c r="AK106" i="31"/>
  <c r="AK107" i="31"/>
  <c r="AH109" i="31"/>
  <c r="AH110" i="31"/>
  <c r="AB128" i="31"/>
  <c r="AB137" i="31"/>
  <c r="AN4" i="31"/>
  <c r="AK6" i="31"/>
  <c r="AK7" i="31"/>
  <c r="AH9" i="31"/>
  <c r="AE11" i="31"/>
  <c r="AE12" i="31"/>
  <c r="Y15" i="31"/>
  <c r="Y16" i="31"/>
  <c r="AK27" i="31"/>
  <c r="AE29" i="31"/>
  <c r="Y33" i="31"/>
  <c r="AN37" i="31"/>
  <c r="AN38" i="31"/>
  <c r="AN39" i="31"/>
  <c r="AK41" i="31"/>
  <c r="AH43" i="31"/>
  <c r="AN54" i="31"/>
  <c r="AN55" i="31"/>
  <c r="AK57" i="31"/>
  <c r="AE59" i="31"/>
  <c r="AE60" i="31"/>
  <c r="AE61" i="31"/>
  <c r="AN71" i="31"/>
  <c r="AE83" i="31"/>
  <c r="AE84" i="31"/>
  <c r="AE85" i="31"/>
  <c r="AE86" i="31"/>
  <c r="Y91" i="31"/>
  <c r="Y92" i="31"/>
  <c r="O102" i="31"/>
  <c r="O103" i="31"/>
  <c r="O104" i="31"/>
  <c r="O105" i="31"/>
  <c r="AN106" i="31"/>
  <c r="AN107" i="31"/>
  <c r="AK109" i="31"/>
  <c r="AK110" i="31"/>
  <c r="AE128" i="31"/>
  <c r="AE137" i="31"/>
  <c r="AN6" i="31"/>
  <c r="AN7" i="31"/>
  <c r="AH11" i="31"/>
  <c r="AH12" i="31"/>
  <c r="AB15" i="31"/>
  <c r="AB16" i="31"/>
  <c r="AN27" i="31"/>
  <c r="AH29" i="31"/>
  <c r="AB33" i="31"/>
  <c r="AN41" i="31"/>
  <c r="AN57" i="31"/>
  <c r="AH59" i="31"/>
  <c r="AH60" i="31"/>
  <c r="AH61" i="31"/>
  <c r="Y64" i="31"/>
  <c r="Y65" i="31"/>
  <c r="Y66" i="31"/>
  <c r="AH83" i="31"/>
  <c r="AH84" i="31"/>
  <c r="AH85" i="31"/>
  <c r="AH86" i="31"/>
  <c r="AB91" i="31"/>
  <c r="AB92" i="31"/>
  <c r="O106" i="31"/>
  <c r="O107" i="31"/>
  <c r="AN109" i="31"/>
  <c r="AN110" i="31"/>
  <c r="AH128" i="31"/>
  <c r="AH137" i="31"/>
  <c r="AK11" i="31"/>
  <c r="AK12" i="31"/>
  <c r="AK29" i="31"/>
  <c r="AK59" i="31"/>
  <c r="AK60" i="31"/>
  <c r="AK61" i="31"/>
  <c r="AK83" i="31"/>
  <c r="AK84" i="31"/>
  <c r="AK85" i="31"/>
  <c r="AK86" i="31"/>
  <c r="AK128" i="31"/>
  <c r="AK137" i="31"/>
  <c r="Y4" i="31"/>
  <c r="Y37" i="31"/>
  <c r="Y38" i="31"/>
  <c r="Y39" i="31"/>
  <c r="Y54" i="31"/>
  <c r="Y55" i="31"/>
  <c r="Y71" i="31"/>
  <c r="O84" i="31"/>
  <c r="O85" i="31"/>
  <c r="O86" i="31"/>
  <c r="AN119" i="30"/>
  <c r="AK119" i="30"/>
  <c r="AH119" i="30"/>
  <c r="AE119" i="30"/>
  <c r="Y119" i="30"/>
  <c r="AB119" i="30"/>
  <c r="Y27" i="30"/>
  <c r="AB27" i="30"/>
  <c r="AN27" i="30"/>
  <c r="AK27" i="30"/>
  <c r="AH27" i="30"/>
  <c r="AE27" i="30"/>
  <c r="Y5" i="30"/>
  <c r="AN5" i="30"/>
  <c r="AB5" i="30"/>
  <c r="AK5" i="30"/>
  <c r="AH5" i="30"/>
  <c r="AE5" i="30"/>
  <c r="AH4" i="30"/>
  <c r="Y83" i="30"/>
  <c r="Y84" i="30"/>
  <c r="Y85" i="30"/>
  <c r="Y86" i="30"/>
  <c r="O91" i="30"/>
  <c r="O92" i="30"/>
  <c r="O93" i="30"/>
  <c r="AK101" i="30"/>
  <c r="AK102" i="30"/>
  <c r="AK103" i="30"/>
  <c r="AK104" i="30"/>
  <c r="AH106" i="30"/>
  <c r="AH107" i="30"/>
  <c r="AE109" i="30"/>
  <c r="AE110" i="30"/>
  <c r="Y128" i="30"/>
  <c r="Y137" i="30"/>
  <c r="AK4" i="30"/>
  <c r="AB83" i="30"/>
  <c r="AB84" i="30"/>
  <c r="AB85" i="30"/>
  <c r="AB86" i="30"/>
  <c r="Y88" i="30"/>
  <c r="Y89" i="30"/>
  <c r="AN101" i="30"/>
  <c r="AN102" i="30"/>
  <c r="AN103" i="30"/>
  <c r="AN104" i="30"/>
  <c r="AK106" i="30"/>
  <c r="AK107" i="30"/>
  <c r="AH109" i="30"/>
  <c r="AH110" i="30"/>
  <c r="AB128" i="30"/>
  <c r="AB137" i="30"/>
  <c r="AN4" i="30"/>
  <c r="AE83" i="30"/>
  <c r="AE84" i="30"/>
  <c r="AE85" i="30"/>
  <c r="AE86" i="30"/>
  <c r="O102" i="30"/>
  <c r="O103" i="30"/>
  <c r="O104" i="30"/>
  <c r="AN106" i="30"/>
  <c r="AN107" i="30"/>
  <c r="AK109" i="30"/>
  <c r="AK110" i="30"/>
  <c r="AE128" i="30"/>
  <c r="AE137" i="30"/>
  <c r="O5" i="30"/>
  <c r="AH83" i="30"/>
  <c r="AH84" i="30"/>
  <c r="AH85" i="30"/>
  <c r="AH86" i="30"/>
  <c r="AN109" i="30"/>
  <c r="AN110" i="30"/>
  <c r="AH128" i="30"/>
  <c r="AH137" i="30"/>
  <c r="AK83" i="30"/>
  <c r="AK84" i="30"/>
  <c r="AK85" i="30"/>
  <c r="AK86" i="30"/>
  <c r="Y101" i="30"/>
  <c r="Y102" i="30"/>
  <c r="Y103" i="30"/>
  <c r="Y104" i="30"/>
  <c r="AK128" i="30"/>
  <c r="AK137" i="30"/>
  <c r="AB101" i="30"/>
  <c r="O84" i="30"/>
  <c r="O85" i="30"/>
  <c r="O86" i="30"/>
  <c r="AN119" i="29"/>
  <c r="AH119" i="29"/>
  <c r="AE119" i="29"/>
  <c r="AK119" i="29"/>
  <c r="AB119" i="29"/>
  <c r="Y119" i="29"/>
  <c r="AK83" i="29"/>
  <c r="AE83" i="29"/>
  <c r="AB83" i="29"/>
  <c r="AH83" i="29"/>
  <c r="AN83" i="29"/>
  <c r="Y83" i="29"/>
  <c r="AH45" i="29"/>
  <c r="AB45" i="29"/>
  <c r="AE45" i="29"/>
  <c r="AN45" i="29"/>
  <c r="Y45" i="29"/>
  <c r="AK45" i="29"/>
  <c r="AH30" i="29"/>
  <c r="AE30" i="29"/>
  <c r="AB30" i="29"/>
  <c r="AN30" i="29"/>
  <c r="AK30" i="29"/>
  <c r="Y30" i="29"/>
  <c r="AK137" i="29"/>
  <c r="AE137" i="29"/>
  <c r="AB137" i="29"/>
  <c r="AH137" i="29"/>
  <c r="AN137" i="29"/>
  <c r="Y137" i="29"/>
  <c r="AN28" i="29"/>
  <c r="AH28" i="29"/>
  <c r="AK28" i="29"/>
  <c r="Y28" i="29"/>
  <c r="AH31" i="29"/>
  <c r="AB31" i="29"/>
  <c r="AE31" i="29"/>
  <c r="AB50" i="29"/>
  <c r="Y59" i="29"/>
  <c r="AK84" i="29"/>
  <c r="AB84" i="29"/>
  <c r="AH84" i="29"/>
  <c r="AE84" i="29"/>
  <c r="AB11" i="29"/>
  <c r="AH16" i="29"/>
  <c r="AB28" i="29"/>
  <c r="Y31" i="29"/>
  <c r="AN41" i="29"/>
  <c r="AK41" i="29"/>
  <c r="Y47" i="29"/>
  <c r="AK57" i="29"/>
  <c r="AN57" i="29"/>
  <c r="AH57" i="29"/>
  <c r="Y84" i="29"/>
  <c r="AH89" i="29"/>
  <c r="AB89" i="29"/>
  <c r="Y89" i="29"/>
  <c r="AE89" i="29"/>
  <c r="AB27" i="29"/>
  <c r="Y41" i="29"/>
  <c r="AH50" i="29"/>
  <c r="AN84" i="29"/>
  <c r="AK89" i="29"/>
  <c r="AB101" i="29"/>
  <c r="Y109" i="29"/>
  <c r="AB5" i="29"/>
  <c r="AN7" i="29"/>
  <c r="AK7" i="29"/>
  <c r="AB9" i="29"/>
  <c r="AE15" i="29"/>
  <c r="Y15" i="29"/>
  <c r="AB15" i="29"/>
  <c r="AE27" i="29"/>
  <c r="AN31" i="29"/>
  <c r="AB41" i="29"/>
  <c r="AH46" i="29"/>
  <c r="AE46" i="29"/>
  <c r="AB46" i="29"/>
  <c r="AK50" i="29"/>
  <c r="AB57" i="29"/>
  <c r="O85" i="29"/>
  <c r="O87" i="29"/>
  <c r="AN89" i="29"/>
  <c r="AE101" i="29"/>
  <c r="AB109" i="29"/>
  <c r="Y7" i="29"/>
  <c r="AK12" i="29"/>
  <c r="AE12" i="29"/>
  <c r="AH12" i="29"/>
  <c r="AH15" i="29"/>
  <c r="AE41" i="29"/>
  <c r="O45" i="29"/>
  <c r="Y46" i="29"/>
  <c r="AN50" i="29"/>
  <c r="AE57" i="29"/>
  <c r="AK60" i="29"/>
  <c r="AE60" i="29"/>
  <c r="AH60" i="29"/>
  <c r="AB60" i="29"/>
  <c r="AK85" i="29"/>
  <c r="AE85" i="29"/>
  <c r="AH85" i="29"/>
  <c r="AB85" i="29"/>
  <c r="O88" i="29"/>
  <c r="O90" i="29"/>
  <c r="AK11" i="29"/>
  <c r="AH11" i="29"/>
  <c r="AE11" i="29"/>
  <c r="AN43" i="29"/>
  <c r="AH43" i="29"/>
  <c r="AK43" i="29"/>
  <c r="AK59" i="29"/>
  <c r="AH59" i="29"/>
  <c r="AE59" i="29"/>
  <c r="AK128" i="29"/>
  <c r="AH128" i="29"/>
  <c r="AE128" i="29"/>
  <c r="AB128" i="29"/>
  <c r="O6" i="29"/>
  <c r="O19" i="29"/>
  <c r="Y11" i="29"/>
  <c r="AE16" i="29"/>
  <c r="AB16" i="29"/>
  <c r="Y16" i="29"/>
  <c r="AN27" i="29"/>
  <c r="AK27" i="29"/>
  <c r="Y43" i="29"/>
  <c r="AH47" i="29"/>
  <c r="AB47" i="29"/>
  <c r="AE47" i="29"/>
  <c r="AK61" i="29"/>
  <c r="AE61" i="29"/>
  <c r="AB61" i="29"/>
  <c r="AH61" i="29"/>
  <c r="AK86" i="29"/>
  <c r="AE86" i="29"/>
  <c r="AB86" i="29"/>
  <c r="AH86" i="29"/>
  <c r="Y128" i="29"/>
  <c r="AN5" i="29"/>
  <c r="AK5" i="29"/>
  <c r="AN9" i="29"/>
  <c r="AH9" i="29"/>
  <c r="AK9" i="29"/>
  <c r="Y27" i="29"/>
  <c r="AB43" i="29"/>
  <c r="AE50" i="29"/>
  <c r="AB59" i="29"/>
  <c r="Y86" i="29"/>
  <c r="Y101" i="29"/>
  <c r="AN101" i="29"/>
  <c r="AK109" i="29"/>
  <c r="AN109" i="29"/>
  <c r="AH109" i="29"/>
  <c r="AN128" i="29"/>
  <c r="Y5" i="29"/>
  <c r="Y9" i="29"/>
  <c r="O15" i="29"/>
  <c r="O18" i="29" s="1"/>
  <c r="AK16" i="29"/>
  <c r="AE28" i="29"/>
  <c r="AK31" i="29"/>
  <c r="AE43" i="29"/>
  <c r="AK47" i="29"/>
  <c r="Y57" i="29"/>
  <c r="AN61" i="29"/>
  <c r="AN86" i="29"/>
  <c r="O92" i="29"/>
  <c r="AH5" i="29"/>
  <c r="AB7" i="29"/>
  <c r="AK15" i="29"/>
  <c r="AK29" i="29"/>
  <c r="AE29" i="29"/>
  <c r="AH29" i="29"/>
  <c r="AH41" i="29"/>
  <c r="AK46" i="29"/>
  <c r="AH88" i="29"/>
  <c r="AE88" i="29"/>
  <c r="AB88" i="29"/>
  <c r="Y88" i="29"/>
  <c r="AK101" i="29"/>
  <c r="AK110" i="29"/>
  <c r="AH110" i="29"/>
  <c r="AN110" i="29"/>
  <c r="AK6" i="29"/>
  <c r="AN6" i="29"/>
  <c r="AE7" i="29"/>
  <c r="O11" i="29"/>
  <c r="O14" i="29" s="1"/>
  <c r="AN15" i="29"/>
  <c r="Y29" i="29"/>
  <c r="AE33" i="29"/>
  <c r="AB33" i="29"/>
  <c r="Y33" i="29"/>
  <c r="AN46" i="29"/>
  <c r="AB64" i="29"/>
  <c r="Y64" i="29"/>
  <c r="AK88" i="29"/>
  <c r="Y110" i="29"/>
  <c r="Y91" i="29"/>
  <c r="O102" i="29"/>
  <c r="O105" i="29"/>
  <c r="Y35" i="29"/>
  <c r="O38" i="29"/>
  <c r="O39" i="29" s="1"/>
  <c r="O40" i="29" s="1"/>
  <c r="Y65" i="29"/>
  <c r="Y66" i="29"/>
  <c r="AB91" i="29"/>
  <c r="AB92" i="29"/>
  <c r="O106" i="29"/>
  <c r="O107" i="29"/>
  <c r="O108" i="29"/>
  <c r="Y92" i="29"/>
  <c r="O103" i="29"/>
  <c r="O104" i="29"/>
  <c r="O109" i="29"/>
  <c r="O110" i="29"/>
  <c r="AH64" i="28"/>
  <c r="AE64" i="28"/>
  <c r="AB64" i="28"/>
  <c r="Y64" i="28"/>
  <c r="AK64" i="28"/>
  <c r="AN64" i="28"/>
  <c r="AE50" i="28"/>
  <c r="AB50" i="28"/>
  <c r="Y50" i="28"/>
  <c r="AN50" i="28"/>
  <c r="AK50" i="28"/>
  <c r="AH50" i="28"/>
  <c r="AN30" i="28"/>
  <c r="AK30" i="28"/>
  <c r="AH30" i="28"/>
  <c r="AE30" i="28"/>
  <c r="AB30" i="28"/>
  <c r="Y30" i="28"/>
  <c r="AN45" i="28"/>
  <c r="AK45" i="28"/>
  <c r="AH45" i="28"/>
  <c r="AE45" i="28"/>
  <c r="Y45" i="28"/>
  <c r="AB45" i="28"/>
  <c r="O45" i="28"/>
  <c r="O30" i="28"/>
  <c r="O31" i="28" s="1"/>
  <c r="O32" i="28" s="1"/>
  <c r="O59" i="28"/>
  <c r="O11" i="28"/>
  <c r="O14" i="28" s="1"/>
  <c r="O9" i="28"/>
  <c r="O6" i="28"/>
  <c r="O19" i="28"/>
  <c r="O15" i="28"/>
  <c r="O18" i="28" s="1"/>
  <c r="AH3" i="28"/>
  <c r="AH4" i="28"/>
  <c r="AE5" i="28"/>
  <c r="AE6" i="28"/>
  <c r="AE7" i="28"/>
  <c r="AB9" i="28"/>
  <c r="Y11" i="28"/>
  <c r="Y12" i="28"/>
  <c r="AE27" i="28"/>
  <c r="AB28" i="28"/>
  <c r="Y29" i="28"/>
  <c r="AN35" i="28"/>
  <c r="AH37" i="28"/>
  <c r="AH38" i="28"/>
  <c r="AH39" i="28"/>
  <c r="AE41" i="28"/>
  <c r="AB43" i="28"/>
  <c r="AH54" i="28"/>
  <c r="AH55" i="28"/>
  <c r="AE57" i="28"/>
  <c r="Y59" i="28"/>
  <c r="Y60" i="28"/>
  <c r="Y61" i="28"/>
  <c r="AN65" i="28"/>
  <c r="AN66" i="28"/>
  <c r="AH71" i="28"/>
  <c r="Y83" i="28"/>
  <c r="Y84" i="28"/>
  <c r="Y85" i="28"/>
  <c r="Y86" i="28"/>
  <c r="O91" i="28"/>
  <c r="O92" i="28"/>
  <c r="AH106" i="28"/>
  <c r="AH107" i="28"/>
  <c r="AE109" i="28"/>
  <c r="AE110" i="28"/>
  <c r="AB119" i="28"/>
  <c r="Y128" i="28"/>
  <c r="Y137" i="28"/>
  <c r="AE9" i="28"/>
  <c r="AB29" i="28"/>
  <c r="AB59" i="28"/>
  <c r="AB60" i="28"/>
  <c r="AB61" i="28"/>
  <c r="AB83" i="28"/>
  <c r="AB84" i="28"/>
  <c r="AB85" i="28"/>
  <c r="AB86" i="28"/>
  <c r="AE119" i="28"/>
  <c r="AB128" i="28"/>
  <c r="AB137" i="28"/>
  <c r="AK4" i="28"/>
  <c r="AH7" i="28"/>
  <c r="AB12" i="28"/>
  <c r="AE43" i="28"/>
  <c r="AN3" i="28"/>
  <c r="AN4" i="28"/>
  <c r="AK5" i="28"/>
  <c r="AK6" i="28"/>
  <c r="AK7" i="28"/>
  <c r="AH9" i="28"/>
  <c r="AE11" i="28"/>
  <c r="AE12" i="28"/>
  <c r="Y15" i="28"/>
  <c r="Y16" i="28"/>
  <c r="AK27" i="28"/>
  <c r="AH28" i="28"/>
  <c r="AE29" i="28"/>
  <c r="Y33" i="28"/>
  <c r="AK41" i="28"/>
  <c r="AH43" i="28"/>
  <c r="AK57" i="28"/>
  <c r="AE59" i="28"/>
  <c r="AE60" i="28"/>
  <c r="AE61" i="28"/>
  <c r="AE83" i="28"/>
  <c r="AE84" i="28"/>
  <c r="AE85" i="28"/>
  <c r="AE86" i="28"/>
  <c r="Y91" i="28"/>
  <c r="Y92" i="28"/>
  <c r="O102" i="28"/>
  <c r="O103" i="28"/>
  <c r="O104" i="28"/>
  <c r="O105" i="28"/>
  <c r="AK109" i="28"/>
  <c r="AK110" i="28"/>
  <c r="AH119" i="28"/>
  <c r="AE128" i="28"/>
  <c r="AE137" i="28"/>
  <c r="AK3" i="28"/>
  <c r="AH6" i="28"/>
  <c r="AB11" i="28"/>
  <c r="AE28" i="28"/>
  <c r="AK9" i="28"/>
  <c r="AH11" i="28"/>
  <c r="AH12" i="28"/>
  <c r="AB15" i="28"/>
  <c r="AB16" i="28"/>
  <c r="AK28" i="28"/>
  <c r="AH29" i="28"/>
  <c r="AB33" i="28"/>
  <c r="AK43" i="28"/>
  <c r="AH59" i="28"/>
  <c r="AH60" i="28"/>
  <c r="AH61" i="28"/>
  <c r="AH83" i="28"/>
  <c r="AH84" i="28"/>
  <c r="AH85" i="28"/>
  <c r="AH86" i="28"/>
  <c r="AB91" i="28"/>
  <c r="AB92" i="28"/>
  <c r="O106" i="28"/>
  <c r="O107" i="28"/>
  <c r="O108" i="28"/>
  <c r="AK119" i="28"/>
  <c r="AH128" i="28"/>
  <c r="AH137" i="28"/>
  <c r="AK11" i="28"/>
  <c r="AK12" i="28"/>
  <c r="AE15" i="28"/>
  <c r="AE16" i="28"/>
  <c r="AK29" i="28"/>
  <c r="AE33" i="28"/>
  <c r="AK59" i="28"/>
  <c r="AK60" i="28"/>
  <c r="AK61" i="28"/>
  <c r="O73" i="28"/>
  <c r="AK83" i="28"/>
  <c r="AK84" i="28"/>
  <c r="AK85" i="28"/>
  <c r="AK86" i="28"/>
  <c r="AE91" i="28"/>
  <c r="AE92" i="28"/>
  <c r="O109" i="28"/>
  <c r="O110" i="28"/>
  <c r="AK128" i="28"/>
  <c r="AK137" i="28"/>
  <c r="AH91" i="28"/>
  <c r="AH92" i="28"/>
  <c r="AN64" i="27"/>
  <c r="AB64" i="27"/>
  <c r="AK64" i="27"/>
  <c r="AH64" i="27"/>
  <c r="AE64" i="27"/>
  <c r="Y64" i="27"/>
  <c r="AK52" i="27"/>
  <c r="Y52" i="27"/>
  <c r="AH52" i="27"/>
  <c r="AE52" i="27"/>
  <c r="AB52" i="27"/>
  <c r="Y59" i="27"/>
  <c r="AN59" i="27"/>
  <c r="AK59" i="27"/>
  <c r="AK69" i="27"/>
  <c r="AH69" i="27"/>
  <c r="AB69" i="27"/>
  <c r="AE69" i="27"/>
  <c r="Y69" i="27"/>
  <c r="O110" i="27"/>
  <c r="O107" i="27"/>
  <c r="O109" i="27"/>
  <c r="O108" i="27"/>
  <c r="O111" i="27"/>
  <c r="Y16" i="27"/>
  <c r="AN52" i="27"/>
  <c r="AB59" i="27"/>
  <c r="AN66" i="27"/>
  <c r="AK66" i="27"/>
  <c r="AE66" i="27"/>
  <c r="AB66" i="27"/>
  <c r="AH66" i="27"/>
  <c r="AN69" i="27"/>
  <c r="AK101" i="27"/>
  <c r="AH101" i="27"/>
  <c r="Y101" i="27"/>
  <c r="AE101" i="27"/>
  <c r="AB101" i="27"/>
  <c r="O104" i="27"/>
  <c r="AE28" i="27"/>
  <c r="AN35" i="27"/>
  <c r="AK35" i="27"/>
  <c r="AE35" i="27"/>
  <c r="AB35" i="27"/>
  <c r="AH35" i="27"/>
  <c r="AH59" i="27"/>
  <c r="Y91" i="27"/>
  <c r="O102" i="27"/>
  <c r="AK50" i="27"/>
  <c r="AH50" i="27"/>
  <c r="AB50" i="27"/>
  <c r="Y50" i="27"/>
  <c r="AE50" i="27"/>
  <c r="AE59" i="27"/>
  <c r="O5" i="27"/>
  <c r="Y35" i="27"/>
  <c r="O105" i="27"/>
  <c r="AB119" i="27"/>
  <c r="AK119" i="27"/>
  <c r="Y119" i="27"/>
  <c r="AN119" i="27"/>
  <c r="O73" i="27"/>
  <c r="O29" i="27"/>
  <c r="AB28" i="27"/>
  <c r="AN28" i="27"/>
  <c r="Y28" i="27"/>
  <c r="AH3" i="27"/>
  <c r="AE3" i="27"/>
  <c r="Y3" i="27"/>
  <c r="AB3" i="27"/>
  <c r="AE5" i="27"/>
  <c r="AB5" i="27"/>
  <c r="Y5" i="27"/>
  <c r="AN15" i="27"/>
  <c r="AE15" i="27"/>
  <c r="AK15" i="27"/>
  <c r="AH15" i="27"/>
  <c r="AK28" i="27"/>
  <c r="AK51" i="27"/>
  <c r="AH51" i="27"/>
  <c r="AB51" i="27"/>
  <c r="AE51" i="27"/>
  <c r="Y51" i="27"/>
  <c r="AK68" i="27"/>
  <c r="Y68" i="27"/>
  <c r="AH68" i="27"/>
  <c r="AE68" i="27"/>
  <c r="AB68" i="27"/>
  <c r="AE92" i="27"/>
  <c r="AN92" i="27"/>
  <c r="AK92" i="27"/>
  <c r="AH92" i="27"/>
  <c r="O106" i="27"/>
  <c r="AE119" i="27"/>
  <c r="AH16" i="27"/>
  <c r="AE16" i="27"/>
  <c r="AN16" i="27"/>
  <c r="AK16" i="27"/>
  <c r="AE27" i="27"/>
  <c r="AB27" i="27"/>
  <c r="Y27" i="27"/>
  <c r="Y29" i="27"/>
  <c r="AN29" i="27"/>
  <c r="AK29" i="27"/>
  <c r="O43" i="27"/>
  <c r="O44" i="27" s="1"/>
  <c r="O41" i="27"/>
  <c r="O42" i="27" s="1"/>
  <c r="AN65" i="27"/>
  <c r="AK65" i="27"/>
  <c r="AE65" i="27"/>
  <c r="AH65" i="27"/>
  <c r="AB65" i="27"/>
  <c r="Y92" i="27"/>
  <c r="O103" i="27"/>
  <c r="AH119" i="27"/>
  <c r="AN91" i="27"/>
  <c r="AH91" i="27"/>
  <c r="AK91" i="27"/>
  <c r="AE91" i="27"/>
  <c r="AN33" i="27"/>
  <c r="AK33" i="27"/>
  <c r="AH33" i="27"/>
  <c r="AE33" i="27"/>
  <c r="AH37" i="27"/>
  <c r="AE37" i="27"/>
  <c r="Y37" i="27"/>
  <c r="AB37" i="27"/>
  <c r="Y65" i="27"/>
  <c r="AB92" i="27"/>
  <c r="Y102" i="27"/>
  <c r="Y38" i="27"/>
  <c r="Y55" i="27"/>
  <c r="Y71" i="27"/>
  <c r="AB102" i="27"/>
  <c r="AB103" i="27"/>
  <c r="AB104" i="27"/>
  <c r="Y107" i="27"/>
  <c r="Y6" i="27"/>
  <c r="Y7" i="27"/>
  <c r="AB38" i="27"/>
  <c r="AB39" i="27"/>
  <c r="Y41" i="27"/>
  <c r="AB54" i="27"/>
  <c r="AB55" i="27"/>
  <c r="Y57" i="27"/>
  <c r="AB71" i="27"/>
  <c r="O84" i="27"/>
  <c r="O85" i="27"/>
  <c r="O86" i="27"/>
  <c r="O87" i="27"/>
  <c r="AE102" i="27"/>
  <c r="AE103" i="27"/>
  <c r="AE104" i="27"/>
  <c r="AB106" i="27"/>
  <c r="AB107" i="27"/>
  <c r="Y109" i="27"/>
  <c r="Y110" i="27"/>
  <c r="Y104" i="27"/>
  <c r="Y39" i="27"/>
  <c r="Y54" i="27"/>
  <c r="Y106" i="27"/>
  <c r="AB4" i="27"/>
  <c r="AE4" i="27"/>
  <c r="AB6" i="27"/>
  <c r="AB7" i="27"/>
  <c r="AE38" i="27"/>
  <c r="AE39" i="27"/>
  <c r="AB41" i="27"/>
  <c r="AE54" i="27"/>
  <c r="AE55" i="27"/>
  <c r="AB57" i="27"/>
  <c r="AE71" i="27"/>
  <c r="O88" i="27"/>
  <c r="O89" i="27"/>
  <c r="O90" i="27"/>
  <c r="AH102" i="27"/>
  <c r="AH103" i="27"/>
  <c r="AH104" i="27"/>
  <c r="AE106" i="27"/>
  <c r="AE107" i="27"/>
  <c r="AB109" i="27"/>
  <c r="AB110" i="27"/>
  <c r="Y103" i="27"/>
  <c r="Y4" i="27"/>
  <c r="O91" i="27"/>
  <c r="O92" i="27"/>
  <c r="R54" i="24"/>
  <c r="Y54" i="24" s="1"/>
  <c r="R55" i="24"/>
  <c r="Y55" i="24" s="1"/>
  <c r="R68" i="24"/>
  <c r="Y68" i="24" s="1"/>
  <c r="R69" i="24"/>
  <c r="Y69" i="24" s="1"/>
  <c r="R4" i="24"/>
  <c r="Y4" i="24" s="1"/>
  <c r="R6" i="24"/>
  <c r="AH6" i="24" s="1"/>
  <c r="R7" i="24"/>
  <c r="AN7" i="24" s="1"/>
  <c r="R9" i="24"/>
  <c r="Y9" i="24" s="1"/>
  <c r="R11" i="24"/>
  <c r="AB11" i="24" s="1"/>
  <c r="R12" i="24"/>
  <c r="AH12" i="24" s="1"/>
  <c r="R15" i="24"/>
  <c r="AN15" i="24" s="1"/>
  <c r="R16" i="24"/>
  <c r="AE16" i="24" s="1"/>
  <c r="R31" i="24"/>
  <c r="AB31" i="24" s="1"/>
  <c r="R33" i="24"/>
  <c r="AH33" i="24" s="1"/>
  <c r="R35" i="24"/>
  <c r="AN35" i="24" s="1"/>
  <c r="R38" i="24"/>
  <c r="AB38" i="24" s="1"/>
  <c r="R39" i="24"/>
  <c r="AH39" i="24" s="1"/>
  <c r="R41" i="24"/>
  <c r="AN41" i="24" s="1"/>
  <c r="R43" i="24"/>
  <c r="AE43" i="24" s="1"/>
  <c r="R46" i="24"/>
  <c r="AH46" i="24" s="1"/>
  <c r="R47" i="24"/>
  <c r="AN47" i="24" s="1"/>
  <c r="R51" i="24"/>
  <c r="AB51" i="24" s="1"/>
  <c r="R52" i="24"/>
  <c r="AH52" i="24" s="1"/>
  <c r="R57" i="24"/>
  <c r="AN57" i="24" s="1"/>
  <c r="R60" i="24"/>
  <c r="AB60" i="24" s="1"/>
  <c r="R61" i="24"/>
  <c r="AH61" i="24" s="1"/>
  <c r="R65" i="24"/>
  <c r="AE65" i="24" s="1"/>
  <c r="R66" i="24"/>
  <c r="AB66" i="24" s="1"/>
  <c r="R71" i="24"/>
  <c r="AH71" i="24" s="1"/>
  <c r="R84" i="24"/>
  <c r="AE84" i="24" s="1"/>
  <c r="R85" i="24"/>
  <c r="AB85" i="24" s="1"/>
  <c r="R86" i="24"/>
  <c r="AH86" i="24" s="1"/>
  <c r="R88" i="24"/>
  <c r="AN88" i="24" s="1"/>
  <c r="R89" i="24"/>
  <c r="AE89" i="24" s="1"/>
  <c r="R91" i="24"/>
  <c r="AB91" i="24" s="1"/>
  <c r="R92" i="24"/>
  <c r="AH92" i="24" s="1"/>
  <c r="R102" i="24"/>
  <c r="AE102" i="24" s="1"/>
  <c r="R103" i="24"/>
  <c r="AB103" i="24" s="1"/>
  <c r="R104" i="24"/>
  <c r="AH104" i="24" s="1"/>
  <c r="R106" i="24"/>
  <c r="AN106" i="24" s="1"/>
  <c r="R107" i="24"/>
  <c r="AE107" i="24" s="1"/>
  <c r="R109" i="24"/>
  <c r="AB109" i="24" s="1"/>
  <c r="R110" i="24"/>
  <c r="AH110" i="24" s="1"/>
  <c r="P137" i="24"/>
  <c r="R137" i="24" s="1"/>
  <c r="P128" i="24"/>
  <c r="R128" i="24" s="1"/>
  <c r="P119" i="24"/>
  <c r="R119" i="24" s="1"/>
  <c r="O6" i="30" l="1"/>
  <c r="O9" i="30"/>
  <c r="O19" i="30"/>
  <c r="O11" i="30"/>
  <c r="O14" i="30" s="1"/>
  <c r="O15" i="30"/>
  <c r="O18" i="30" s="1"/>
  <c r="O59" i="30"/>
  <c r="O30" i="30"/>
  <c r="O31" i="30" s="1"/>
  <c r="O32" i="30" s="1"/>
  <c r="O45" i="30"/>
  <c r="O10" i="34"/>
  <c r="O7" i="34"/>
  <c r="O13" i="34"/>
  <c r="O18" i="34"/>
  <c r="O61" i="34"/>
  <c r="O60" i="34"/>
  <c r="O53" i="34"/>
  <c r="O52" i="34"/>
  <c r="O49" i="34"/>
  <c r="O50" i="34" s="1"/>
  <c r="O51" i="34" s="1"/>
  <c r="O74" i="34"/>
  <c r="O75" i="34" s="1"/>
  <c r="O67" i="34"/>
  <c r="O63" i="34"/>
  <c r="O64" i="34" s="1"/>
  <c r="O65" i="34" s="1"/>
  <c r="O66" i="34"/>
  <c r="O58" i="33"/>
  <c r="O57" i="33"/>
  <c r="O50" i="33"/>
  <c r="O49" i="33"/>
  <c r="O46" i="33"/>
  <c r="O47" i="33" s="1"/>
  <c r="O48" i="33" s="1"/>
  <c r="O71" i="33"/>
  <c r="O72" i="33" s="1"/>
  <c r="O64" i="33"/>
  <c r="O63" i="33"/>
  <c r="O60" i="33"/>
  <c r="O61" i="33" s="1"/>
  <c r="O62" i="33" s="1"/>
  <c r="O10" i="33"/>
  <c r="O7" i="33"/>
  <c r="O12" i="33"/>
  <c r="O16" i="33"/>
  <c r="O12" i="32"/>
  <c r="O10" i="32"/>
  <c r="O7" i="32"/>
  <c r="O16" i="32"/>
  <c r="O73" i="32"/>
  <c r="O29" i="32"/>
  <c r="O59" i="31"/>
  <c r="O71" i="31" s="1"/>
  <c r="O72" i="31" s="1"/>
  <c r="O73" i="31"/>
  <c r="O59" i="29"/>
  <c r="O30" i="29"/>
  <c r="O31" i="29" s="1"/>
  <c r="O32" i="29" s="1"/>
  <c r="O46" i="31"/>
  <c r="O47" i="31" s="1"/>
  <c r="O48" i="31" s="1"/>
  <c r="O58" i="31"/>
  <c r="O57" i="31"/>
  <c r="O50" i="31"/>
  <c r="O49" i="31"/>
  <c r="O12" i="31"/>
  <c r="O10" i="31"/>
  <c r="O7" i="31"/>
  <c r="O16" i="31"/>
  <c r="O58" i="29"/>
  <c r="O57" i="29"/>
  <c r="O50" i="29"/>
  <c r="O49" i="29"/>
  <c r="O46" i="29"/>
  <c r="O47" i="29" s="1"/>
  <c r="O48" i="29" s="1"/>
  <c r="O7" i="29"/>
  <c r="O10" i="29"/>
  <c r="O16" i="29"/>
  <c r="O12" i="29"/>
  <c r="O12" i="28"/>
  <c r="O10" i="28"/>
  <c r="O7" i="28"/>
  <c r="O16" i="28"/>
  <c r="O58" i="28"/>
  <c r="O57" i="28"/>
  <c r="O50" i="28"/>
  <c r="O49" i="28"/>
  <c r="O46" i="28"/>
  <c r="O47" i="28" s="1"/>
  <c r="O48" i="28" s="1"/>
  <c r="O60" i="28"/>
  <c r="O61" i="28" s="1"/>
  <c r="O62" i="28" s="1"/>
  <c r="O71" i="28"/>
  <c r="O72" i="28" s="1"/>
  <c r="O63" i="28"/>
  <c r="O64" i="28"/>
  <c r="O45" i="27"/>
  <c r="O30" i="27"/>
  <c r="O31" i="27" s="1"/>
  <c r="O32" i="27" s="1"/>
  <c r="O59" i="27"/>
  <c r="O15" i="27"/>
  <c r="O18" i="27" s="1"/>
  <c r="O9" i="27"/>
  <c r="O6" i="27"/>
  <c r="O11" i="27"/>
  <c r="O14" i="27" s="1"/>
  <c r="O19" i="27"/>
  <c r="AH54" i="24"/>
  <c r="AN54" i="24"/>
  <c r="AK54" i="24"/>
  <c r="AE54" i="24"/>
  <c r="AK68" i="24"/>
  <c r="AB68" i="24"/>
  <c r="AN68" i="24"/>
  <c r="AH68" i="24"/>
  <c r="AE68" i="24"/>
  <c r="AN55" i="24"/>
  <c r="AH55" i="24"/>
  <c r="AE55" i="24"/>
  <c r="AB54" i="24"/>
  <c r="AB55" i="24"/>
  <c r="AK55" i="24"/>
  <c r="AN69" i="24"/>
  <c r="AK69" i="24"/>
  <c r="AH69" i="24"/>
  <c r="AE69" i="24"/>
  <c r="AB69" i="24"/>
  <c r="AN110" i="24"/>
  <c r="AN89" i="24"/>
  <c r="AE85" i="24"/>
  <c r="AB71" i="24"/>
  <c r="AN31" i="24"/>
  <c r="AH60" i="24"/>
  <c r="AH43" i="24"/>
  <c r="Y107" i="24"/>
  <c r="AN11" i="24"/>
  <c r="AH102" i="24"/>
  <c r="AE128" i="24"/>
  <c r="Y128" i="24"/>
  <c r="AB128" i="24"/>
  <c r="AH128" i="24"/>
  <c r="AN128" i="24"/>
  <c r="AK110" i="24"/>
  <c r="AN104" i="24"/>
  <c r="AB102" i="24"/>
  <c r="AH89" i="24"/>
  <c r="Y85" i="24"/>
  <c r="AH66" i="24"/>
  <c r="AE60" i="24"/>
  <c r="AB43" i="24"/>
  <c r="AH31" i="24"/>
  <c r="AH11" i="24"/>
  <c r="AE110" i="24"/>
  <c r="AB104" i="24"/>
  <c r="Y102" i="24"/>
  <c r="AB89" i="24"/>
  <c r="AN84" i="24"/>
  <c r="AN65" i="24"/>
  <c r="AN52" i="24"/>
  <c r="Y43" i="24"/>
  <c r="AE31" i="24"/>
  <c r="AE11" i="24"/>
  <c r="AB110" i="24"/>
  <c r="AN103" i="24"/>
  <c r="AN92" i="24"/>
  <c r="Y89" i="24"/>
  <c r="AH84" i="24"/>
  <c r="AH65" i="24"/>
  <c r="AK52" i="24"/>
  <c r="AN39" i="24"/>
  <c r="AN16" i="24"/>
  <c r="AB9" i="24"/>
  <c r="AH109" i="24"/>
  <c r="AH103" i="24"/>
  <c r="AK92" i="24"/>
  <c r="AN86" i="24"/>
  <c r="AB84" i="24"/>
  <c r="AB65" i="24"/>
  <c r="AB52" i="24"/>
  <c r="AK39" i="24"/>
  <c r="AH16" i="24"/>
  <c r="AN6" i="24"/>
  <c r="AN107" i="24"/>
  <c r="AE103" i="24"/>
  <c r="AE92" i="24"/>
  <c r="AB86" i="24"/>
  <c r="Y84" i="24"/>
  <c r="Y65" i="24"/>
  <c r="AH51" i="24"/>
  <c r="AB39" i="24"/>
  <c r="AB16" i="24"/>
  <c r="AK6" i="24"/>
  <c r="AH107" i="24"/>
  <c r="Y103" i="24"/>
  <c r="AB92" i="24"/>
  <c r="AN85" i="24"/>
  <c r="AN71" i="24"/>
  <c r="AN61" i="24"/>
  <c r="AN46" i="24"/>
  <c r="AH38" i="24"/>
  <c r="Y16" i="24"/>
  <c r="AB6" i="24"/>
  <c r="AB107" i="24"/>
  <c r="AN102" i="24"/>
  <c r="AH91" i="24"/>
  <c r="AH85" i="24"/>
  <c r="AK71" i="24"/>
  <c r="AN60" i="24"/>
  <c r="AN43" i="24"/>
  <c r="AN33" i="24"/>
  <c r="AN12" i="24"/>
  <c r="AN119" i="24"/>
  <c r="Y119" i="24"/>
  <c r="AB119" i="24"/>
  <c r="AE119" i="24"/>
  <c r="AH119" i="24"/>
  <c r="AK119" i="24"/>
  <c r="AB137" i="24"/>
  <c r="AE137" i="24"/>
  <c r="AH137" i="24"/>
  <c r="AK137" i="24"/>
  <c r="AN137" i="24"/>
  <c r="Y137" i="24"/>
  <c r="AE109" i="24"/>
  <c r="AK104" i="24"/>
  <c r="AE91" i="24"/>
  <c r="AK86" i="24"/>
  <c r="AE51" i="24"/>
  <c r="Y109" i="24"/>
  <c r="AK106" i="24"/>
  <c r="AE104" i="24"/>
  <c r="Y91" i="24"/>
  <c r="AK88" i="24"/>
  <c r="AE86" i="24"/>
  <c r="AE71" i="24"/>
  <c r="Y66" i="24"/>
  <c r="AE61" i="24"/>
  <c r="Y60" i="24"/>
  <c r="AK57" i="24"/>
  <c r="AE52" i="24"/>
  <c r="Y51" i="24"/>
  <c r="AK47" i="24"/>
  <c r="AE46" i="24"/>
  <c r="AK41" i="24"/>
  <c r="AE39" i="24"/>
  <c r="Y38" i="24"/>
  <c r="AK35" i="24"/>
  <c r="AE33" i="24"/>
  <c r="Y31" i="24"/>
  <c r="AK15" i="24"/>
  <c r="AE12" i="24"/>
  <c r="Y11" i="24"/>
  <c r="AK7" i="24"/>
  <c r="AE6" i="24"/>
  <c r="AH106" i="24"/>
  <c r="AN4" i="24"/>
  <c r="AH88" i="24"/>
  <c r="AB61" i="24"/>
  <c r="AH57" i="24"/>
  <c r="AH47" i="24"/>
  <c r="AB46" i="24"/>
  <c r="AH41" i="24"/>
  <c r="AH35" i="24"/>
  <c r="AB33" i="24"/>
  <c r="AH15" i="24"/>
  <c r="AB12" i="24"/>
  <c r="AN9" i="24"/>
  <c r="AH7" i="24"/>
  <c r="AK128" i="24"/>
  <c r="Y110" i="24"/>
  <c r="AK107" i="24"/>
  <c r="AE106" i="24"/>
  <c r="Y104" i="24"/>
  <c r="AK102" i="24"/>
  <c r="Y92" i="24"/>
  <c r="AK89" i="24"/>
  <c r="AE88" i="24"/>
  <c r="Y86" i="24"/>
  <c r="AK84" i="24"/>
  <c r="Y71" i="24"/>
  <c r="AK65" i="24"/>
  <c r="Y61" i="24"/>
  <c r="AE57" i="24"/>
  <c r="Y52" i="24"/>
  <c r="AE47" i="24"/>
  <c r="Y46" i="24"/>
  <c r="AK43" i="24"/>
  <c r="AE41" i="24"/>
  <c r="Y39" i="24"/>
  <c r="AE35" i="24"/>
  <c r="Y33" i="24"/>
  <c r="AK16" i="24"/>
  <c r="AE15" i="24"/>
  <c r="Y12" i="24"/>
  <c r="AK9" i="24"/>
  <c r="AE7" i="24"/>
  <c r="Y6" i="24"/>
  <c r="AK4" i="24"/>
  <c r="AH4" i="24"/>
  <c r="AN109" i="24"/>
  <c r="AB106" i="24"/>
  <c r="AN91" i="24"/>
  <c r="AB88" i="24"/>
  <c r="AN66" i="24"/>
  <c r="AB57" i="24"/>
  <c r="AN51" i="24"/>
  <c r="AB47" i="24"/>
  <c r="AB41" i="24"/>
  <c r="AN38" i="24"/>
  <c r="AB35" i="24"/>
  <c r="AB15" i="24"/>
  <c r="AH9" i="24"/>
  <c r="AB7" i="24"/>
  <c r="AK109" i="24"/>
  <c r="Y106" i="24"/>
  <c r="AK103" i="24"/>
  <c r="AK91" i="24"/>
  <c r="Y88" i="24"/>
  <c r="AK85" i="24"/>
  <c r="AK66" i="24"/>
  <c r="AK60" i="24"/>
  <c r="Y57" i="24"/>
  <c r="AK51" i="24"/>
  <c r="Y47" i="24"/>
  <c r="Y41" i="24"/>
  <c r="AK38" i="24"/>
  <c r="Y35" i="24"/>
  <c r="AK31" i="24"/>
  <c r="Y15" i="24"/>
  <c r="AK11" i="24"/>
  <c r="AE9" i="24"/>
  <c r="Y7" i="24"/>
  <c r="AE4" i="24"/>
  <c r="AB4" i="24"/>
  <c r="AE66" i="24"/>
  <c r="AK61" i="24"/>
  <c r="AK46" i="24"/>
  <c r="AE38" i="24"/>
  <c r="AK33" i="24"/>
  <c r="AK12" i="24"/>
  <c r="O120" i="24"/>
  <c r="O7" i="30" l="1"/>
  <c r="O10" i="30"/>
  <c r="O12" i="30"/>
  <c r="O16" i="30"/>
  <c r="O57" i="30"/>
  <c r="O58" i="30"/>
  <c r="O46" i="30"/>
  <c r="O47" i="30" s="1"/>
  <c r="O48" i="30" s="1"/>
  <c r="O49" i="30"/>
  <c r="O50" i="30"/>
  <c r="O71" i="30"/>
  <c r="O72" i="30" s="1"/>
  <c r="O60" i="30"/>
  <c r="O61" i="30" s="1"/>
  <c r="O62" i="30" s="1"/>
  <c r="O64" i="30"/>
  <c r="O63" i="30"/>
  <c r="O59" i="34"/>
  <c r="O58" i="34"/>
  <c r="O57" i="34"/>
  <c r="O54" i="34"/>
  <c r="O55" i="34" s="1"/>
  <c r="O56" i="34" s="1"/>
  <c r="O73" i="34"/>
  <c r="O72" i="34"/>
  <c r="O71" i="34"/>
  <c r="O68" i="34"/>
  <c r="O69" i="34" s="1"/>
  <c r="O70" i="34" s="1"/>
  <c r="O8" i="34"/>
  <c r="O14" i="34"/>
  <c r="O19" i="34"/>
  <c r="O17" i="33"/>
  <c r="O13" i="33"/>
  <c r="O8" i="33"/>
  <c r="O56" i="33"/>
  <c r="O55" i="33"/>
  <c r="O54" i="33"/>
  <c r="O51" i="33"/>
  <c r="O52" i="33" s="1"/>
  <c r="O53" i="33" s="1"/>
  <c r="O70" i="33"/>
  <c r="O69" i="33"/>
  <c r="O68" i="33"/>
  <c r="O65" i="33"/>
  <c r="O66" i="33" s="1"/>
  <c r="O67" i="33" s="1"/>
  <c r="O13" i="32"/>
  <c r="O17" i="32"/>
  <c r="O8" i="32"/>
  <c r="O45" i="32"/>
  <c r="O30" i="32"/>
  <c r="O31" i="32" s="1"/>
  <c r="O32" i="32" s="1"/>
  <c r="O59" i="32"/>
  <c r="O64" i="31"/>
  <c r="O69" i="31" s="1"/>
  <c r="O63" i="31"/>
  <c r="O60" i="31"/>
  <c r="O61" i="31" s="1"/>
  <c r="O62" i="31" s="1"/>
  <c r="O63" i="29"/>
  <c r="O60" i="29"/>
  <c r="O61" i="29" s="1"/>
  <c r="O62" i="29" s="1"/>
  <c r="O64" i="29"/>
  <c r="O71" i="29"/>
  <c r="O72" i="29" s="1"/>
  <c r="O13" i="31"/>
  <c r="O8" i="31"/>
  <c r="O17" i="31"/>
  <c r="O56" i="31"/>
  <c r="O55" i="31"/>
  <c r="O54" i="31"/>
  <c r="O51" i="31"/>
  <c r="O52" i="31" s="1"/>
  <c r="O53" i="31" s="1"/>
  <c r="O68" i="31"/>
  <c r="O65" i="31"/>
  <c r="O66" i="31" s="1"/>
  <c r="O67" i="31" s="1"/>
  <c r="O8" i="29"/>
  <c r="O17" i="29"/>
  <c r="O13" i="29"/>
  <c r="O51" i="29"/>
  <c r="O52" i="29" s="1"/>
  <c r="O53" i="29" s="1"/>
  <c r="O56" i="29"/>
  <c r="O55" i="29"/>
  <c r="O54" i="29"/>
  <c r="O56" i="28"/>
  <c r="O55" i="28"/>
  <c r="O54" i="28"/>
  <c r="O51" i="28"/>
  <c r="O52" i="28" s="1"/>
  <c r="O53" i="28" s="1"/>
  <c r="O70" i="28"/>
  <c r="O69" i="28"/>
  <c r="O68" i="28"/>
  <c r="O65" i="28"/>
  <c r="O66" i="28" s="1"/>
  <c r="O67" i="28" s="1"/>
  <c r="O13" i="28"/>
  <c r="O8" i="28"/>
  <c r="O17" i="28"/>
  <c r="O64" i="27"/>
  <c r="O63" i="27"/>
  <c r="O60" i="27"/>
  <c r="O61" i="27" s="1"/>
  <c r="O62" i="27" s="1"/>
  <c r="O71" i="27"/>
  <c r="O72" i="27" s="1"/>
  <c r="O16" i="27"/>
  <c r="O10" i="27"/>
  <c r="O7" i="27"/>
  <c r="O12" i="27"/>
  <c r="O49" i="27"/>
  <c r="O57" i="27"/>
  <c r="O46" i="27"/>
  <c r="O47" i="27" s="1"/>
  <c r="O48" i="27" s="1"/>
  <c r="O58" i="27"/>
  <c r="O50" i="27"/>
  <c r="P27" i="24"/>
  <c r="R27" i="24" s="1"/>
  <c r="P101" i="24"/>
  <c r="R101" i="24" s="1"/>
  <c r="P83" i="24"/>
  <c r="R83" i="24" s="1"/>
  <c r="P3" i="24"/>
  <c r="R3" i="24" s="1"/>
  <c r="P28" i="24"/>
  <c r="R28" i="24" s="1"/>
  <c r="P30" i="24"/>
  <c r="R30" i="24" s="1"/>
  <c r="P29" i="24"/>
  <c r="R29" i="24" s="1"/>
  <c r="P50" i="24"/>
  <c r="R50" i="24" s="1"/>
  <c r="P64" i="24"/>
  <c r="R64" i="24" s="1"/>
  <c r="P59" i="24"/>
  <c r="R59" i="24" s="1"/>
  <c r="P45" i="24"/>
  <c r="R45" i="24" s="1"/>
  <c r="P5" i="24"/>
  <c r="R5" i="24" s="1"/>
  <c r="P37" i="24"/>
  <c r="R37" i="24" s="1"/>
  <c r="O37" i="24"/>
  <c r="O38" i="24" s="1"/>
  <c r="O39" i="24" s="1"/>
  <c r="O40" i="24" s="1"/>
  <c r="O27" i="24"/>
  <c r="O35" i="24" s="1"/>
  <c r="O36" i="24" s="1"/>
  <c r="O4" i="24"/>
  <c r="O28" i="24" s="1"/>
  <c r="O29" i="24" s="1"/>
  <c r="O83" i="24"/>
  <c r="O101" i="24"/>
  <c r="O8" i="30" l="1"/>
  <c r="O13" i="30"/>
  <c r="O17" i="30"/>
  <c r="O70" i="30"/>
  <c r="O65" i="30"/>
  <c r="O66" i="30" s="1"/>
  <c r="O67" i="30" s="1"/>
  <c r="O68" i="30"/>
  <c r="O69" i="30"/>
  <c r="O56" i="30"/>
  <c r="O54" i="30"/>
  <c r="O55" i="30"/>
  <c r="O51" i="30"/>
  <c r="O52" i="30" s="1"/>
  <c r="O53" i="30" s="1"/>
  <c r="O60" i="32"/>
  <c r="O61" i="32" s="1"/>
  <c r="O62" i="32" s="1"/>
  <c r="O71" i="32"/>
  <c r="O72" i="32" s="1"/>
  <c r="O64" i="32"/>
  <c r="O63" i="32"/>
  <c r="O57" i="32"/>
  <c r="O50" i="32"/>
  <c r="O49" i="32"/>
  <c r="O46" i="32"/>
  <c r="O47" i="32" s="1"/>
  <c r="O48" i="32" s="1"/>
  <c r="O58" i="32"/>
  <c r="O70" i="31"/>
  <c r="O70" i="29"/>
  <c r="O68" i="29"/>
  <c r="O65" i="29"/>
  <c r="O66" i="29" s="1"/>
  <c r="O67" i="29" s="1"/>
  <c r="O69" i="29"/>
  <c r="O17" i="27"/>
  <c r="O13" i="27"/>
  <c r="O8" i="27"/>
  <c r="O55" i="27"/>
  <c r="O51" i="27"/>
  <c r="O52" i="27" s="1"/>
  <c r="O53" i="27" s="1"/>
  <c r="O56" i="27"/>
  <c r="O54" i="27"/>
  <c r="O69" i="27"/>
  <c r="O65" i="27"/>
  <c r="O66" i="27" s="1"/>
  <c r="O67" i="27" s="1"/>
  <c r="O68" i="27"/>
  <c r="O70" i="27"/>
  <c r="Y30" i="24"/>
  <c r="AB30" i="24"/>
  <c r="AE30" i="24"/>
  <c r="AH30" i="24"/>
  <c r="AK30" i="24"/>
  <c r="AN30" i="24"/>
  <c r="Y50" i="24"/>
  <c r="AE50" i="24"/>
  <c r="AH50" i="24"/>
  <c r="AK50" i="24"/>
  <c r="AN50" i="24"/>
  <c r="AB50" i="24"/>
  <c r="AE3" i="24"/>
  <c r="AN3" i="24"/>
  <c r="AK3" i="24"/>
  <c r="Y3" i="24"/>
  <c r="AH3" i="24"/>
  <c r="AB3" i="24"/>
  <c r="AB5" i="24"/>
  <c r="AE5" i="24"/>
  <c r="AH5" i="24"/>
  <c r="AK5" i="24"/>
  <c r="AN5" i="24"/>
  <c r="Y5" i="24"/>
  <c r="AN83" i="24"/>
  <c r="Y83" i="24"/>
  <c r="AB83" i="24"/>
  <c r="AE83" i="24"/>
  <c r="AH83" i="24"/>
  <c r="AK83" i="24"/>
  <c r="AN29" i="24"/>
  <c r="Y29" i="24"/>
  <c r="AB29" i="24"/>
  <c r="AE29" i="24"/>
  <c r="AH29" i="24"/>
  <c r="AK29" i="24"/>
  <c r="Y37" i="24"/>
  <c r="AE37" i="24"/>
  <c r="AH37" i="24"/>
  <c r="AK37" i="24"/>
  <c r="AN37" i="24"/>
  <c r="AB37" i="24"/>
  <c r="AB45" i="24"/>
  <c r="AE45" i="24"/>
  <c r="AH45" i="24"/>
  <c r="AK45" i="24"/>
  <c r="AN45" i="24"/>
  <c r="Y45" i="24"/>
  <c r="AN101" i="24"/>
  <c r="Y101" i="24"/>
  <c r="AB101" i="24"/>
  <c r="AE101" i="24"/>
  <c r="AH101" i="24"/>
  <c r="AK101" i="24"/>
  <c r="AH28" i="24"/>
  <c r="AK28" i="24"/>
  <c r="AN28" i="24"/>
  <c r="Y28" i="24"/>
  <c r="AB28" i="24"/>
  <c r="AE28" i="24"/>
  <c r="O109" i="24"/>
  <c r="Y59" i="24"/>
  <c r="AB59" i="24"/>
  <c r="AE59" i="24"/>
  <c r="AH59" i="24"/>
  <c r="AK59" i="24"/>
  <c r="AN59" i="24"/>
  <c r="O86" i="24"/>
  <c r="AN64" i="24"/>
  <c r="Y64" i="24"/>
  <c r="AB64" i="24"/>
  <c r="AE64" i="24"/>
  <c r="AH64" i="24"/>
  <c r="AK64" i="24"/>
  <c r="AB27" i="24"/>
  <c r="AE27" i="24"/>
  <c r="AK27" i="24"/>
  <c r="AN27" i="24"/>
  <c r="Y27" i="24"/>
  <c r="AH27" i="24"/>
  <c r="O59" i="24"/>
  <c r="O33" i="24"/>
  <c r="O34" i="24" s="1"/>
  <c r="O73" i="24"/>
  <c r="O45" i="24"/>
  <c r="O30" i="24"/>
  <c r="O31" i="24" s="1"/>
  <c r="O32" i="24" s="1"/>
  <c r="O41" i="24"/>
  <c r="O42" i="24" s="1"/>
  <c r="O43" i="24"/>
  <c r="O44" i="24" s="1"/>
  <c r="O110" i="24"/>
  <c r="O106" i="24"/>
  <c r="O5" i="24"/>
  <c r="O6" i="24" s="1"/>
  <c r="O7" i="24" s="1"/>
  <c r="O8" i="24" s="1"/>
  <c r="O108" i="24"/>
  <c r="O85" i="24"/>
  <c r="O87" i="24"/>
  <c r="O93" i="24"/>
  <c r="O107" i="24"/>
  <c r="O92" i="24"/>
  <c r="O105" i="24"/>
  <c r="O90" i="24"/>
  <c r="O102" i="24"/>
  <c r="O104" i="24"/>
  <c r="O89" i="24"/>
  <c r="O91" i="24"/>
  <c r="O111" i="24"/>
  <c r="O103" i="24"/>
  <c r="O88" i="24"/>
  <c r="O84" i="24"/>
  <c r="O55" i="32" l="1"/>
  <c r="O51" i="32"/>
  <c r="O52" i="32" s="1"/>
  <c r="O53" i="32" s="1"/>
  <c r="O54" i="32"/>
  <c r="O56" i="32"/>
  <c r="O70" i="32"/>
  <c r="O69" i="32"/>
  <c r="O68" i="32"/>
  <c r="O65" i="32"/>
  <c r="O66" i="32" s="1"/>
  <c r="O67" i="32" s="1"/>
  <c r="O64" i="24"/>
  <c r="O63" i="24"/>
  <c r="O60" i="24"/>
  <c r="O61" i="24" s="1"/>
  <c r="O62" i="24" s="1"/>
  <c r="O71" i="24"/>
  <c r="O72" i="24" s="1"/>
  <c r="O58" i="24"/>
  <c r="O57" i="24"/>
  <c r="O46" i="24"/>
  <c r="O47" i="24" s="1"/>
  <c r="O48" i="24" s="1"/>
  <c r="O49" i="24"/>
  <c r="O50" i="24"/>
  <c r="O17" i="24"/>
  <c r="O12" i="24"/>
  <c r="O10" i="24"/>
  <c r="O13" i="24"/>
  <c r="O15" i="24"/>
  <c r="O18" i="24" s="1"/>
  <c r="O19" i="24"/>
  <c r="O11" i="24"/>
  <c r="O14" i="24" s="1"/>
  <c r="O16" i="24"/>
  <c r="O9" i="24"/>
  <c r="O68" i="24" l="1"/>
  <c r="O70" i="24"/>
  <c r="O69" i="24"/>
  <c r="O54" i="24"/>
  <c r="O55" i="24"/>
  <c r="O65" i="24"/>
  <c r="O66" i="24" s="1"/>
  <c r="O67" i="24" s="1"/>
  <c r="O51" i="24"/>
  <c r="O52" i="24" s="1"/>
  <c r="O53" i="24" s="1"/>
  <c r="O56" i="24"/>
  <c r="C2" i="25"/>
  <c r="C3" i="25"/>
  <c r="C4" i="25"/>
  <c r="C5" i="25"/>
  <c r="C6" i="25"/>
  <c r="C7" i="25"/>
  <c r="E7" i="25" s="1"/>
  <c r="C8" i="25"/>
  <c r="E8" i="25" s="1"/>
  <c r="C9" i="25"/>
  <c r="E9" i="25" s="1"/>
  <c r="C10" i="25"/>
  <c r="E10" i="25" s="1"/>
  <c r="C11" i="25"/>
  <c r="E11" i="25" s="1"/>
  <c r="C12" i="25"/>
  <c r="E12" i="25" s="1"/>
  <c r="C13" i="25"/>
  <c r="E13" i="25" s="1"/>
  <c r="C14" i="25"/>
  <c r="E14" i="25" s="1"/>
  <c r="C15" i="25"/>
  <c r="E15" i="25" s="1"/>
  <c r="C16" i="25"/>
  <c r="E16" i="25" s="1"/>
  <c r="C17" i="25"/>
  <c r="E17" i="25" s="1"/>
  <c r="C18" i="25"/>
  <c r="E18" i="25" s="1"/>
  <c r="C19" i="25"/>
  <c r="E19" i="25" s="1"/>
  <c r="C20" i="25"/>
  <c r="E20" i="25" s="1"/>
  <c r="C21" i="25"/>
  <c r="E21" i="25" s="1"/>
  <c r="C22" i="25"/>
  <c r="E22" i="25" s="1"/>
  <c r="C23" i="25"/>
  <c r="E23" i="25" s="1"/>
  <c r="C24" i="25"/>
  <c r="E24" i="25" s="1"/>
  <c r="C25" i="25"/>
  <c r="E25" i="25" s="1"/>
  <c r="C26" i="25"/>
  <c r="E26" i="25" s="1"/>
  <c r="C27" i="25"/>
  <c r="E27" i="25" s="1"/>
  <c r="C28" i="25"/>
  <c r="E28" i="25" s="1"/>
  <c r="C29" i="25"/>
  <c r="E29" i="25" s="1"/>
  <c r="C1" i="25"/>
  <c r="D7" i="25" l="1"/>
  <c r="D16" i="25"/>
  <c r="D15" i="25"/>
  <c r="D14" i="25"/>
  <c r="D8" i="25"/>
  <c r="D22" i="25"/>
  <c r="D29" i="25"/>
  <c r="D21" i="25"/>
  <c r="D13" i="25"/>
  <c r="D28" i="25"/>
  <c r="D20" i="25"/>
  <c r="D12" i="25"/>
  <c r="E2" i="25"/>
  <c r="D2" i="25"/>
  <c r="D23" i="25"/>
  <c r="E1" i="25"/>
  <c r="D1" i="25"/>
  <c r="D6" i="25"/>
  <c r="E6" i="25"/>
  <c r="D27" i="25"/>
  <c r="D19" i="25"/>
  <c r="D11" i="25"/>
  <c r="D5" i="25"/>
  <c r="E5" i="25"/>
  <c r="D26" i="25"/>
  <c r="D18" i="25"/>
  <c r="D10" i="25"/>
  <c r="E4" i="25"/>
  <c r="D4" i="25"/>
  <c r="D25" i="25"/>
  <c r="D17" i="25"/>
  <c r="D9" i="25"/>
  <c r="E3" i="25"/>
  <c r="D3" i="25"/>
  <c r="D24" i="25"/>
  <c r="AP21" i="15" l="1"/>
  <c r="AP18" i="15"/>
  <c r="AP15" i="15"/>
  <c r="AP12" i="15"/>
  <c r="AP9" i="15"/>
  <c r="AP6" i="15"/>
  <c r="AL21" i="15" l="1"/>
  <c r="AL18" i="15"/>
  <c r="AL9" i="15"/>
  <c r="AL15" i="15"/>
  <c r="AL12" i="15"/>
  <c r="AL6" i="15"/>
  <c r="AK2" i="15"/>
  <c r="AK15" i="15" s="1"/>
  <c r="U21" i="15"/>
  <c r="X21" i="15" s="1"/>
  <c r="AA21" i="15" s="1"/>
  <c r="AD21" i="15" s="1"/>
  <c r="AG21" i="15" s="1"/>
  <c r="AJ21" i="15" s="1"/>
  <c r="U18" i="15"/>
  <c r="X18" i="15" s="1"/>
  <c r="AA18" i="15" s="1"/>
  <c r="AD18" i="15" s="1"/>
  <c r="AG18" i="15" s="1"/>
  <c r="AJ18" i="15" s="1"/>
  <c r="U15" i="15"/>
  <c r="X15" i="15" s="1"/>
  <c r="AA15" i="15" s="1"/>
  <c r="AD15" i="15" s="1"/>
  <c r="AG15" i="15" s="1"/>
  <c r="AJ15" i="15" s="1"/>
  <c r="U12" i="15"/>
  <c r="X12" i="15" s="1"/>
  <c r="AA12" i="15" s="1"/>
  <c r="AD12" i="15" s="1"/>
  <c r="AG12" i="15" s="1"/>
  <c r="AJ12" i="15" s="1"/>
  <c r="U9" i="15"/>
  <c r="X9" i="15" s="1"/>
  <c r="AA9" i="15" s="1"/>
  <c r="AD9" i="15" s="1"/>
  <c r="AG9" i="15" s="1"/>
  <c r="AJ9" i="15" s="1"/>
  <c r="U6" i="15"/>
  <c r="X6" i="15" s="1"/>
  <c r="AA6" i="15" s="1"/>
  <c r="AD6" i="15" s="1"/>
  <c r="AG6" i="15" s="1"/>
  <c r="AJ6" i="15" s="1"/>
  <c r="AM15" i="15" l="1"/>
  <c r="AK9" i="15"/>
  <c r="AM9" i="15" s="1"/>
  <c r="AK12" i="15"/>
  <c r="AM12" i="15" s="1"/>
  <c r="AK6" i="15"/>
  <c r="AM6" i="15" s="1"/>
  <c r="AK18" i="15"/>
  <c r="AM18" i="15" s="1"/>
  <c r="AK21" i="15"/>
  <c r="AM2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tc={1A8B2530-16EC-4CE8-BD7D-9B508109500F}</author>
    <author>tc={FFB6F6C9-B9D3-4F79-853A-386A010D4099}</author>
    <author>tc={751D53E3-846D-4C51-B83C-3E154182A608}</author>
    <author>tc={7C586046-427A-4BC7-AAF0-0E911F9DCFD9}</author>
    <author>tc={60366FDD-8247-432B-8006-F38CB7647FD9}</author>
    <author>tc={226D4143-3B5F-4A82-BAE6-C88E9CF657CA}</author>
    <author>tc={A13AD673-2397-42DB-90EF-7B4AA0D808F5}</author>
    <author>tc={18D7087B-53E4-4DA2-87CB-B2F458B91EAB}</author>
    <author>tc={A8C9F014-3692-4618-9227-EF8E7689C13D}</author>
    <author>tc={947E8748-39EC-4228-8B22-CE45DA686E18}</author>
  </authors>
  <commentList>
    <comment ref="N757" authorId="0" shapeId="0" xr:uid="{608EE06E-A39B-48E6-998E-88A66C1970B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8" authorId="1" shapeId="0" xr:uid="{1A8B2530-16EC-4CE8-BD7D-9B508109500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1" authorId="0" shapeId="0" xr:uid="{20A3E4DF-09F6-4166-AF38-E2A187B1C94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2" authorId="2" shapeId="0" xr:uid="{FFB6F6C9-B9D3-4F79-853A-386A010D40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1" authorId="3" shapeId="0" xr:uid="{751D53E3-846D-4C51-B83C-3E154182A608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2" authorId="4" shapeId="0" xr:uid="{7C586046-427A-4BC7-AAF0-0E911F9DCFD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3" authorId="5" shapeId="0" xr:uid="{60366FDD-8247-432B-8006-F38CB7647FD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7" authorId="6" shapeId="0" xr:uid="{226D4143-3B5F-4A82-BAE6-C88E9CF65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9" authorId="7" shapeId="0" xr:uid="{A13AD673-2397-42DB-90EF-7B4AA0D808F5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5" authorId="8" shapeId="0" xr:uid="{18D7087B-53E4-4DA2-87CB-B2F458B91E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6" authorId="9" shapeId="0" xr:uid="{A8C9F014-3692-4618-9227-EF8E7689C13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7" authorId="10" shapeId="0" xr:uid="{947E8748-39EC-4228-8B22-CE45DA686E1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tc={4E0D2FFB-17F9-487B-B55C-DC1F9EAE6F67}</author>
    <author>tc={C94ED92D-AC32-4B53-B011-0F602BCBD151}</author>
    <author>tc={0BDB36DC-9697-4F06-97ED-A1F4767D4D86}</author>
    <author>tc={4374A4E4-B9A9-40D3-A2CA-442F6F2E1A48}</author>
    <author>tc={D4BDB399-CDD6-4139-B454-2D4583D25A36}</author>
    <author>tc={D9D1A0D2-5548-47E0-A0B1-D7600D7A7068}</author>
    <author>tc={9271789D-5AE2-461E-9E46-024B5414A430}</author>
    <author>tc={7A6BCBCD-A2C7-4098-ABAD-2F0D29CB3DAF}</author>
    <author>tc={883EFBCE-7257-4304-B4C7-29D72D7906C6}</author>
    <author>tc={6FA13937-9A50-468B-AA22-002DB163FDBB}</author>
  </authors>
  <commentList>
    <comment ref="N757" authorId="0" shapeId="0" xr:uid="{537346E1-901B-48FB-A473-6F111D3BEEA4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8" authorId="1" shapeId="0" xr:uid="{4E0D2FFB-17F9-487B-B55C-DC1F9EAE6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1" authorId="0" shapeId="0" xr:uid="{89495CB3-9220-4461-812E-9CA45D2C19F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2" authorId="2" shapeId="0" xr:uid="{C94ED92D-AC32-4B53-B011-0F602BCBD151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1" authorId="3" shapeId="0" xr:uid="{0BDB36DC-9697-4F06-97ED-A1F4767D4D86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2" authorId="4" shapeId="0" xr:uid="{4374A4E4-B9A9-40D3-A2CA-442F6F2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3" authorId="5" shapeId="0" xr:uid="{D4BDB399-CDD6-4139-B454-2D4583D25A3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7" authorId="6" shapeId="0" xr:uid="{D9D1A0D2-5548-47E0-A0B1-D7600D7A7068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9" authorId="7" shapeId="0" xr:uid="{9271789D-5AE2-461E-9E46-024B5414A430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5" authorId="8" shapeId="0" xr:uid="{7A6BCBCD-A2C7-4098-ABAD-2F0D29CB3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6" authorId="9" shapeId="0" xr:uid="{883EFBCE-7257-4304-B4C7-29D72D7906C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7" authorId="10" shapeId="0" xr:uid="{6FA13937-9A50-468B-AA22-002DB163FDBB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tc={762CA708-2811-4A84-9AED-A948A57E2D2F}</author>
    <author>tc={D43A7124-408C-4630-805F-76AD0D3202C5}</author>
    <author>tc={AD56094D-8B88-49F2-9A8E-F83CE47B752D}</author>
    <author>tc={D4943BFA-7A85-466C-A9B3-CBCCF7BD1217}</author>
    <author>tc={6FD6C65A-31C0-48E8-B62C-80B477BB26C0}</author>
    <author>tc={75B0B9E2-D6A2-44B6-99E3-7A46A2A392A4}</author>
    <author>tc={CD120427-0667-4CC5-97BD-7293CBC23EBE}</author>
    <author>tc={B04AC5DF-2F9E-483F-931C-E666203177CA}</author>
    <author>tc={E4981659-B4ED-4050-96C0-3C0A6314FEF6}</author>
    <author>tc={77C819FF-C906-47A4-832A-068AB8162B21}</author>
  </authors>
  <commentList>
    <comment ref="N757" authorId="0" shapeId="0" xr:uid="{DB61793A-8DD0-4A58-B7A4-B5F231A34AC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8" authorId="1" shapeId="0" xr:uid="{762CA708-2811-4A84-9AED-A948A57E2D2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1" authorId="0" shapeId="0" xr:uid="{F0B654AB-34CC-4505-833A-DCCBCEDE17A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2" authorId="2" shapeId="0" xr:uid="{D43A7124-408C-4630-805F-76AD0D3202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1" authorId="3" shapeId="0" xr:uid="{AD56094D-8B88-49F2-9A8E-F83CE47B752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2" authorId="4" shapeId="0" xr:uid="{D4943BFA-7A85-466C-A9B3-CBCCF7BD1217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3" authorId="5" shapeId="0" xr:uid="{6FD6C65A-31C0-48E8-B62C-80B477BB26C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7" authorId="6" shapeId="0" xr:uid="{75B0B9E2-D6A2-44B6-99E3-7A46A2A3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9" authorId="7" shapeId="0" xr:uid="{CD120427-0667-4CC5-97BD-7293CBC2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5" authorId="8" shapeId="0" xr:uid="{B04AC5DF-2F9E-483F-931C-E666203177CA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6" authorId="9" shapeId="0" xr:uid="{E4981659-B4ED-4050-96C0-3C0A6314FEF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7" authorId="10" shapeId="0" xr:uid="{77C819FF-C906-47A4-832A-068AB8162B21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tc={667C8B72-EB8F-4F27-AD41-1A691978A3A6}</author>
    <author>tc={E4511A22-0298-4701-9443-4C6D65C7393D}</author>
    <author>tc={FFB52103-7183-490D-8251-0A899D242F2C}</author>
    <author>tc={FFB01909-0DA2-42B6-9C53-8B66E6D75705}</author>
    <author>tc={909DAA59-BBA2-4700-B78E-300B9F99D0E7}</author>
    <author>tc={F107BDA5-2499-49D2-9B1D-A3A0464F575A}</author>
    <author>tc={627B3499-076A-4400-816B-D0BAEF49A2D1}</author>
    <author>tc={016B0E83-5D4B-485B-8A20-5809F00F9A52}</author>
    <author>tc={E7366306-8832-4384-93AE-2D72E71BC69E}</author>
    <author>tc={AFF11657-3B57-4CF1-98FA-7F4203604841}</author>
  </authors>
  <commentList>
    <comment ref="N756" authorId="0" shapeId="0" xr:uid="{13CE6F00-32C2-44C6-8C9B-C8A2DCB4B1A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7" authorId="1" shapeId="0" xr:uid="{667C8B72-EB8F-4F27-AD41-1A691978A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0" authorId="0" shapeId="0" xr:uid="{93CE2CB1-AAB4-412D-BDA3-B614160F3FC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1" authorId="2" shapeId="0" xr:uid="{E4511A22-0298-4701-9443-4C6D65C7393D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0" authorId="3" shapeId="0" xr:uid="{FFB52103-7183-490D-8251-0A899D242F2C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1" authorId="4" shapeId="0" xr:uid="{FFB01909-0DA2-42B6-9C53-8B66E6D7570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2" authorId="5" shapeId="0" xr:uid="{909DAA59-BBA2-4700-B78E-300B9F99D0E7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6" authorId="6" shapeId="0" xr:uid="{F107BDA5-2499-49D2-9B1D-A3A0464F575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8" authorId="7" shapeId="0" xr:uid="{627B3499-076A-4400-816B-D0BAEF49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4" authorId="8" shapeId="0" xr:uid="{016B0E83-5D4B-485B-8A20-5809F00F9A52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5" authorId="9" shapeId="0" xr:uid="{E7366306-8832-4384-93AE-2D72E71BC69E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6" authorId="10" shapeId="0" xr:uid="{AFF11657-3B57-4CF1-98FA-7F4203604841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tc={BDE37D03-07B4-4896-86E3-D88BABAA549E}</author>
    <author>tc={118D30AC-8E12-49BB-9688-CFA69C81F8F3}</author>
    <author>tc={D7AAA1CB-B1D8-4452-AFEA-4E736D298992}</author>
    <author>tc={A786946C-838F-43A1-BE94-E015BEA7AB8E}</author>
    <author>tc={675ED6ED-6C15-417A-9A12-92C97A89868A}</author>
    <author>tc={312237CB-9974-448D-B17A-5867A60B33BF}</author>
    <author>tc={27E86B3A-1B30-4455-9A19-16466DAB79E7}</author>
    <author>tc={0CB04B5B-DBD3-4F87-9145-4D537055F509}</author>
    <author>tc={935DCF22-CFC4-43DA-8A85-806B7B7DB663}</author>
    <author>tc={EFBF65B1-974B-4969-8562-DE86246DA764}</author>
  </authors>
  <commentList>
    <comment ref="N759" authorId="0" shapeId="0" xr:uid="{6A0A15DC-51F9-4F86-8DC3-C20C35A9520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60" authorId="1" shapeId="0" xr:uid="{BDE37D03-07B4-4896-86E3-D88BABAA5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3" authorId="0" shapeId="0" xr:uid="{C9566DAE-B807-4F76-BA0E-E2C10C27EDA2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4" authorId="2" shapeId="0" xr:uid="{118D30AC-8E12-49BB-9688-CFA69C81F8F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3" authorId="3" shapeId="0" xr:uid="{D7AAA1CB-B1D8-4452-AFEA-4E736D298992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4" authorId="4" shapeId="0" xr:uid="{A786946C-838F-43A1-BE94-E015BEA7AB8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5" authorId="5" shapeId="0" xr:uid="{675ED6ED-6C15-417A-9A12-92C97A89868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9" authorId="6" shapeId="0" xr:uid="{312237CB-9974-448D-B17A-5867A60B33BF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31" authorId="7" shapeId="0" xr:uid="{27E86B3A-1B30-4455-9A19-16466DAB79E7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7" authorId="8" shapeId="0" xr:uid="{0CB04B5B-DBD3-4F87-9145-4D537055F50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8" authorId="9" shapeId="0" xr:uid="{935DCF22-CFC4-43DA-8A85-806B7B7DB663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9" authorId="10" shapeId="0" xr:uid="{EFBF65B1-974B-4969-8562-DE86246DA76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tc={35B2607B-FC2C-436C-8E2B-622ABA818841}</author>
    <author>tc={F0617EBF-FCFB-466F-B4C1-E1C876432AB1}</author>
    <author>tc={57890879-5F1E-4F46-93D4-D1831980329A}</author>
    <author>tc={4597E386-929E-45C9-BD1A-02EF084CF440}</author>
    <author>tc={7A562886-2BB7-4DCE-A01A-E487FB2D82C6}</author>
    <author>tc={7D2954D5-2558-4A23-B841-CCD2130A064A}</author>
    <author>tc={A19AA1DA-BE5A-40AB-A9AE-B0B6E5276500}</author>
    <author>tc={A161A5E8-C9F0-462E-B7D1-0DA70794A83E}</author>
    <author>tc={3957ECAB-A315-44ED-8F9D-30B8B44E16C0}</author>
    <author>tc={389469A8-E491-41A0-A6DF-DA8CA9B55D27}</author>
  </authors>
  <commentList>
    <comment ref="N756" authorId="0" shapeId="0" xr:uid="{22D781A6-260B-4086-8E86-7BFE66B7657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7" authorId="1" shapeId="0" xr:uid="{35B2607B-FC2C-436C-8E2B-622ABA81884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0" authorId="0" shapeId="0" xr:uid="{97EEFD9C-A0A2-4671-8828-4E8A1879ED9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1" authorId="2" shapeId="0" xr:uid="{F0617EBF-FCFB-466F-B4C1-E1C876432AB1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0" authorId="3" shapeId="0" xr:uid="{57890879-5F1E-4F46-93D4-D1831980329A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1" authorId="4" shapeId="0" xr:uid="{4597E386-929E-45C9-BD1A-02EF084CF44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2" authorId="5" shapeId="0" xr:uid="{7A562886-2BB7-4DCE-A01A-E487FB2D8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6" authorId="6" shapeId="0" xr:uid="{7D2954D5-2558-4A23-B841-CCD2130A064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8" authorId="7" shapeId="0" xr:uid="{A19AA1DA-BE5A-40AB-A9AE-B0B6E5276500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4" authorId="8" shapeId="0" xr:uid="{A161A5E8-C9F0-462E-B7D1-0DA70794A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5" authorId="9" shapeId="0" xr:uid="{3957ECAB-A315-44ED-8F9D-30B8B44E16C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6" authorId="10" shapeId="0" xr:uid="{389469A8-E491-41A0-A6DF-DA8CA9B55D2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tc={8C9D1D58-E126-4EB7-936E-D30E51A0F1B6}</author>
    <author>tc={609C6814-7CC5-4CDA-B1DC-4295A35BA544}</author>
    <author>tc={F10E28E0-CAC2-4EAC-8008-8BDE3DDABD9F}</author>
    <author>tc={9C468382-2B30-4663-B457-A95C2F8E657B}</author>
    <author>tc={D3EE4E16-C0D3-440D-9E8A-5219BA9A19D0}</author>
    <author>tc={88FE6D9D-6EAE-42FD-8CF2-E2B400BFD09A}</author>
    <author>tc={46B0839D-66B5-47EE-86A4-67C9575A350A}</author>
    <author>tc={46576039-B498-4294-B292-7BC840986575}</author>
    <author>tc={104414C4-FEAD-4987-9855-507D39071B6F}</author>
    <author>tc={998665BC-180B-4837-90BF-0833C3EB7300}</author>
  </authors>
  <commentList>
    <comment ref="N755" authorId="0" shapeId="0" xr:uid="{0F37BD6D-D6FD-4BA6-867B-311D02FECA27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6" authorId="1" shapeId="0" xr:uid="{8C9D1D58-E126-4EB7-936E-D30E51A0F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9" authorId="0" shapeId="0" xr:uid="{25E65881-6942-43FD-AD06-5020BDD83C3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0" authorId="2" shapeId="0" xr:uid="{609C6814-7CC5-4CDA-B1DC-4295A35BA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9" authorId="3" shapeId="0" xr:uid="{F10E28E0-CAC2-4EAC-8008-8BDE3DDABD9F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0" authorId="4" shapeId="0" xr:uid="{9C468382-2B30-4663-B457-A95C2F8E657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1" authorId="5" shapeId="0" xr:uid="{D3EE4E16-C0D3-440D-9E8A-5219BA9A19D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5" authorId="6" shapeId="0" xr:uid="{88FE6D9D-6EAE-42FD-8CF2-E2B400BFD09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7" authorId="7" shapeId="0" xr:uid="{46B0839D-66B5-47EE-86A4-67C9575A350A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3" authorId="8" shapeId="0" xr:uid="{46576039-B498-4294-B292-7BC84098657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4" authorId="9" shapeId="0" xr:uid="{104414C4-FEAD-4987-9855-507D39071B6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5" authorId="10" shapeId="0" xr:uid="{998665BC-180B-4837-90BF-0833C3EB730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tc={92980FD0-5927-4E52-A97A-908C01BFDB23}</author>
    <author>tc={B0F341DC-66AA-46AD-A84D-13D11BF9619F}</author>
    <author>tc={D58E57C5-9C21-41B8-BDF0-8DE1EC6C14F6}</author>
    <author>tc={21AC1E9F-03D1-4EAB-A398-B8E0B004B9FC}</author>
    <author>tc={D230F8B9-F421-4565-96DA-2637C6972E02}</author>
    <author>tc={94AA5FC3-8784-4C6C-AE5C-6DC8B4BEC232}</author>
    <author>tc={C3A67193-26C1-4DF5-B1FC-7431F5B2DF4B}</author>
    <author>tc={7D963BA2-62EE-4795-A1FB-F927B83A16B8}</author>
    <author>tc={FC6D2EDC-7B7E-49B5-89FB-7C4CBF2B419F}</author>
    <author>tc={C4BD7A51-9971-46FB-9400-C9DF6F362A32}</author>
  </authors>
  <commentList>
    <comment ref="N756" authorId="0" shapeId="0" xr:uid="{51159022-985F-48D2-A55D-6A710DE6F14E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7" authorId="1" shapeId="0" xr:uid="{92980FD0-5927-4E52-A97A-908C01BFDB2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0" authorId="0" shapeId="0" xr:uid="{EDA703E7-CF46-432B-AE97-5814096E4B6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1" authorId="2" shapeId="0" xr:uid="{B0F341DC-66AA-46AD-A84D-13D11BF96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0" authorId="3" shapeId="0" xr:uid="{D58E57C5-9C21-41B8-BDF0-8DE1EC6C14F6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1" authorId="4" shapeId="0" xr:uid="{21AC1E9F-03D1-4EAB-A398-B8E0B004B9FC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2" authorId="5" shapeId="0" xr:uid="{D230F8B9-F421-4565-96DA-2637C6972E0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6" authorId="6" shapeId="0" xr:uid="{94AA5FC3-8784-4C6C-AE5C-6DC8B4BEC232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8" authorId="7" shapeId="0" xr:uid="{C3A67193-26C1-4DF5-B1FC-7431F5B2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4" authorId="8" shapeId="0" xr:uid="{7D963BA2-62EE-4795-A1FB-F927B83A1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5" authorId="9" shapeId="0" xr:uid="{FC6D2EDC-7B7E-49B5-89FB-7C4CBF2B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6" authorId="10" shapeId="0" xr:uid="{C4BD7A51-9971-46FB-9400-C9DF6F362A3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tc={566AAFD4-180E-4E6D-A774-30DDAD0994D9}</author>
    <author>tc={C717ED23-A248-49F9-AC31-AAB706CB4CDE}</author>
    <author>tc={66FD4B3C-1276-44AF-9104-ACE48213598D}</author>
    <author>tc={BDCF152B-2717-4A1D-9AAB-B566FDFF68A2}</author>
    <author>tc={1C3D29BB-0879-414B-ACE0-1D2ED5BEDA94}</author>
    <author>tc={F8389B62-604C-48F3-8A88-A5E5A96AE3F2}</author>
    <author>tc={7C74C0E5-4BF8-4748-A450-9976F9ECCDD3}</author>
    <author>tc={FE4ABC8C-9524-432A-83B3-4BF91A0D02B5}</author>
    <author>tc={15771F78-B06E-4246-BB09-546F02826307}</author>
    <author>tc={EC725758-5241-4E3A-BD90-F5B25A2763D4}</author>
  </authors>
  <commentList>
    <comment ref="N756" authorId="0" shapeId="0" xr:uid="{497724B0-2EC3-459D-802A-D6788AB153A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7" authorId="1" shapeId="0" xr:uid="{566AAFD4-180E-4E6D-A774-30DDAD099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0" authorId="0" shapeId="0" xr:uid="{B306AB20-974D-4BFC-8E01-0A5E2E23E41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1" authorId="2" shapeId="0" xr:uid="{C717ED23-A248-49F9-AC31-AAB706CB4CDE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0" authorId="3" shapeId="0" xr:uid="{66FD4B3C-1276-44AF-9104-ACE48213598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1" authorId="4" shapeId="0" xr:uid="{BDCF152B-2717-4A1D-9AAB-B566FDFF68A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2" authorId="5" shapeId="0" xr:uid="{1C3D29BB-0879-414B-ACE0-1D2ED5BEDA9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6" authorId="6" shapeId="0" xr:uid="{F8389B62-604C-48F3-8A88-A5E5A96AE3F2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8" authorId="7" shapeId="0" xr:uid="{7C74C0E5-4BF8-4748-A450-9976F9ECCDD3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4" authorId="8" shapeId="0" xr:uid="{FE4ABC8C-9524-432A-83B3-4BF91A0D02B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5" authorId="9" shapeId="0" xr:uid="{15771F78-B06E-4246-BB09-546F0282630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6" authorId="10" shapeId="0" xr:uid="{EC725758-5241-4E3A-BD90-F5B25A2763D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tc={FC95F4F5-4A6F-48F0-A35B-99246F1DD847}</author>
    <author>tc={42CA250A-06CF-4026-9B0A-205F7696BA68}</author>
    <author>tc={866A5675-B24D-4FA2-9F5D-5066868295E7}</author>
    <author>tc={F94A98EE-209E-41D4-A853-4987B5114B39}</author>
    <author>tc={115DC541-356A-428D-BCF5-05A21920B9C2}</author>
    <author>tc={1DCF2648-109B-447D-8B61-E9995FB5CF64}</author>
    <author>tc={48D09473-7856-4A72-A623-B540399987CF}</author>
    <author>tc={EACCA3E8-2353-4C2A-9D06-DD0103B76964}</author>
    <author>tc={3FE6D2A3-1F91-42C3-88D0-FE38D138D82D}</author>
    <author>tc={754EE190-52D7-4E33-8F22-2316D33A4FA6}</author>
  </authors>
  <commentList>
    <comment ref="N755" authorId="0" shapeId="0" xr:uid="{2717BE00-F40C-4E81-91D6-284A534376C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6" authorId="1" shapeId="0" xr:uid="{FC95F4F5-4A6F-48F0-A35B-99246F1DD84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9" authorId="0" shapeId="0" xr:uid="{882E187B-2B0F-4FAB-B18E-E7AF1E8A18A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0" authorId="2" shapeId="0" xr:uid="{42CA250A-06CF-4026-9B0A-205F7696B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9" authorId="3" shapeId="0" xr:uid="{866A5675-B24D-4FA2-9F5D-5066868295E7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0" authorId="4" shapeId="0" xr:uid="{F94A98EE-209E-41D4-A853-4987B5114B3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1" authorId="5" shapeId="0" xr:uid="{115DC541-356A-428D-BCF5-05A21920B9C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5" authorId="6" shapeId="0" xr:uid="{1DCF2648-109B-447D-8B61-E9995FB5CF64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7" authorId="7" shapeId="0" xr:uid="{48D09473-7856-4A72-A623-B540399987CF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3" authorId="8" shapeId="0" xr:uid="{EACCA3E8-2353-4C2A-9D06-DD0103B7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4" authorId="9" shapeId="0" xr:uid="{3FE6D2A3-1F91-42C3-88D0-FE38D138D82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5" authorId="10" shapeId="0" xr:uid="{754EE190-52D7-4E33-8F22-2316D33A4FA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tc={1B64A631-5C6F-470D-9D80-51ACCDE74766}</author>
    <author>tc={71F62CCE-BAC1-4753-BD9E-6073F69ED583}</author>
    <author>tc={557E5057-9E9A-4075-9CC2-C952CD3B2297}</author>
    <author>tc={30A060AD-8111-41B2-B0F2-B5A762FC761C}</author>
    <author>tc={FB6F1662-DB5F-482D-9C6C-1BF71F7CDAAF}</author>
    <author>tc={509ABC02-E8AC-443D-ADB3-C2076D275CB8}</author>
    <author>tc={0192739B-A9D4-42D3-8E8E-5BD200613A0F}</author>
    <author>tc={E22ECA46-10BC-49E5-B0D5-C396D1755271}</author>
    <author>tc={68B762C5-338A-4BCF-AA7F-7821DB7EDE6D}</author>
    <author>tc={AE6C4F11-941B-4D09-A56C-8DD115291FDF}</author>
  </authors>
  <commentList>
    <comment ref="N754" authorId="0" shapeId="0" xr:uid="{BB58C1D8-CAF3-4E62-9677-254DCC99273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5" authorId="1" shapeId="0" xr:uid="{1B64A631-5C6F-470D-9D80-51ACCDE7476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8" authorId="0" shapeId="0" xr:uid="{84A0736C-1347-4D39-AE30-513503A0B41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59" authorId="2" shapeId="0" xr:uid="{71F62CCE-BAC1-4753-BD9E-6073F69ED58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8" authorId="3" shapeId="0" xr:uid="{557E5057-9E9A-4075-9CC2-C952CD3B2297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19" authorId="4" shapeId="0" xr:uid="{30A060AD-8111-41B2-B0F2-B5A762FC761C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0" authorId="5" shapeId="0" xr:uid="{FB6F1662-DB5F-482D-9C6C-1BF71F7CDAAF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4" authorId="6" shapeId="0" xr:uid="{509ABC02-E8AC-443D-ADB3-C2076D275CB8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6" authorId="7" shapeId="0" xr:uid="{0192739B-A9D4-42D3-8E8E-5BD200613A0F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2" authorId="8" shapeId="0" xr:uid="{E22ECA46-10BC-49E5-B0D5-C396D1755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3" authorId="9" shapeId="0" xr:uid="{68B762C5-338A-4BCF-AA7F-7821DB7EDE6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4" authorId="10" shapeId="0" xr:uid="{AE6C4F11-941B-4D09-A56C-8DD115291FD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tc={9E88B585-EA5C-4D53-8658-BA3A8C8E771C}</author>
    <author>tc={12EEF58D-6492-4DA0-8886-3010313A600F}</author>
    <author>tc={736A5E57-A7D9-4108-9E82-83638F3D9E61}</author>
    <author>tc={81C6CDB0-07A1-477F-AC0E-5A4525018554}</author>
    <author>tc={41C41B3D-2A05-4679-9936-CB40D915AFE2}</author>
    <author>tc={8A7E8BC3-F3EC-4233-86E0-75D15A60BA62}</author>
    <author>tc={8105A310-BC8D-49BE-B152-E605EF33E2BE}</author>
    <author>tc={C03C8593-91A1-45C1-9B7E-012B3026FB60}</author>
    <author>tc={5CFC80CD-8542-4A19-96AB-488D6567D820}</author>
    <author>tc={B783B997-152D-403C-8F20-EE077B1CE4C8}</author>
  </authors>
  <commentList>
    <comment ref="N768" authorId="0" shapeId="0" xr:uid="{0C14B07A-134D-45D3-9715-CBE6DEDDB74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69" authorId="1" shapeId="0" xr:uid="{9E88B585-EA5C-4D53-8658-BA3A8C8E771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72" authorId="0" shapeId="0" xr:uid="{D6FCBEC9-4673-464A-BE62-A7747F78F44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73" authorId="2" shapeId="0" xr:uid="{12EEF58D-6492-4DA0-8886-3010313A600F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32" authorId="3" shapeId="0" xr:uid="{736A5E57-A7D9-4108-9E82-83638F3D9E61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33" authorId="4" shapeId="0" xr:uid="{81C6CDB0-07A1-477F-AC0E-5A452501855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34" authorId="5" shapeId="0" xr:uid="{41C41B3D-2A05-4679-9936-CB40D915A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38" authorId="6" shapeId="0" xr:uid="{8A7E8BC3-F3EC-4233-86E0-75D15A60BA62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0" authorId="7" shapeId="0" xr:uid="{8105A310-BC8D-49BE-B152-E605EF33E2BE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46" authorId="8" shapeId="0" xr:uid="{C03C8593-91A1-45C1-9B7E-012B3026FB60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47" authorId="9" shapeId="0" xr:uid="{5CFC80CD-8542-4A19-96AB-488D6567D82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48" authorId="10" shapeId="0" xr:uid="{B783B997-152D-403C-8F20-EE077B1CE4C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tc={06540521-A29A-444B-A289-D65820E07D31}</author>
    <author>tc={3CC9BE0B-8DE0-4F56-8A44-2FD73D500B2F}</author>
    <author>tc={3FECDC17-55EF-428A-8422-0BF70BC197B9}</author>
    <author>tc={83BAA37B-3DDE-404B-99D0-6CD9B52BFE56}</author>
    <author>tc={DED5EAA1-4430-43D1-B040-4DD4F802C4FA}</author>
    <author>tc={C3531344-C16E-4441-9A4B-9911B014E9DA}</author>
    <author>tc={881A17D2-B284-4900-B38C-1B468768E7D0}</author>
    <author>tc={2513715B-7A46-4235-926D-911D08B5FCD0}</author>
    <author>tc={3F8A7C0A-FF8C-4DC0-87C4-6160543E8D67}</author>
    <author>tc={DFBB08A5-6294-4FFD-98A9-3EC8C8F3C37E}</author>
  </authors>
  <commentList>
    <comment ref="N768" authorId="0" shapeId="0" xr:uid="{CE711F0C-FB88-4485-8B5F-78621155177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69" authorId="1" shapeId="0" xr:uid="{06540521-A29A-444B-A289-D65820E07D3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72" authorId="0" shapeId="0" xr:uid="{5176C7A6-9415-4BF3-9188-AF1690F9CCA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73" authorId="2" shapeId="0" xr:uid="{3CC9BE0B-8DE0-4F56-8A44-2FD73D500B2F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32" authorId="3" shapeId="0" xr:uid="{3FECDC17-55EF-428A-8422-0BF70BC197B9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33" authorId="4" shapeId="0" xr:uid="{83BAA37B-3DDE-404B-99D0-6CD9B52BFE5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34" authorId="5" shapeId="0" xr:uid="{DED5EAA1-4430-43D1-B040-4DD4F802C4F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38" authorId="6" shapeId="0" xr:uid="{C3531344-C16E-4441-9A4B-9911B014E9D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0" authorId="7" shapeId="0" xr:uid="{881A17D2-B284-4900-B38C-1B468768E7D0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46" authorId="8" shapeId="0" xr:uid="{2513715B-7A46-4235-926D-911D08B5FCD0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47" authorId="9" shapeId="0" xr:uid="{3F8A7C0A-FF8C-4DC0-87C4-6160543E8D6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48" authorId="10" shapeId="0" xr:uid="{DFBB08A5-6294-4FFD-98A9-3EC8C8F3C37E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tc={D3B031C9-B4F7-4ABC-9D27-85AEF5E0FD9F}</author>
    <author>tc={9944815B-9A1E-4088-BA20-75EB1FC10294}</author>
    <author>tc={704F2771-1630-4A2A-BF57-95EEAEFE0DBB}</author>
    <author>tc={B1EF686B-628B-451E-816F-1317D6FC4A84}</author>
    <author>tc={2A5B7297-41B8-4F65-A7EE-0E4BB32DC90C}</author>
    <author>tc={DC8A2034-B627-4B5E-A41E-75598DA2E94E}</author>
    <author>tc={E585E028-BD3D-4DA9-B996-2CBD077296A5}</author>
    <author>tc={29B529E9-3AB4-46FA-BC90-E31BCD300A63}</author>
    <author>tc={A0112C0B-667A-423C-A14E-E8F750806763}</author>
    <author>tc={9347BFAF-1F1D-49CD-BE22-597DCA70F072}</author>
  </authors>
  <commentList>
    <comment ref="N755" authorId="0" shapeId="0" xr:uid="{12619CA1-CF57-4041-A4E6-33FC723B59C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6" authorId="1" shapeId="0" xr:uid="{D3B031C9-B4F7-4ABC-9D27-85AEF5E0FD9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9" authorId="0" shapeId="0" xr:uid="{D0DC8D4C-1BEF-4CD9-8634-AD93DB8208C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0" authorId="2" shapeId="0" xr:uid="{9944815B-9A1E-4088-BA20-75EB1FC1029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9" authorId="3" shapeId="0" xr:uid="{704F2771-1630-4A2A-BF57-95EEAEFE0DBB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0" authorId="4" shapeId="0" xr:uid="{B1EF686B-628B-451E-816F-1317D6FC4A8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1" authorId="5" shapeId="0" xr:uid="{2A5B7297-41B8-4F65-A7EE-0E4BB32DC90C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5" authorId="6" shapeId="0" xr:uid="{DC8A2034-B627-4B5E-A41E-75598DA2E94E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7" authorId="7" shapeId="0" xr:uid="{E585E028-BD3D-4DA9-B996-2CBD077296A5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3" authorId="8" shapeId="0" xr:uid="{29B529E9-3AB4-46FA-BC90-E31BCD300A6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4" authorId="9" shapeId="0" xr:uid="{A0112C0B-667A-423C-A14E-E8F750806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5" authorId="10" shapeId="0" xr:uid="{9347BFAF-1F1D-49CD-BE22-597DCA70F07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tc={B39E24F8-E8DA-4939-B84E-90A022161B89}</author>
    <author>tc={0A3B8810-5FB3-42DF-95EE-9FA94DC67035}</author>
    <author>tc={71E40AC3-FE4E-4AB4-BF53-247A270B1B94}</author>
    <author>tc={40912351-EA3D-4D92-8191-C8245F33DB07}</author>
    <author>tc={1391E219-2752-4234-AA58-7425A4BCB8D4}</author>
    <author>tc={997199F7-3905-44D5-91EC-A68161F4E55F}</author>
    <author>tc={2D3E3138-5DC6-4E0B-8505-CBEC484038CB}</author>
    <author>tc={4F5F6966-0EBF-46A3-8AC2-3A8B6C4A7E3E}</author>
    <author>tc={9FF68C85-623B-4E76-B797-DC7CFE0CAC97}</author>
    <author>tc={B1998B88-30A7-48D7-859F-134D73AE236A}</author>
  </authors>
  <commentList>
    <comment ref="N768" authorId="0" shapeId="0" xr:uid="{E7540DF9-FC7C-4D84-B7BB-60FF0C24D1CE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69" authorId="1" shapeId="0" xr:uid="{B39E24F8-E8DA-4939-B84E-90A022161B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72" authorId="0" shapeId="0" xr:uid="{F444BE70-11DA-4D7C-859C-962BD57BE23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73" authorId="2" shapeId="0" xr:uid="{0A3B8810-5FB3-42DF-95EE-9FA94DC67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32" authorId="3" shapeId="0" xr:uid="{71E40AC3-FE4E-4AB4-BF53-247A270B1B94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33" authorId="4" shapeId="0" xr:uid="{40912351-EA3D-4D92-8191-C8245F33DB07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34" authorId="5" shapeId="0" xr:uid="{1391E219-2752-4234-AA58-7425A4BCB8D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38" authorId="6" shapeId="0" xr:uid="{997199F7-3905-44D5-91EC-A68161F4E55F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0" authorId="7" shapeId="0" xr:uid="{2D3E3138-5DC6-4E0B-8505-CBEC484038C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46" authorId="8" shapeId="0" xr:uid="{4F5F6966-0EBF-46A3-8AC2-3A8B6C4A7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47" authorId="9" shapeId="0" xr:uid="{9FF68C85-623B-4E76-B797-DC7CFE0CAC9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48" authorId="10" shapeId="0" xr:uid="{B1998B88-30A7-48D7-859F-134D73AE236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tc={609ACBD2-BF09-441A-98CE-FF6329117D90}</author>
    <author>tc={A28C55AB-84E2-4D70-8BAB-66E064A4697E}</author>
    <author>tc={90637C99-EA7F-4BD1-AC90-EA966B23876D}</author>
    <author>tc={1BB6BAA9-292E-465D-B09F-4E3412F9CF1F}</author>
    <author>tc={001707CB-F7C9-4735-BCA2-DEF8901F4085}</author>
    <author>tc={E6214C0A-123F-4056-90F5-2F2B3A10446E}</author>
    <author>tc={C100ED1C-ECDD-4902-ADD6-B0755F9721B3}</author>
    <author>tc={6D2E2287-0843-479F-805A-5C1107F54E09}</author>
    <author>tc={CC80F200-6FEE-4258-B372-5F54A797EFC6}</author>
    <author>tc={B9983155-1359-4E7E-99B0-B4E244B5D148}</author>
  </authors>
  <commentList>
    <comment ref="N756" authorId="0" shapeId="0" xr:uid="{CB90618F-B74D-4E2B-83BC-49D582C3D41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7" authorId="1" shapeId="0" xr:uid="{609ACBD2-BF09-441A-98CE-FF6329117D90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0" authorId="0" shapeId="0" xr:uid="{C65E9268-77DE-47AA-8A33-535942C8DCF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1" authorId="2" shapeId="0" xr:uid="{A28C55AB-84E2-4D70-8BAB-66E064A46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0" authorId="3" shapeId="0" xr:uid="{90637C99-EA7F-4BD1-AC90-EA966B23876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1" authorId="4" shapeId="0" xr:uid="{1BB6BAA9-292E-465D-B09F-4E3412F9CF1F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2" authorId="5" shapeId="0" xr:uid="{001707CB-F7C9-4735-BCA2-DEF8901F408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6" authorId="6" shapeId="0" xr:uid="{E6214C0A-123F-4056-90F5-2F2B3A10446E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8" authorId="7" shapeId="0" xr:uid="{C100ED1C-ECDD-4902-ADD6-B0755F9721B3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4" authorId="8" shapeId="0" xr:uid="{6D2E2287-0843-479F-805A-5C1107F54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5" authorId="9" shapeId="0" xr:uid="{CC80F200-6FEE-4258-B372-5F54A797EFC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6" authorId="10" shapeId="0" xr:uid="{B9983155-1359-4E7E-99B0-B4E244B5D14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tc={8E81DE85-E3F1-4F0A-9889-A42EE7E5C72D}</author>
    <author>tc={0D172594-66DA-4DFD-A7E4-0CD36E9F93A8}</author>
    <author>tc={1C370618-644D-41ED-8A0A-1E808EF7684B}</author>
    <author>tc={0C60B4CC-116E-4DE7-BCBB-1F7C1916F050}</author>
    <author>tc={9F16BD5A-F74C-4D58-AA4F-38E8F8E0E124}</author>
    <author>tc={7E53320A-B51B-4CCA-BB19-1F87076DD86E}</author>
    <author>tc={5CAE7076-0FFC-406C-86EA-ECB996FB1C96}</author>
    <author>tc={6DEA02FE-67D6-4C92-92B3-F4700430DC39}</author>
    <author>tc={8BEEED99-4089-4C98-BC27-AC4264FE25D7}</author>
    <author>tc={0CE4541A-1DDF-41AF-8B67-BA022752B83F}</author>
  </authors>
  <commentList>
    <comment ref="N755" authorId="0" shapeId="0" xr:uid="{C7795935-B63C-4ED5-BE0A-B9FCCF6D5EF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6" authorId="1" shapeId="0" xr:uid="{8E81DE85-E3F1-4F0A-9889-A42EE7E5C72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9" authorId="0" shapeId="0" xr:uid="{F2EF0992-AA80-499C-8FCB-28763A622B7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0" authorId="2" shapeId="0" xr:uid="{0D172594-66DA-4DFD-A7E4-0CD36E9F9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9" authorId="3" shapeId="0" xr:uid="{1C370618-644D-41ED-8A0A-1E808EF7684B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0" authorId="4" shapeId="0" xr:uid="{0C60B4CC-116E-4DE7-BCBB-1F7C1916F05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1" authorId="5" shapeId="0" xr:uid="{9F16BD5A-F74C-4D58-AA4F-38E8F8E0E12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5" authorId="6" shapeId="0" xr:uid="{7E53320A-B51B-4CCA-BB19-1F87076DD86E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7" authorId="7" shapeId="0" xr:uid="{5CAE7076-0FFC-406C-86EA-ECB996FB1C96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3" authorId="8" shapeId="0" xr:uid="{6DEA02FE-67D6-4C92-92B3-F4700430DC3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4" authorId="9" shapeId="0" xr:uid="{8BEEED99-4089-4C98-BC27-AC4264FE25D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5" authorId="10" shapeId="0" xr:uid="{0CE4541A-1DDF-41AF-8B67-BA022752B83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tc={CB7B89C4-824A-4E91-A61E-7BAFDA7B1922}</author>
    <author>tc={B1C3B2EE-F23A-46C3-89B9-2FE75A232263}</author>
    <author>tc={BD00DEC0-E54E-4586-9180-EFE77FF21DA1}</author>
    <author>tc={A2795C3D-2C5F-4E1A-9EF4-B04C918399B4}</author>
    <author>tc={829668F6-B199-407F-B0CE-8B87CC84D847}</author>
    <author>tc={13A1D976-AA28-4B5A-9003-95ED6B181DF3}</author>
    <author>tc={D5B0E561-F35D-4E18-BD4A-99F6B4189F28}</author>
    <author>tc={84F38157-CDAB-47EE-AA3B-BF232C54F7D4}</author>
    <author>tc={DFB3AC0D-13AE-4A3F-BBCB-98CA7A3494F8}</author>
    <author>tc={95B08696-4777-4760-AF25-C2F977CB0E66}</author>
  </authors>
  <commentList>
    <comment ref="N756" authorId="0" shapeId="0" xr:uid="{480EFD12-E630-4AF4-873E-E5056775209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7" authorId="1" shapeId="0" xr:uid="{CB7B89C4-824A-4E91-A61E-7BAFDA7B1922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0" authorId="0" shapeId="0" xr:uid="{54ABA4EC-CA84-48DA-958F-4935580ECEB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1" authorId="2" shapeId="0" xr:uid="{B1C3B2EE-F23A-46C3-89B9-2FE75A23226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0" authorId="3" shapeId="0" xr:uid="{BD00DEC0-E54E-4586-9180-EFE77FF2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1" authorId="4" shapeId="0" xr:uid="{A2795C3D-2C5F-4E1A-9EF4-B04C918399B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2" authorId="5" shapeId="0" xr:uid="{829668F6-B199-407F-B0CE-8B87CC84D847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6" authorId="6" shapeId="0" xr:uid="{13A1D976-AA28-4B5A-9003-95ED6B181DF3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8" authorId="7" shapeId="0" xr:uid="{D5B0E561-F35D-4E18-BD4A-99F6B4189F28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4" authorId="8" shapeId="0" xr:uid="{84F38157-CDAB-47EE-AA3B-BF232C54F7D4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5" authorId="9" shapeId="0" xr:uid="{DFB3AC0D-13AE-4A3F-BBCB-98CA7A34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6" authorId="10" shapeId="0" xr:uid="{95B08696-4777-4760-AF25-C2F977CB0E6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tc={B7515F83-F6C9-4969-BC7F-5493AB9F2DD1}</author>
    <author>tc={2E528443-FC69-48F3-906F-D89261463C3A}</author>
    <author>tc={0E9A3902-1696-4388-AF69-95D163CDFEA4}</author>
    <author>tc={A118E2AC-C05C-45E7-ADC1-939757542C5A}</author>
    <author>tc={67741953-ABFC-4CD3-BE0B-C8B781EDA540}</author>
    <author>tc={6CB4A95E-A405-48FC-9D14-8DC2EB0D5AD0}</author>
    <author>tc={952FCD16-0F09-4A44-810D-963F1073015E}</author>
    <author>tc={C8FD4556-C64B-436A-997D-0E31F6226B42}</author>
    <author>tc={780AA378-2193-4A03-BBAC-E47CB71E5F3A}</author>
    <author>tc={362D0C6E-9B81-4D1E-943D-9D46ADCC5DC4}</author>
  </authors>
  <commentList>
    <comment ref="N754" authorId="0" shapeId="0" xr:uid="{05BEC149-98CF-4F12-8D31-82CE8CA45F1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5" authorId="1" shapeId="0" xr:uid="{B7515F83-F6C9-4969-BC7F-5493AB9F2DD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8" authorId="0" shapeId="0" xr:uid="{4E75983B-8935-4F62-A10F-0140A326C72E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59" authorId="2" shapeId="0" xr:uid="{2E528443-FC69-48F3-906F-D89261463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8" authorId="3" shapeId="0" xr:uid="{0E9A3902-1696-4388-AF69-95D163CDFE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19" authorId="4" shapeId="0" xr:uid="{A118E2AC-C05C-45E7-ADC1-939757542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0" authorId="5" shapeId="0" xr:uid="{67741953-ABFC-4CD3-BE0B-C8B781EDA54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4" authorId="6" shapeId="0" xr:uid="{6CB4A95E-A405-48FC-9D14-8DC2EB0D5AD0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6" authorId="7" shapeId="0" xr:uid="{952FCD16-0F09-4A44-810D-963F1073015E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2" authorId="8" shapeId="0" xr:uid="{C8FD4556-C64B-436A-997D-0E31F6226B42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3" authorId="9" shapeId="0" xr:uid="{780AA378-2193-4A03-BBAC-E47CB71E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4" authorId="10" shapeId="0" xr:uid="{362D0C6E-9B81-4D1E-943D-9D46ADCC5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tc={C30EE1C0-7807-4D42-AFC4-9BF7D9D21A50}</author>
    <author>tc={F064CEB0-3CBC-45F6-B50E-5FEB5521C103}</author>
    <author>tc={6B840475-F2DB-4662-88DC-0065AEF27E38}</author>
    <author>tc={C4A6970F-0757-4A46-8417-DCF95DE8393C}</author>
    <author>tc={82B85B15-2A77-44BA-9E39-B99F1AA24D68}</author>
    <author>tc={F42DA54B-FBF5-4563-9E33-9E235EF71172}</author>
    <author>tc={CEE3FEA5-8383-4BA6-990F-6F24EBAFDBFA}</author>
    <author>tc={E68C8883-2D4A-4622-9D5F-9C03A2DF3FAD}</author>
    <author>tc={BF86837B-8B81-48BD-BCC3-0652481C9476}</author>
    <author>tc={9961431A-1D3A-45E7-AE11-CED5168C9EED}</author>
  </authors>
  <commentList>
    <comment ref="N754" authorId="0" shapeId="0" xr:uid="{A79C9AE5-4985-4AF3-BDD1-A88A9217BAB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5" authorId="1" shapeId="0" xr:uid="{C30EE1C0-7807-4D42-AFC4-9BF7D9D21A50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8" authorId="0" shapeId="0" xr:uid="{75505638-3446-407E-8AD2-337B82DB93E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59" authorId="2" shapeId="0" xr:uid="{F064CEB0-3CBC-45F6-B50E-5FEB5521C10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8" authorId="3" shapeId="0" xr:uid="{6B840475-F2DB-4662-88DC-0065AEF27E38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19" authorId="4" shapeId="0" xr:uid="{C4A6970F-0757-4A46-8417-DCF95DE8393C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0" authorId="5" shapeId="0" xr:uid="{82B85B15-2A77-44BA-9E39-B99F1AA24D6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4" authorId="6" shapeId="0" xr:uid="{F42DA54B-FBF5-4563-9E33-9E235EF71172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6" authorId="7" shapeId="0" xr:uid="{CEE3FEA5-8383-4BA6-990F-6F24EBAFDBFA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2" authorId="8" shapeId="0" xr:uid="{E68C8883-2D4A-4622-9D5F-9C03A2DF3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3" authorId="9" shapeId="0" xr:uid="{BF86837B-8B81-48BD-BCC3-0652481C947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4" authorId="10" shapeId="0" xr:uid="{9961431A-1D3A-45E7-AE11-CED5168C9EE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tc={81485253-224C-4DCB-8DA2-655319DEC643}</author>
    <author>tc={C681AB2B-83C9-4AA6-98E5-DA8C35BEDFBE}</author>
    <author>tc={EA9D59E2-47CC-42DF-9343-CCCBE08840B4}</author>
    <author>tc={336115D7-DBE5-480C-85E2-412334303003}</author>
    <author>tc={DC4591B8-E97A-40B4-9EB1-470AE707A130}</author>
    <author>tc={D71B91A2-9766-4CD7-999D-14FA10D885D5}</author>
    <author>tc={6333CFAE-EDFB-4D5D-B628-54E00EAB0C62}</author>
    <author>tc={A470F7D6-D29D-46CF-9FD1-A4F5BB5FA94A}</author>
    <author>tc={8335B985-FFAB-4F38-9240-DFEAF859ABD9}</author>
    <author>tc={AD7A1926-F278-4818-B599-4722B6945CF0}</author>
  </authors>
  <commentList>
    <comment ref="N756" authorId="0" shapeId="0" xr:uid="{D1346631-2C7B-4C54-8414-53082967571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7" authorId="1" shapeId="0" xr:uid="{81485253-224C-4DCB-8DA2-655319DEC64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0" authorId="0" shapeId="0" xr:uid="{4BC598AE-483B-4DAE-811E-C150265BDE6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1" authorId="2" shapeId="0" xr:uid="{C681AB2B-83C9-4AA6-98E5-DA8C35BED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0" authorId="3" shapeId="0" xr:uid="{EA9D59E2-47CC-42DF-9343-CCCBE08840B4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1" authorId="4" shapeId="0" xr:uid="{336115D7-DBE5-480C-85E2-412334303003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2" authorId="5" shapeId="0" xr:uid="{DC4591B8-E97A-40B4-9EB1-470AE707A13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6" authorId="6" shapeId="0" xr:uid="{D71B91A2-9766-4CD7-999D-14FA10D885D5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8" authorId="7" shapeId="0" xr:uid="{6333CFAE-EDFB-4D5D-B628-54E00EAB0C62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4" authorId="8" shapeId="0" xr:uid="{A470F7D6-D29D-46CF-9FD1-A4F5BB5FA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5" authorId="9" shapeId="0" xr:uid="{8335B985-FFAB-4F38-9240-DFEAF859ABD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6" authorId="10" shapeId="0" xr:uid="{AD7A1926-F278-4818-B599-4722B6945CF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tc={70B297BB-CA6C-4967-BB98-44DBED53DDDD}</author>
    <author>tc={A5B00A6D-5413-4641-AB3C-39ECFBE04DC4}</author>
    <author>tc={C4EB8891-BA7E-47E9-8B33-74F3A241953C}</author>
    <author>tc={F0A71ECE-A475-4E17-B4B8-F962D55D7144}</author>
    <author>tc={FBA17465-38A7-49AB-8BB0-FDDE2DA9DF90}</author>
    <author>tc={F3EE8E1E-F8A3-401A-BE1D-6E34F5351716}</author>
    <author>tc={590809DC-292C-477C-A0A0-EDB720B18BCD}</author>
    <author>tc={82AD6EE7-B5C8-419D-9799-19BA43DE5391}</author>
    <author>tc={D9750186-EC4F-4EB5-B3B9-0ED475189207}</author>
    <author>tc={B3F4244B-6769-4F63-B971-6268F2FAA1C2}</author>
  </authors>
  <commentList>
    <comment ref="N755" authorId="0" shapeId="0" xr:uid="{7F9ECC4B-0A06-4307-8C81-478BFE975E6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6" authorId="1" shapeId="0" xr:uid="{70B297BB-CA6C-4967-BB98-44DBED53DDD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9" authorId="0" shapeId="0" xr:uid="{299DDC15-3349-4E00-9E8D-E21EE64263B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0" authorId="2" shapeId="0" xr:uid="{A5B00A6D-5413-4641-AB3C-39ECFBE0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9" authorId="3" shapeId="0" xr:uid="{C4EB8891-BA7E-47E9-8B33-74F3A241953C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0" authorId="4" shapeId="0" xr:uid="{F0A71ECE-A475-4E17-B4B8-F962D55D714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1" authorId="5" shapeId="0" xr:uid="{FBA17465-38A7-49AB-8BB0-FDDE2DA9DF9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5" authorId="6" shapeId="0" xr:uid="{F3EE8E1E-F8A3-401A-BE1D-6E34F5351716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7" authorId="7" shapeId="0" xr:uid="{590809DC-292C-477C-A0A0-EDB720B18BCD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3" authorId="8" shapeId="0" xr:uid="{82AD6EE7-B5C8-419D-9799-19BA43DE539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4" authorId="9" shapeId="0" xr:uid="{D9750186-EC4F-4EB5-B3B9-0ED47518920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5" authorId="10" shapeId="0" xr:uid="{B3F4244B-6769-4F63-B971-6268F2FAA1C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tc={69D94058-30D7-4438-8B86-AB8F9A56968A}</author>
    <author>tc={586BCB89-4D93-4241-B48E-E86CE62981F3}</author>
    <author>tc={16D77536-5F46-4C96-AC14-FC3F73D93BFF}</author>
    <author>tc={DFEFED0B-A592-4B98-9F47-A61549787058}</author>
    <author>tc={6355A359-F9D5-410B-88D1-8C092A04C4B1}</author>
    <author>tc={E24A6A5C-E0F9-4E56-B25B-0F8D8F27E5CC}</author>
    <author>tc={1B427C3E-C758-478D-9FA4-A7A5EEABB742}</author>
    <author>tc={B58632A4-923F-40AB-AF8D-C7ADBC405B0C}</author>
    <author>tc={4D723D3F-0EB1-4308-881F-0777981BD50D}</author>
    <author>tc={9FBDF8E6-3A34-467D-9BAF-3010070EAE84}</author>
  </authors>
  <commentList>
    <comment ref="N756" authorId="0" shapeId="0" xr:uid="{08FD8A11-593F-4637-9018-668BD080E0F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7" authorId="1" shapeId="0" xr:uid="{69D94058-30D7-4438-8B86-AB8F9A56968A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60" authorId="0" shapeId="0" xr:uid="{F668696E-D923-4551-BE00-3E7B388E09E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1" authorId="2" shapeId="0" xr:uid="{586BCB89-4D93-4241-B48E-E86CE6298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20" authorId="3" shapeId="0" xr:uid="{16D77536-5F46-4C96-AC14-FC3F73D93BFF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1" authorId="4" shapeId="0" xr:uid="{DFEFED0B-A592-4B98-9F47-A6154978705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2" authorId="5" shapeId="0" xr:uid="{6355A359-F9D5-410B-88D1-8C092A04C4B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6" authorId="6" shapeId="0" xr:uid="{E24A6A5C-E0F9-4E56-B25B-0F8D8F27E5CC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8" authorId="7" shapeId="0" xr:uid="{1B427C3E-C758-478D-9FA4-A7A5EEABB742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4" authorId="8" shapeId="0" xr:uid="{B58632A4-923F-40AB-AF8D-C7ADBC405B0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5" authorId="9" shapeId="0" xr:uid="{4D723D3F-0EB1-4308-881F-0777981BD50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6" authorId="10" shapeId="0" xr:uid="{9FBDF8E6-3A34-467D-9BAF-3010070E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tc={BFF9F17E-C97E-4EDF-ADB2-5926996E1237}</author>
    <author>tc={2E459D7E-925E-4299-81AA-32C94BE768A4}</author>
    <author>tc={C1DAB397-8186-4673-ACDA-0A3D6688B114}</author>
    <author>tc={A2FB3C83-D0D7-48FF-9C51-32DEC9A4B67A}</author>
    <author>tc={2A92E83B-3BEC-4080-95E7-A6BC71EDE197}</author>
    <author>tc={C8B0188A-4C28-499B-B4DD-082B9D2E555A}</author>
    <author>tc={4D0A783C-447A-40F6-9B89-762109F76D5C}</author>
    <author>tc={ECDED261-6512-4EF8-9BDD-882460519F57}</author>
    <author>tc={22B6D7E5-61F4-4327-BCC6-78352B51B8A7}</author>
    <author>tc={36785E47-A6E9-4705-81CE-9407B52E9034}</author>
  </authors>
  <commentList>
    <comment ref="N755" authorId="0" shapeId="0" xr:uid="{927F0C01-EC4D-4C07-95B1-C32E1C00AF6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6" authorId="1" shapeId="0" xr:uid="{BFF9F17E-C97E-4EDF-ADB2-5926996E123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9" authorId="0" shapeId="0" xr:uid="{E5E60D7B-8CED-4615-8911-FD5EEC82ADAE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0" authorId="2" shapeId="0" xr:uid="{2E459D7E-925E-4299-81AA-32C94BE768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9" authorId="3" shapeId="0" xr:uid="{C1DAB397-8186-4673-ACDA-0A3D6688B114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0" authorId="4" shapeId="0" xr:uid="{A2FB3C83-D0D7-48FF-9C51-32DEC9A4B67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1" authorId="5" shapeId="0" xr:uid="{2A92E83B-3BEC-4080-95E7-A6BC71EDE197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5" authorId="6" shapeId="0" xr:uid="{C8B0188A-4C28-499B-B4DD-082B9D2E555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7" authorId="7" shapeId="0" xr:uid="{4D0A783C-447A-40F6-9B89-762109F7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3" authorId="8" shapeId="0" xr:uid="{ECDED261-6512-4EF8-9BDD-882460519F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4" authorId="9" shapeId="0" xr:uid="{22B6D7E5-61F4-4327-BCC6-78352B51B8A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5" authorId="10" shapeId="0" xr:uid="{36785E47-A6E9-4705-81CE-9407B52E903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tc={76942806-85E5-49EF-96B0-4C264EF788CF}</author>
    <author>tc={0E99BF1F-AD4A-4517-BA04-8639C359E97E}</author>
    <author>tc={97A3BE29-C77E-435B-9F85-8A38E276C659}</author>
    <author>tc={724C7213-768C-407A-8229-E1927F3B0744}</author>
    <author>tc={6F69945E-8346-4A54-9951-3479F86DD76B}</author>
    <author>tc={824B11F9-B57E-4231-B528-3C8354032791}</author>
    <author>tc={D19C7B98-1EBC-417A-AADE-71352BBFA795}</author>
    <author>tc={5CFFCAD3-78B3-4CB6-9BF9-2162B66326D9}</author>
    <author>tc={7959C4B9-48F3-4F1E-BBB4-40A542719759}</author>
    <author>tc={657824E5-5DFF-4223-8A10-69302AD1AAB9}</author>
  </authors>
  <commentList>
    <comment ref="N755" authorId="0" shapeId="0" xr:uid="{37C63AA4-9B8C-42F7-B87A-5CAFAE590B2E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56" authorId="1" shapeId="0" xr:uid="{76942806-85E5-49EF-96B0-4C264EF78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59" authorId="0" shapeId="0" xr:uid="{95387D67-919C-4285-9AC9-3D7A151BE24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60" authorId="2" shapeId="0" xr:uid="{0E99BF1F-AD4A-4517-BA04-8639C359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19" authorId="3" shapeId="0" xr:uid="{97A3BE29-C77E-435B-9F85-8A38E276C6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20" authorId="4" shapeId="0" xr:uid="{724C7213-768C-407A-8229-E1927F3B074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21" authorId="5" shapeId="0" xr:uid="{6F69945E-8346-4A54-9951-3479F86DD76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25" authorId="6" shapeId="0" xr:uid="{824B11F9-B57E-4231-B528-3C8354032791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27" authorId="7" shapeId="0" xr:uid="{D19C7B98-1EBC-417A-AADE-71352BBF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33" authorId="8" shapeId="0" xr:uid="{5CFFCAD3-78B3-4CB6-9BF9-2162B663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34" authorId="9" shapeId="0" xr:uid="{7959C4B9-48F3-4F1E-BBB4-40A54271975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35" authorId="10" shapeId="0" xr:uid="{657824E5-5DFF-4223-8A10-69302AD1AAB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tc={103D93D2-55FC-4B01-A840-FE31880E5161}</author>
    <author>tc={E8D1A7AB-13CE-492F-B406-6DEF7F7A8284}</author>
    <author>tc={4BAC1658-A731-4DAA-803E-DD7845E5226F}</author>
    <author>tc={AC9F83A8-322C-484F-BEA6-72FE1ED7EBB0}</author>
    <author>tc={9AB34BD5-CFD0-4587-9DB7-D6DB096CD70D}</author>
    <author>tc={9D7425A5-C1E2-4ACA-8BAB-7058395D3BD5}</author>
    <author>tc={BE41AF5E-8218-40BF-B698-083D530D64DD}</author>
    <author>tc={1C0EFCF7-853B-46B3-9075-382D1F3806AF}</author>
    <author>tc={3087300A-DAD9-4434-B2BE-D8C14E91F005}</author>
    <author>tc={DD57A8D9-5FA0-446D-BCB2-DF451CF90644}</author>
  </authors>
  <commentList>
    <comment ref="N621" authorId="0" shapeId="0" xr:uid="{4CD63B2F-404F-471D-A3D2-AADD689C408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622" authorId="1" shapeId="0" xr:uid="{103D93D2-55FC-4B01-A840-FE31880E516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625" authorId="0" shapeId="0" xr:uid="{96498E95-8C5A-458D-9149-4CE5083F2B1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626" authorId="2" shapeId="0" xr:uid="{E8D1A7AB-13CE-492F-B406-6DEF7F7A828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685" authorId="3" shapeId="0" xr:uid="{4BAC1658-A731-4DAA-803E-DD7845E5226F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686" authorId="4" shapeId="0" xr:uid="{AC9F83A8-322C-484F-BEA6-72FE1ED7EBB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687" authorId="5" shapeId="0" xr:uid="{9AB34BD5-CFD0-4587-9DB7-D6DB096CD70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691" authorId="6" shapeId="0" xr:uid="{9D7425A5-C1E2-4ACA-8BAB-7058395D3BD5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693" authorId="7" shapeId="0" xr:uid="{BE41AF5E-8218-40BF-B698-083D530D64DD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699" authorId="8" shapeId="0" xr:uid="{1C0EFCF7-853B-46B3-9075-382D1F380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700" authorId="9" shapeId="0" xr:uid="{3087300A-DAD9-4434-B2BE-D8C14E91F005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701" authorId="10" shapeId="0" xr:uid="{DD57A8D9-5FA0-446D-BCB2-DF451CF90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tc={C06D3107-FD4A-42C7-8DE7-9170E4CDD2CD}</author>
    <author>tc={B204A245-EF2C-471D-8DA6-E7E08B0B39DF}</author>
    <author>tc={7064AE8F-00B2-464B-8F52-AD6CF21F3FFE}</author>
    <author>tc={B8B74D27-90AF-41EB-AE48-E4C9A6FA2B9B}</author>
    <author>tc={3E041D51-EC0B-4FE6-B18F-5A41E820CA9E}</author>
    <author>tc={FF7BD5CA-4B48-46D6-A348-27FB41032376}</author>
    <author>tc={32120B4C-26D4-43AF-885A-B49F565908BA}</author>
    <author>tc={7444C133-9D5A-40C4-99FB-CAD121FF4EA3}</author>
    <author>tc={80DEB584-C62F-4442-9634-87D1B4B1D875}</author>
    <author>tc={6F4747C6-6B2E-4B1E-9D1B-077840942936}</author>
  </authors>
  <commentList>
    <comment ref="N584" authorId="0" shapeId="0" xr:uid="{034C123F-2DAA-4C54-840B-5C3B58B867F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585" authorId="1" shapeId="0" xr:uid="{C06D3107-FD4A-42C7-8DE7-9170E4CDD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588" authorId="0" shapeId="0" xr:uid="{7C6F6E08-CC72-47FE-BB4C-5B74A824EE17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589" authorId="2" shapeId="0" xr:uid="{B204A245-EF2C-471D-8DA6-E7E08B0B39DF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648" authorId="3" shapeId="0" xr:uid="{7064AE8F-00B2-464B-8F52-AD6CF21F3FFE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649" authorId="4" shapeId="0" xr:uid="{B8B74D27-90AF-41EB-AE48-E4C9A6FA2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650" authorId="5" shapeId="0" xr:uid="{3E041D51-EC0B-4FE6-B18F-5A41E820CA9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654" authorId="6" shapeId="0" xr:uid="{FF7BD5CA-4B48-46D6-A348-27FB41032376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656" authorId="7" shapeId="0" xr:uid="{32120B4C-26D4-43AF-885A-B49F565908BA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662" authorId="8" shapeId="0" xr:uid="{7444C133-9D5A-40C4-99FB-CAD121FF4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663" authorId="9" shapeId="0" xr:uid="{80DEB584-C62F-4442-9634-87D1B4B1D875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664" authorId="10" shapeId="0" xr:uid="{6F4747C6-6B2E-4B1E-9D1B-07784094293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tc={33DFF121-1F5B-4F9E-8003-9E9423FCA21E}</author>
    <author>tc={A3EEA247-4E8C-4447-939F-DBD4ADADB6F3}</author>
    <author>tc={308969B6-01F5-4FD8-967B-9EA364C2A51A}</author>
    <author>tc={66A9FA4E-CB43-4618-AA32-088715489EB2}</author>
    <author>tc={4F3936DB-D98F-43B7-BE40-63B02155B2ED}</author>
    <author>tc={7079C88D-37D5-4187-8BF1-BC0CBC87B300}</author>
    <author>tc={E7C51001-773D-41E4-A534-A207F976D91B}</author>
    <author>tc={461DE6BF-4517-46F4-8900-AAAAC52A64E3}</author>
    <author>tc={59215432-8D75-4541-98D3-43DA55904C7D}</author>
    <author>tc={A34FB64E-B1D1-4CA6-9D0A-DA39262BE1D7}</author>
  </authors>
  <commentList>
    <comment ref="L285" authorId="0" shapeId="0" xr:uid="{0AC19C5F-4775-44E2-812F-1970B018149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L286" authorId="1" shapeId="0" xr:uid="{33DFF121-1F5B-4F9E-8003-9E9423FCA21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L289" authorId="0" shapeId="0" xr:uid="{97828275-8DC5-4FF5-A910-E457355C3C4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L290" authorId="2" shapeId="0" xr:uid="{A3EEA247-4E8C-4447-939F-DBD4ADADB6F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L349" authorId="3" shapeId="0" xr:uid="{308969B6-01F5-4FD8-967B-9EA364C2A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L350" authorId="4" shapeId="0" xr:uid="{66A9FA4E-CB43-4618-AA32-088715489EB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L351" authorId="5" shapeId="0" xr:uid="{4F3936DB-D98F-43B7-BE40-63B02155B2E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L355" authorId="6" shapeId="0" xr:uid="{7079C88D-37D5-4187-8BF1-BC0CBC87B300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L357" authorId="7" shapeId="0" xr:uid="{E7C51001-773D-41E4-A534-A207F976D91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L363" authorId="8" shapeId="0" xr:uid="{461DE6BF-4517-46F4-8900-AAAAC52A64E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L364" authorId="9" shapeId="0" xr:uid="{59215432-8D75-4541-98D3-43DA55904C7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L365" authorId="10" shapeId="0" xr:uid="{A34FB64E-B1D1-4CA6-9D0A-DA39262BE1D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sharedStrings.xml><?xml version="1.0" encoding="utf-8"?>
<sst xmlns="http://schemas.openxmlformats.org/spreadsheetml/2006/main" count="24428" uniqueCount="561">
  <si>
    <t>P001168 Rear cover</t>
  </si>
  <si>
    <t>P001169 Rear locking seats</t>
  </si>
  <si>
    <t>P001170 Rear lock slider seat</t>
  </si>
  <si>
    <t>P000159 Equalizer bar hooks</t>
  </si>
  <si>
    <t>P001171 Left side panel</t>
  </si>
  <si>
    <t>P001172 Right side plate</t>
  </si>
  <si>
    <t>P001196 The front corner of the left plate is strengthened</t>
  </si>
  <si>
    <t>P001287 The front corner of the right plate is strengthened</t>
  </si>
  <si>
    <t>P001288 Hand handle strengthened</t>
  </si>
  <si>
    <t>P001173 Mid-mounted disk</t>
  </si>
  <si>
    <t>P001174 Left cover</t>
  </si>
  <si>
    <t>P001175 Right cover</t>
  </si>
  <si>
    <t>P001203 Mid-disc pneumatic bracket seat</t>
  </si>
  <si>
    <t>P001176 Left inner pad plate</t>
  </si>
  <si>
    <t>P001177 Right inner pad plate</t>
  </si>
  <si>
    <t>P001178 Vertical grooves</t>
  </si>
  <si>
    <t>P001179 Inner septum pads</t>
  </si>
  <si>
    <t>P001184 Posterior septal inner pad plate</t>
  </si>
  <si>
    <t>P001180 Partition plates</t>
  </si>
  <si>
    <t>P001195 Partition stops</t>
  </si>
  <si>
    <t>P001181 Top cover</t>
  </si>
  <si>
    <t>P001182 The top cover is reinforced</t>
  </si>
  <si>
    <t>P001183 The front corners of the top cover are strengthened</t>
  </si>
  <si>
    <t>P000154 Top cover lock hook</t>
  </si>
  <si>
    <t>P001157 Balance bar</t>
  </si>
  <si>
    <t>P001151 Top cover pneumatic bracket base</t>
  </si>
  <si>
    <t>P000414 Side pull handle bottom plate</t>
  </si>
  <si>
    <t>P000132 Socket cover</t>
  </si>
  <si>
    <t>P000131 Socket box</t>
  </si>
  <si>
    <t>P001188 Three-tooth rear lock</t>
  </si>
  <si>
    <t>P001185 drawer</t>
  </si>
  <si>
    <t>P001186 Handle</t>
  </si>
  <si>
    <t>P001187 Drawer back cover</t>
  </si>
  <si>
    <t>P001145 Top cover</t>
  </si>
  <si>
    <t>P001146 Top cover reinforcing plate</t>
  </si>
  <si>
    <t>P001147 Bottom back</t>
  </si>
  <si>
    <t>P001148 Large reinforcing plate for the bottom cover</t>
  </si>
  <si>
    <t>P001167 Small reinforcing plate on the bottom cover</t>
  </si>
  <si>
    <t>P001149 Box</t>
  </si>
  <si>
    <t>P001152 Inner backing plate back slot</t>
  </si>
  <si>
    <t>P001153 Left inner gasket plate front slot</t>
  </si>
  <si>
    <t>P001154 Right inner pad plate front groove</t>
  </si>
  <si>
    <t>P001155 Rear locking seats</t>
  </si>
  <si>
    <t>P001156 Rear lock slider seat</t>
  </si>
  <si>
    <t>P001150 Five-tooth rear lock</t>
  </si>
  <si>
    <t>P001158 drawer</t>
  </si>
  <si>
    <t>P001159 Handle</t>
  </si>
  <si>
    <t>P001160 Drawer back cover</t>
  </si>
  <si>
    <t>P001161 drawer</t>
  </si>
  <si>
    <t>P001162 Handle</t>
  </si>
  <si>
    <t>P001163 Drawer back cover</t>
  </si>
  <si>
    <t>P001164 drawer</t>
  </si>
  <si>
    <t>P001165 Handle</t>
  </si>
  <si>
    <t>P001166 Drawer back cover</t>
  </si>
  <si>
    <t>NO</t>
  </si>
  <si>
    <t>Status</t>
  </si>
  <si>
    <t>Remark</t>
  </si>
  <si>
    <t>PART NAME (Geelong )</t>
  </si>
  <si>
    <t>Q'TY</t>
  </si>
  <si>
    <t>Work Center</t>
  </si>
  <si>
    <t>CT</t>
  </si>
  <si>
    <t>Alt. BOM</t>
  </si>
  <si>
    <t>Group Center</t>
  </si>
  <si>
    <t>Seq.</t>
  </si>
  <si>
    <t>Operation</t>
  </si>
  <si>
    <t>Group</t>
  </si>
  <si>
    <t>L</t>
  </si>
  <si>
    <t>SPCC 0.7x1219x2438 mm.</t>
  </si>
  <si>
    <t>SPCC 0.8x1219x2438 mm.</t>
  </si>
  <si>
    <t>P001147 Bottom back Laser</t>
  </si>
  <si>
    <t>P001145 Top cover Laser</t>
  </si>
  <si>
    <t>SCECUA04</t>
  </si>
  <si>
    <t>SCEBEA02</t>
  </si>
  <si>
    <t>SCESGA01</t>
  </si>
  <si>
    <t>SCEGWA01</t>
  </si>
  <si>
    <t>SCECOA01</t>
  </si>
  <si>
    <t>SCEASA01</t>
  </si>
  <si>
    <t>MA99002500 welding thread CO2 0.8(15kg)</t>
  </si>
  <si>
    <t>P001186 Handle Press</t>
  </si>
  <si>
    <t>P001159 Small Handle Press</t>
  </si>
  <si>
    <t>P001162 Middle Handle Press</t>
  </si>
  <si>
    <t>P001165 Large Handle Press</t>
  </si>
  <si>
    <t>P001145 Top cover Press</t>
  </si>
  <si>
    <t>P001147 Bottom back Press</t>
  </si>
  <si>
    <t>SCESBA01</t>
  </si>
  <si>
    <t>P001162 Middle Handle Laser</t>
  </si>
  <si>
    <t>P001159 Small Handle Laser</t>
  </si>
  <si>
    <t>P001186 Handle Laser</t>
  </si>
  <si>
    <t xml:space="preserve">P001165 Large Handle Laser </t>
  </si>
  <si>
    <t>SOM Price</t>
  </si>
  <si>
    <t>IPC Price</t>
  </si>
  <si>
    <t>P000305</t>
  </si>
  <si>
    <t>L+B249:B299</t>
  </si>
  <si>
    <t>FINE CLEANER T5008</t>
  </si>
  <si>
    <t>PREPALENE XG</t>
  </si>
  <si>
    <t>ADDITIVE 4977B</t>
  </si>
  <si>
    <t>PALBOND LT5103RF-1</t>
  </si>
  <si>
    <t>NEUTRALIZER 4055</t>
  </si>
  <si>
    <t>ACCELERATOR 131</t>
  </si>
  <si>
    <t>Top Cover</t>
  </si>
  <si>
    <t>Top Cover Reinf</t>
  </si>
  <si>
    <t>Top Side Left</t>
  </si>
  <si>
    <t>Top Side Right</t>
  </si>
  <si>
    <t>Bracket Reinf</t>
  </si>
  <si>
    <t>Pneumatic Bracket Base</t>
  </si>
  <si>
    <t>Top Panel Chest</t>
  </si>
  <si>
    <t>Top Panel</t>
  </si>
  <si>
    <t>Side Panel Left</t>
  </si>
  <si>
    <t>Side Panel Right</t>
  </si>
  <si>
    <t>Hand Hold Reinf Plate</t>
  </si>
  <si>
    <t>BBS Holder Front Left</t>
  </si>
  <si>
    <t>BBS Holder Front Right</t>
  </si>
  <si>
    <t>BBS Holder Front Reinf</t>
  </si>
  <si>
    <t>BBS Holder Rear Left</t>
  </si>
  <si>
    <t>BBS Holder Rear Right</t>
  </si>
  <si>
    <t>Fixing Plate Left</t>
  </si>
  <si>
    <t>Fixing Plate Right</t>
  </si>
  <si>
    <t>Rear Lock Slider</t>
  </si>
  <si>
    <t>Rear Lock Slider Short</t>
  </si>
  <si>
    <t>Five Tooth Lock Row</t>
  </si>
  <si>
    <t>One Tooth Lock Row</t>
  </si>
  <si>
    <t>Drawer Handle Small</t>
  </si>
  <si>
    <t>Drawer Body Small</t>
  </si>
  <si>
    <t>Drawer Back Small</t>
  </si>
  <si>
    <t>Drawer Handle Big(Left)</t>
  </si>
  <si>
    <t>Drawer Body Big(Left)</t>
  </si>
  <si>
    <t>Drawer Back Big (Left)</t>
  </si>
  <si>
    <t>Top Cover Lock Hook</t>
  </si>
  <si>
    <t>P002695</t>
  </si>
  <si>
    <t>P002696</t>
  </si>
  <si>
    <t>P002812</t>
  </si>
  <si>
    <t>P002697</t>
  </si>
  <si>
    <t>P002698</t>
  </si>
  <si>
    <t>P002699</t>
  </si>
  <si>
    <t>P002700</t>
  </si>
  <si>
    <t>P002701</t>
  </si>
  <si>
    <t>P002702</t>
  </si>
  <si>
    <t>P002703</t>
  </si>
  <si>
    <t>P002809</t>
  </si>
  <si>
    <t>P002947</t>
  </si>
  <si>
    <t>P002948</t>
  </si>
  <si>
    <t>P002949</t>
  </si>
  <si>
    <t>P002950</t>
  </si>
  <si>
    <t>P002706</t>
  </si>
  <si>
    <t>P002707</t>
  </si>
  <si>
    <t>P002578</t>
  </si>
  <si>
    <t>P002708</t>
  </si>
  <si>
    <t>P002709</t>
  </si>
  <si>
    <t>P002710</t>
  </si>
  <si>
    <t>P002711</t>
  </si>
  <si>
    <t>P002712</t>
  </si>
  <si>
    <t>P002713</t>
  </si>
  <si>
    <t>P002714</t>
  </si>
  <si>
    <t>P002745</t>
  </si>
  <si>
    <t>P002744</t>
  </si>
  <si>
    <t>P002717</t>
  </si>
  <si>
    <t>P002718</t>
  </si>
  <si>
    <t>P002695 Top Cover</t>
  </si>
  <si>
    <t>P002696 Top Cover Reinf</t>
  </si>
  <si>
    <t>P002812 Top Side Left</t>
  </si>
  <si>
    <t>P002697 Top Side Right</t>
  </si>
  <si>
    <t>P002698 Bracket Reinf</t>
  </si>
  <si>
    <t>P002699 Pneumatic Bracket Base</t>
  </si>
  <si>
    <t>P002700 Top Panel Chest</t>
  </si>
  <si>
    <t>P002701 Top Panel</t>
  </si>
  <si>
    <t>P002702 Side Panel Left</t>
  </si>
  <si>
    <t>P002703 Side Panel Right</t>
  </si>
  <si>
    <t>P002809 Hand Hold Reinf Plate</t>
  </si>
  <si>
    <t>P002947 BBS Holder Front Left</t>
  </si>
  <si>
    <t>P002948 BBS Holder Front Right</t>
  </si>
  <si>
    <t>P002949 BBS Holder Rear Left</t>
  </si>
  <si>
    <t>P002950 BBS Holder Rear Right</t>
  </si>
  <si>
    <t>P002706 Fixing Plate Left</t>
  </si>
  <si>
    <t>P002707 Fixing Plate Right</t>
  </si>
  <si>
    <t>P002578 BBS Holder Front Reinf</t>
  </si>
  <si>
    <t>P002708 Rear Lock Slider</t>
  </si>
  <si>
    <t>P002709 Rear Lock Slider Short</t>
  </si>
  <si>
    <t>P002710 Five Tooth Lock Row</t>
  </si>
  <si>
    <t>P002711 One Tooth Lock Row</t>
  </si>
  <si>
    <t>P002712 Drawer Handle Small</t>
  </si>
  <si>
    <t>P002713 Drawer Body Small</t>
  </si>
  <si>
    <t>P002714 Drawer Back Small</t>
  </si>
  <si>
    <t>P002745 Drawer Handle Big(Left)</t>
  </si>
  <si>
    <t>P002744 Drawer Body Big(Left)</t>
  </si>
  <si>
    <t>P002717 Drawer Back Big (Left)</t>
  </si>
  <si>
    <t>P002718 Top Cover Lock Hook</t>
  </si>
  <si>
    <t>P002695 Top Cover Bend</t>
  </si>
  <si>
    <t>P002695 Top Cover Press</t>
  </si>
  <si>
    <t>P002695 Top Cover GP</t>
  </si>
  <si>
    <t>P002696 Top Cover Reinf Press</t>
  </si>
  <si>
    <t>P002696 Top Cover Reinf GP</t>
  </si>
  <si>
    <t>P002812 Top Side Left Press</t>
  </si>
  <si>
    <t>P002697 Top Side Right Press</t>
  </si>
  <si>
    <t>P002812 Top Side Left GP</t>
  </si>
  <si>
    <t>P002697 Top Side Right GP</t>
  </si>
  <si>
    <t>P002698 Bracket Reinf GP</t>
  </si>
  <si>
    <t>P002812 Top Side Left Spot</t>
  </si>
  <si>
    <t>P002697 Top Side Right Spot</t>
  </si>
  <si>
    <t>P002699 Pneumatic Bracket Base GP</t>
  </si>
  <si>
    <t>P002702 Side Panel Left Press</t>
  </si>
  <si>
    <t>P002702 Side Panel Left Bend</t>
  </si>
  <si>
    <t>P002702 Side Panel Left GP</t>
  </si>
  <si>
    <t>P002703 Side Panel Right GP</t>
  </si>
  <si>
    <t>P002703 Side Panel Right Press</t>
  </si>
  <si>
    <t>P002703 Side Panel Right Bend</t>
  </si>
  <si>
    <t>P002702 Side Panel Left Spot</t>
  </si>
  <si>
    <t>P002703 Side Panel Right Spot</t>
  </si>
  <si>
    <t>P002947 BBS Holder Front Left GP</t>
  </si>
  <si>
    <t>P002948 BBS Holder Front Right GP</t>
  </si>
  <si>
    <t>P002948 BBS Holder Front Right Press</t>
  </si>
  <si>
    <t>P002947 BBS Holder Front Left Press</t>
  </si>
  <si>
    <t>P002947 BBS Holder Front Left Bend</t>
  </si>
  <si>
    <t>P002948 BBS Holder Front Right Bend</t>
  </si>
  <si>
    <t>P002947 BBS Holder Front Left Spot</t>
  </si>
  <si>
    <t>P002948 BBS Holder Front Right Spot</t>
  </si>
  <si>
    <t>P002949 BBS Holder Rear Left Press</t>
  </si>
  <si>
    <t>P002950 BBS Holder Rear Right Press</t>
  </si>
  <si>
    <t>P002949 BBS Holder Rear Left GP</t>
  </si>
  <si>
    <t>P002950 BBS Holder Rear Right GP</t>
  </si>
  <si>
    <t>P002706 Fixing Plate Left Bend</t>
  </si>
  <si>
    <t>P002707 Fixing Plate Right Bend</t>
  </si>
  <si>
    <t>P002707 Fixing Plate Right GP</t>
  </si>
  <si>
    <t>P002706 Fixing Plate Left GP</t>
  </si>
  <si>
    <t>P002701 Top Panel Chest Press</t>
  </si>
  <si>
    <t>P002701 Top Panel Chest Bend</t>
  </si>
  <si>
    <t>P002701 Top Panel Chest GP</t>
  </si>
  <si>
    <t>P002701 Top Panel Chest Spot</t>
  </si>
  <si>
    <t>P002708 Rear Lock Slider Bend</t>
  </si>
  <si>
    <t>P002709 Rear Lock Slider Short Bend</t>
  </si>
  <si>
    <t>P002708 Rear Lock Slider GP</t>
  </si>
  <si>
    <t>P002709 Rear Lock Slider Short GP</t>
  </si>
  <si>
    <t>P002700 Body Cabinet Bend</t>
  </si>
  <si>
    <t>P002700 Body Cabinet GP</t>
  </si>
  <si>
    <t>P002700 Body Cabinet Spot</t>
  </si>
  <si>
    <t>U000429 Body Spot</t>
  </si>
  <si>
    <t>P002718 Top Cover Lock Hook GP</t>
  </si>
  <si>
    <t>U000429 Body Weld</t>
  </si>
  <si>
    <t>U000431 Drawer Small Spot</t>
  </si>
  <si>
    <t>U000431 Drawer Small Paint</t>
  </si>
  <si>
    <t>P002712 Drawer Handle Small GP</t>
  </si>
  <si>
    <t>P002712 Drawer Handle Small Bend</t>
  </si>
  <si>
    <t>P002712 Drawer Handle Small Press</t>
  </si>
  <si>
    <t>P002714 Drawer Back Small GP</t>
  </si>
  <si>
    <t>P002713 Drawer Body Small Press</t>
  </si>
  <si>
    <t>P002713 Drawer Body Small Bend</t>
  </si>
  <si>
    <t>P002713 Drawer Body Small GP</t>
  </si>
  <si>
    <t>P002714 Drawer Back Small Bend</t>
  </si>
  <si>
    <t>P002714 Drawer Back Small Press</t>
  </si>
  <si>
    <t>U000432 Drawer Big(Left) Spot</t>
  </si>
  <si>
    <t>U000432 Drawer Big(Left) Paint</t>
  </si>
  <si>
    <t>P002745 Drawer Handle Big(Left) GP</t>
  </si>
  <si>
    <t>P002745 Drawer Handle Big(Left) Press</t>
  </si>
  <si>
    <t>P002745 Drawer Handle Big(Left) Bend</t>
  </si>
  <si>
    <t>P002744 Drawer Body Big(Left) GP</t>
  </si>
  <si>
    <t>P002744 Drawer Body Big(Left) Press</t>
  </si>
  <si>
    <t>P002744 Drawer Body Big(Left) Bend</t>
  </si>
  <si>
    <t>P002717 Drawer Back Big (Left) GP</t>
  </si>
  <si>
    <t>P002717 Drawer Back Big (Left) Bend</t>
  </si>
  <si>
    <t>P002717 Drawer Back Big (Left) Press</t>
  </si>
  <si>
    <t>U000429 Body Paint</t>
  </si>
  <si>
    <t>U000430 Top cover Spot</t>
  </si>
  <si>
    <t>U000430 Top cover Paint</t>
  </si>
  <si>
    <t>CH-2607HGR</t>
  </si>
  <si>
    <t>P002809 Hand Hold Reinf Plate GP</t>
  </si>
  <si>
    <t>CM01000007 High gloss red powder</t>
  </si>
  <si>
    <t>P002719  Lock hook</t>
  </si>
  <si>
    <t>P002710 Five Tooth Lock Row Paint</t>
  </si>
  <si>
    <t>P002711 One Tooth Lock Row Paint</t>
  </si>
  <si>
    <t>P002719  Lock hook Paint</t>
  </si>
  <si>
    <t>P002578 BBS Holder Front Reinf GP</t>
  </si>
  <si>
    <t>P002578 BBS Holder Front Reinf Laser</t>
  </si>
  <si>
    <t>P002578 BBS Holder Front Reinf Bend</t>
  </si>
  <si>
    <t>P003180 Hinge 635x68x1.2</t>
  </si>
  <si>
    <t>U000190 Round lock head assembly</t>
  </si>
  <si>
    <t>P002722  SH15 handle</t>
  </si>
  <si>
    <t>P000431 M8 welding nut</t>
  </si>
  <si>
    <t>P002768  Flat washer 18x8.5x1.2</t>
  </si>
  <si>
    <t>P002769 Hexagonal bolt M8x16</t>
  </si>
  <si>
    <t>P002723  Flat head knurled rivet 5x45</t>
  </si>
  <si>
    <t>P002724 Toolbox square buckle 42x27x6</t>
  </si>
  <si>
    <t>P002725 Aluminum handle 194mm</t>
  </si>
  <si>
    <t>P002726 Aluminum handle 593mm</t>
  </si>
  <si>
    <t xml:space="preserve">P002520 Cross round self-tapping screw F </t>
  </si>
  <si>
    <t>P002727 Plastic slide lock L=581.6mm</t>
  </si>
  <si>
    <t>P002803 ball slide rail core (left)</t>
  </si>
  <si>
    <t>P002804 ball slide rail shell (left)</t>
  </si>
  <si>
    <t>P002805 ball slide rail core (right)</t>
  </si>
  <si>
    <t>P002806 ball slide rail shell (right)</t>
  </si>
  <si>
    <t>P002728 ball slide rail shell</t>
  </si>
  <si>
    <t>P000552 Open iron rivet 4x8</t>
  </si>
  <si>
    <t>P000305 Open iron rivet 4x6</t>
  </si>
  <si>
    <t>P000457 Open aluminum rivet 4x6</t>
  </si>
  <si>
    <t>P003181  Open aluminum rivet 4x10</t>
  </si>
  <si>
    <t>P002730  Pneumatic bracket</t>
  </si>
  <si>
    <t>P003227 Hexagonal flat head rivet nut M8</t>
  </si>
  <si>
    <t>P002614 Black anti-collision rubber pellets</t>
  </si>
  <si>
    <t>P001106 Rubber trademark U.S.GENERAL</t>
  </si>
  <si>
    <t>P003300 Rubber trademark SERIES3</t>
  </si>
  <si>
    <t>PM060104 PVC pad 167x494x2</t>
  </si>
  <si>
    <t>PM060101 PVC pad 566x494x2</t>
  </si>
  <si>
    <t>P002731 PVC pad 662x537x2</t>
  </si>
  <si>
    <t>PM030251 CH-2607HGR six-sided carton</t>
  </si>
  <si>
    <t>P002754 Foam edge guard 558x50x50</t>
  </si>
  <si>
    <t>PM050296 Bubble board 605×558×20</t>
  </si>
  <si>
    <t>PM050297 Bubble board 185×558×20</t>
  </si>
  <si>
    <t>PM050213 Bubble board 708×584×20</t>
  </si>
  <si>
    <t>PM040152 Plastic bag 1300x1200</t>
  </si>
  <si>
    <t>PM990003 Tape</t>
  </si>
  <si>
    <t>PM990004 Black nylon rope</t>
  </si>
  <si>
    <t>PM040095 Sealed bag 70x80</t>
  </si>
  <si>
    <t>PM080418 Trademark sticker</t>
  </si>
  <si>
    <t>PM090141 CH-2607HGR English manual</t>
  </si>
  <si>
    <t>PM080431 CH-2607HGR large warning label</t>
  </si>
  <si>
    <t>PM080432 CH-2607HGR color sticker</t>
  </si>
  <si>
    <t>PM080101 Warning label</t>
  </si>
  <si>
    <t>PM080420 Carton tracking code label</t>
  </si>
  <si>
    <t>PM080433 Carton mark</t>
  </si>
  <si>
    <t>PM990002 White packaging tape</t>
  </si>
  <si>
    <t>PM990001 Sealing glue</t>
  </si>
  <si>
    <t>ก๊าชคาร์บอนไดอ๊อกไซค์CO2(27KG/CYL)</t>
  </si>
  <si>
    <t>เปลี่ยนเป็น P003455</t>
  </si>
  <si>
    <t>SNC-P002698</t>
  </si>
  <si>
    <t>SNC-P002699</t>
  </si>
  <si>
    <t>SNC-P002718</t>
  </si>
  <si>
    <t>SNC-P002710</t>
  </si>
  <si>
    <t>SNC-P002711</t>
  </si>
  <si>
    <t>SNC-P002719</t>
  </si>
  <si>
    <t>SNC-P003180</t>
  </si>
  <si>
    <t>SNC-U000190</t>
  </si>
  <si>
    <t>SNC-P002722</t>
  </si>
  <si>
    <t>SNC-P000431</t>
  </si>
  <si>
    <t>SNC-P002768</t>
  </si>
  <si>
    <t>SNC-P002769</t>
  </si>
  <si>
    <t>SNC-P002723</t>
  </si>
  <si>
    <t>SNC-P002724</t>
  </si>
  <si>
    <t>SNC-P002725</t>
  </si>
  <si>
    <t>SNC-P002726</t>
  </si>
  <si>
    <t>SNC-P002520</t>
  </si>
  <si>
    <t>SNC-P002727</t>
  </si>
  <si>
    <t>SNC-P002803</t>
  </si>
  <si>
    <t>SNC-P002804</t>
  </si>
  <si>
    <t>SNC-P002805</t>
  </si>
  <si>
    <t>SNC-P002806</t>
  </si>
  <si>
    <t>SNC-P002728</t>
  </si>
  <si>
    <t>SNC-P000552</t>
  </si>
  <si>
    <t>SNC-P000305</t>
  </si>
  <si>
    <t>SNC-P000457</t>
  </si>
  <si>
    <t>SNC-P003181</t>
  </si>
  <si>
    <t>SNC-P002730</t>
  </si>
  <si>
    <t>SNC-P003455</t>
  </si>
  <si>
    <t>SNC-P002614</t>
  </si>
  <si>
    <t>SNC-P001106</t>
  </si>
  <si>
    <t>SNC-P003300</t>
  </si>
  <si>
    <t>SNC-PM06010400</t>
  </si>
  <si>
    <t>SNC-PM06010100</t>
  </si>
  <si>
    <t>SNC-P002731</t>
  </si>
  <si>
    <t>SNC-PM03025100</t>
  </si>
  <si>
    <t>SNC-P002754</t>
  </si>
  <si>
    <t>SNC-PM05029600</t>
  </si>
  <si>
    <t>SNC-PM05029700</t>
  </si>
  <si>
    <t>SNC-PM05021300</t>
  </si>
  <si>
    <t>SNC-PM04015200</t>
  </si>
  <si>
    <t>SNC-PM99000300</t>
  </si>
  <si>
    <t>SNC-PM99000400</t>
  </si>
  <si>
    <t>SNC-PM04009500</t>
  </si>
  <si>
    <t>SNC-PM08041800</t>
  </si>
  <si>
    <t>SNC-PM09014100</t>
  </si>
  <si>
    <t>SNC-PM08043100</t>
  </si>
  <si>
    <t>SNC-PM08043200</t>
  </si>
  <si>
    <t>SNC-PM08010100</t>
  </si>
  <si>
    <t>SNC-PM08042000</t>
  </si>
  <si>
    <t>SNC-PM08043300</t>
  </si>
  <si>
    <t>SNC-PM99000200</t>
  </si>
  <si>
    <t>SNC-PM99000100</t>
  </si>
  <si>
    <t>SNC-CM01000007</t>
  </si>
  <si>
    <t>P002719</t>
  </si>
  <si>
    <t>P003180</t>
  </si>
  <si>
    <t>U000190</t>
  </si>
  <si>
    <t>P002722</t>
  </si>
  <si>
    <t>P000431</t>
  </si>
  <si>
    <t>P002768</t>
  </si>
  <si>
    <t>P002769</t>
  </si>
  <si>
    <t>P002723</t>
  </si>
  <si>
    <t>P002724</t>
  </si>
  <si>
    <t>P002725</t>
  </si>
  <si>
    <t>P002726</t>
  </si>
  <si>
    <t>P002520</t>
  </si>
  <si>
    <t>P002727</t>
  </si>
  <si>
    <t>P002803</t>
  </si>
  <si>
    <t>P002804</t>
  </si>
  <si>
    <t>P002805</t>
  </si>
  <si>
    <t>P002806</t>
  </si>
  <si>
    <t>P002728</t>
  </si>
  <si>
    <t>P000552</t>
  </si>
  <si>
    <t>P000457</t>
  </si>
  <si>
    <t>P003181</t>
  </si>
  <si>
    <t>P002730</t>
  </si>
  <si>
    <t>P003455</t>
  </si>
  <si>
    <t>P002614</t>
  </si>
  <si>
    <t>P001106</t>
  </si>
  <si>
    <t>P003300</t>
  </si>
  <si>
    <t>P002731</t>
  </si>
  <si>
    <t>P002754</t>
  </si>
  <si>
    <t>CM01000007</t>
  </si>
  <si>
    <t>PM060104</t>
  </si>
  <si>
    <t>PM060101</t>
  </si>
  <si>
    <t>PM030251</t>
  </si>
  <si>
    <t>PM050296</t>
  </si>
  <si>
    <t>PM050297</t>
  </si>
  <si>
    <t>PM050213</t>
  </si>
  <si>
    <t>PM040152</t>
  </si>
  <si>
    <t>PM990003</t>
  </si>
  <si>
    <t>PM990004</t>
  </si>
  <si>
    <t>PM040095</t>
  </si>
  <si>
    <t>PM080418</t>
  </si>
  <si>
    <t>PM090141</t>
  </si>
  <si>
    <t>PM080431</t>
  </si>
  <si>
    <t>PM080432</t>
  </si>
  <si>
    <t>PM080101</t>
  </si>
  <si>
    <t>PM080420</t>
  </si>
  <si>
    <t>PM080433</t>
  </si>
  <si>
    <t>PM990002</t>
  </si>
  <si>
    <t>PM990001</t>
  </si>
  <si>
    <t>P003227</t>
  </si>
  <si>
    <t>P003455 Flat head half hexagon rivet nut</t>
  </si>
  <si>
    <t>AIR DRYING CPI RED(TOUCH UP)</t>
  </si>
  <si>
    <t>CH-2607HGGRY</t>
  </si>
  <si>
    <t>U000430GRY Top cover Paint</t>
  </si>
  <si>
    <t>U000429GRY Body Paint</t>
  </si>
  <si>
    <t>U000431GRY Drawer Small Paint</t>
  </si>
  <si>
    <t>U000432GRY Drawer Big(Left) Paint</t>
  </si>
  <si>
    <t>P002710GRY Five Tooth Lock Row Paint</t>
  </si>
  <si>
    <t>P002711GRY One Tooth Lock Row Paint</t>
  </si>
  <si>
    <t>P002719GRY Lock hook Paint</t>
  </si>
  <si>
    <t>U000430BLU Top cover Paint</t>
  </si>
  <si>
    <t>U000429BLU Body Paint</t>
  </si>
  <si>
    <t>U000431BLU Drawer Small Paint</t>
  </si>
  <si>
    <t>U000432BLU Drawer Big(Left) Paint</t>
  </si>
  <si>
    <t>P002710BLU Five Tooth Lock Row Paint</t>
  </si>
  <si>
    <t>P002711BLU One Tooth Lock Row Paint</t>
  </si>
  <si>
    <t>P002719BLU Lock hook Paint</t>
  </si>
  <si>
    <t>CH-2607HGBLU</t>
  </si>
  <si>
    <t>CH-2607HGBLK</t>
  </si>
  <si>
    <t>U000430BLK Top cover Paint</t>
  </si>
  <si>
    <t>U000429BLK Body Paint</t>
  </si>
  <si>
    <t>U000431BLK Drawer Small Paint</t>
  </si>
  <si>
    <t>U000432BLK Drawer Big(Left) Paint</t>
  </si>
  <si>
    <t>P002710BLK Five Tooth Lock Row Paint</t>
  </si>
  <si>
    <t>P002711BLK One Tooth Lock Row Paint</t>
  </si>
  <si>
    <t>P002719BLK Lock hook Paint</t>
  </si>
  <si>
    <t>PM080506 CH-2607HGR large warning label</t>
  </si>
  <si>
    <t>PM080507 CH-2607HGR color sticker</t>
  </si>
  <si>
    <t>PM080508 Box mark</t>
  </si>
  <si>
    <t>CM01000007 High gloss black powder</t>
  </si>
  <si>
    <t>PM080509 CH-2607HGR large warning label</t>
  </si>
  <si>
    <t>PM080510 CH-2607HGR color sticker</t>
  </si>
  <si>
    <t>PM080511 Box mark</t>
  </si>
  <si>
    <t>AIR DRYING CPI BLUE(TOUCH UP)</t>
  </si>
  <si>
    <t>AIR DRYING CPI BLACK(TOUCH UP)</t>
  </si>
  <si>
    <t>AIR DRYING CPI GRAY(TOUCH UP)</t>
  </si>
  <si>
    <t>CM01000004 High gloss blue powder</t>
  </si>
  <si>
    <t>CM01000021 High gloss gray powder</t>
  </si>
  <si>
    <t>M00024 เทปกระดาษกาวย่น Nuvo(LG) 20Y</t>
  </si>
  <si>
    <t>PM080512 CH-2607HGR large warning label</t>
  </si>
  <si>
    <t>PM080513 CH-2607HGR color sticker</t>
  </si>
  <si>
    <t>PM080514 Box mark</t>
  </si>
  <si>
    <t>Delete 19-6</t>
  </si>
  <si>
    <t>Change to Bend 2 Step</t>
  </si>
  <si>
    <t>P002812 Top Side Left Bend</t>
  </si>
  <si>
    <t>Add Bend</t>
  </si>
  <si>
    <t>P002697 Top Side Right Bend</t>
  </si>
  <si>
    <t>Change to Roll</t>
  </si>
  <si>
    <t>Add IPC</t>
  </si>
  <si>
    <t>P002701 Top Panel Chest IPC</t>
  </si>
  <si>
    <t>Delete</t>
  </si>
  <si>
    <t>SCEROA10</t>
  </si>
  <si>
    <t>สีสเปรย์ 002 TOA สีดำ</t>
  </si>
  <si>
    <t>สีสเปรย์ 024 TOA DARK GREY</t>
  </si>
  <si>
    <t>D</t>
  </si>
  <si>
    <t>กระดาษทรายกลมหลังกาว 5" No.80 A275 Alu.</t>
  </si>
  <si>
    <t>ใบปัดกระดาษทรายซ้อน 4" #80/SUMO</t>
  </si>
  <si>
    <t>น้ำมันกอฮอล์ EAGLE อย่างดี เกรดสูง(9กก.)</t>
  </si>
  <si>
    <t>M00012 Tape OPP 100Y (สีใส)</t>
  </si>
  <si>
    <t>PM030359 CH-2607HGRE,PR six-sided carton</t>
  </si>
  <si>
    <t>PM080687 CH-2607HGE large warning label</t>
  </si>
  <si>
    <t>PM080688 CH-2607HGE color sticker</t>
  </si>
  <si>
    <t>PM080541 PO Box Mark</t>
  </si>
  <si>
    <t>PM080545 Production date sticker</t>
  </si>
  <si>
    <t>PM990002 White packaging HV12-18W</t>
  </si>
  <si>
    <t>CH-2607HGGRE</t>
  </si>
  <si>
    <t>U000430GRE Top cover Paint</t>
  </si>
  <si>
    <t>U000429GRE Body Paint</t>
  </si>
  <si>
    <t>U000431GRE Drawer Small Paint</t>
  </si>
  <si>
    <t>U000432GRE Drawer Big(Left) Paint</t>
  </si>
  <si>
    <t>P002710GRE Five Tooth Lock Row Paint</t>
  </si>
  <si>
    <t>P002711GRE One Tooth Lock Row Paint</t>
  </si>
  <si>
    <t>P002719GRE  Lock hook Paint</t>
  </si>
  <si>
    <t>CM01000020 High gloss green powder</t>
  </si>
  <si>
    <t>PM090180 CH-2607HPR English manual</t>
  </si>
  <si>
    <t>PM080689 CH-2607HPR large warning label</t>
  </si>
  <si>
    <t>PM080690 CH-2607HPR color sticker</t>
  </si>
  <si>
    <t>CH-2607HGPR</t>
  </si>
  <si>
    <t>U000430PR Top cover Paint</t>
  </si>
  <si>
    <t>U000429PR Body Paint</t>
  </si>
  <si>
    <t>U000431PR Drawer Small Paint</t>
  </si>
  <si>
    <t>U000432PR Drawer Big(Left) Paint</t>
  </si>
  <si>
    <t>P002710PR Five Tooth Lock Row Paint</t>
  </si>
  <si>
    <t>P002711PR One Tooth Lock Row Paint</t>
  </si>
  <si>
    <t>P002719PR  Lock hook Paint</t>
  </si>
  <si>
    <t>CM01000031 High gloss purple powder</t>
  </si>
  <si>
    <t>AIR DRYING CPI GREEN(TOUCH UP)</t>
  </si>
  <si>
    <t>AIR DRYING CPI PURPLE(TOUCH UP)</t>
  </si>
  <si>
    <t>สีสเปรย์ #9(242) RIVER BLUE REDFOX</t>
  </si>
  <si>
    <t>SCEOAS01</t>
  </si>
  <si>
    <t>SCESGA03</t>
  </si>
  <si>
    <t>SCESGA04</t>
  </si>
  <si>
    <t>SCESGA05</t>
  </si>
  <si>
    <t>SCESGA06</t>
  </si>
  <si>
    <t>SCESGA07</t>
  </si>
  <si>
    <t>SCESGA08</t>
  </si>
  <si>
    <t>SCEHGA01</t>
  </si>
  <si>
    <t>SCEHGA02</t>
  </si>
  <si>
    <t>SCESPA01</t>
  </si>
  <si>
    <t>SCESPA02</t>
  </si>
  <si>
    <t>SCESPA03</t>
  </si>
  <si>
    <t>SCEBEA03</t>
  </si>
  <si>
    <t>SCEBEA04</t>
  </si>
  <si>
    <t>SCEBEA20</t>
  </si>
  <si>
    <t>P002708 Rear Lock Slider RollF</t>
  </si>
  <si>
    <t>P002709 Rear Lock Slider Short RollF</t>
  </si>
  <si>
    <t>SCEBEA05</t>
  </si>
  <si>
    <t>SCEBEA06</t>
  </si>
  <si>
    <t>SCEBEA07</t>
  </si>
  <si>
    <t>SCEBEA09</t>
  </si>
  <si>
    <t>SCEBEA10</t>
  </si>
  <si>
    <t>SCEBEA11</t>
  </si>
  <si>
    <t>SCESBA02</t>
  </si>
  <si>
    <t>SCESBA03</t>
  </si>
  <si>
    <t>SCESBA04</t>
  </si>
  <si>
    <t>SCESBA05</t>
  </si>
  <si>
    <t>SCESBA06</t>
  </si>
  <si>
    <t>SCESBA07</t>
  </si>
  <si>
    <t>SCESBA08</t>
  </si>
  <si>
    <t>SCESBA09</t>
  </si>
  <si>
    <t>SCESBA10</t>
  </si>
  <si>
    <t>SCEBEA18</t>
  </si>
  <si>
    <t>SCEBEA19</t>
  </si>
  <si>
    <t>SCESBA11</t>
  </si>
  <si>
    <t>PM030359</t>
  </si>
  <si>
    <t>M00024</t>
  </si>
  <si>
    <t>PM090180</t>
  </si>
  <si>
    <t>PM080689</t>
  </si>
  <si>
    <t>PM080690</t>
  </si>
  <si>
    <t>PM080541</t>
  </si>
  <si>
    <t>PM080545</t>
  </si>
  <si>
    <t>M00012</t>
  </si>
  <si>
    <t>กระดาษทรายกลมหลังกาว</t>
  </si>
  <si>
    <t>ใบปัดกระดาษทรายซ้อน</t>
  </si>
  <si>
    <t>น้ำมันกอฮอล์ EAGLE</t>
  </si>
  <si>
    <t>AIR</t>
  </si>
  <si>
    <t>PM080545 Production date sticker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</si>
</sst>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0_-;\-* #,##0.000_-;_-* &quot;-&quot;??_-;_-@_-"/>
    <numFmt numFmtId="165" formatCode="0.000"/>
    <numFmt numFmtId="166" formatCode="_(* #,##0.00_);_(* \(#,##0.00\);_(* &quot;-&quot;???_);_(@_)"/>
    <numFmt numFmtId="167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Cordia New"/>
      <family val="2"/>
    </font>
    <font>
      <sz val="14"/>
      <name val="AngsanaUPC"/>
      <family val="1"/>
    </font>
    <font>
      <sz val="16"/>
      <name val="Cordia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6"/>
      <color rgb="FFFF0000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188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1" fontId="2" fillId="0" borderId="18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left" vertical="center"/>
    </xf>
    <xf numFmtId="164" fontId="2" fillId="0" borderId="1" xfId="1" quotePrefix="1" applyNumberFormat="1" applyFont="1" applyFill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" fontId="2" fillId="0" borderId="23" xfId="2" applyNumberFormat="1" applyFont="1" applyBorder="1" applyAlignment="1">
      <alignment horizontal="left" vertical="center" wrapText="1"/>
    </xf>
    <xf numFmtId="1" fontId="2" fillId="0" borderId="23" xfId="0" applyNumberFormat="1" applyFont="1" applyBorder="1" applyAlignment="1">
      <alignment horizontal="left" vertical="center"/>
    </xf>
    <xf numFmtId="0" fontId="2" fillId="0" borderId="23" xfId="2" applyFont="1" applyBorder="1" applyAlignment="1">
      <alignment horizontal="left" vertical="center" wrapText="1"/>
    </xf>
    <xf numFmtId="0" fontId="2" fillId="0" borderId="21" xfId="2" applyFont="1" applyBorder="1" applyAlignment="1">
      <alignment horizontal="left" vertical="center"/>
    </xf>
    <xf numFmtId="0" fontId="2" fillId="0" borderId="22" xfId="2" applyFont="1" applyBorder="1" applyAlignment="1">
      <alignment horizontal="left" vertical="center" wrapText="1"/>
    </xf>
    <xf numFmtId="2" fontId="2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27" xfId="2" applyNumberFormat="1" applyFont="1" applyBorder="1" applyAlignment="1">
      <alignment horizontal="left" vertical="center" wrapText="1"/>
    </xf>
    <xf numFmtId="1" fontId="2" fillId="0" borderId="27" xfId="0" applyNumberFormat="1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1" fontId="2" fillId="0" borderId="28" xfId="2" applyNumberFormat="1" applyFont="1" applyBorder="1" applyAlignment="1">
      <alignment horizontal="left" vertical="center" wrapText="1"/>
    </xf>
    <xf numFmtId="1" fontId="2" fillId="0" borderId="29" xfId="0" applyNumberFormat="1" applyFont="1" applyBorder="1" applyAlignment="1">
      <alignment horizontal="center"/>
    </xf>
    <xf numFmtId="0" fontId="4" fillId="0" borderId="26" xfId="2" applyFont="1" applyBorder="1" applyAlignment="1">
      <alignment horizontal="left" vertical="center"/>
    </xf>
    <xf numFmtId="1" fontId="2" fillId="0" borderId="29" xfId="2" applyNumberFormat="1" applyFont="1" applyBorder="1" applyAlignment="1">
      <alignment horizontal="left" vertical="center" wrapText="1"/>
    </xf>
    <xf numFmtId="43" fontId="0" fillId="0" borderId="1" xfId="1" applyFont="1" applyFill="1" applyBorder="1" applyAlignment="1"/>
    <xf numFmtId="43" fontId="2" fillId="0" borderId="20" xfId="2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left" vertical="center"/>
    </xf>
    <xf numFmtId="1" fontId="2" fillId="0" borderId="18" xfId="0" applyNumberFormat="1" applyFont="1" applyBorder="1" applyAlignment="1">
      <alignment horizontal="left" vertical="center"/>
    </xf>
    <xf numFmtId="0" fontId="2" fillId="0" borderId="24" xfId="2" applyFont="1" applyBorder="1" applyAlignment="1">
      <alignment horizontal="left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/>
    </xf>
    <xf numFmtId="1" fontId="2" fillId="0" borderId="31" xfId="0" applyNumberFormat="1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0" fontId="2" fillId="0" borderId="33" xfId="2" applyFont="1" applyBorder="1" applyAlignment="1">
      <alignment horizontal="center" vertical="center" wrapText="1"/>
    </xf>
    <xf numFmtId="0" fontId="2" fillId="0" borderId="34" xfId="2" applyFont="1" applyBorder="1" applyAlignment="1">
      <alignment horizontal="left" vertical="center"/>
    </xf>
    <xf numFmtId="164" fontId="2" fillId="0" borderId="35" xfId="1" quotePrefix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/>
    <xf numFmtId="1" fontId="2" fillId="0" borderId="36" xfId="0" applyNumberFormat="1" applyFont="1" applyBorder="1" applyAlignment="1">
      <alignment horizontal="left"/>
    </xf>
    <xf numFmtId="1" fontId="2" fillId="0" borderId="21" xfId="2" applyNumberFormat="1" applyFont="1" applyBorder="1" applyAlignment="1">
      <alignment horizontal="left" vertical="center" wrapText="1"/>
    </xf>
    <xf numFmtId="1" fontId="2" fillId="0" borderId="21" xfId="0" applyNumberFormat="1" applyFont="1" applyBorder="1" applyAlignment="1">
      <alignment horizontal="center" vertical="center"/>
    </xf>
    <xf numFmtId="1" fontId="2" fillId="0" borderId="0" xfId="2" applyNumberFormat="1" applyFont="1" applyAlignment="1">
      <alignment horizontal="left" vertical="center" wrapText="1"/>
    </xf>
    <xf numFmtId="1" fontId="2" fillId="0" borderId="37" xfId="0" applyNumberFormat="1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5" xfId="0" applyFont="1" applyBorder="1"/>
    <xf numFmtId="0" fontId="2" fillId="0" borderId="29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1" fontId="2" fillId="0" borderId="40" xfId="2" applyNumberFormat="1" applyFont="1" applyBorder="1" applyAlignment="1">
      <alignment horizontal="left" vertical="center" wrapText="1"/>
    </xf>
    <xf numFmtId="1" fontId="2" fillId="0" borderId="40" xfId="0" applyNumberFormat="1" applyFont="1" applyBorder="1" applyAlignment="1">
      <alignment horizontal="center" vertical="center"/>
    </xf>
    <xf numFmtId="1" fontId="2" fillId="0" borderId="40" xfId="0" applyNumberFormat="1" applyFont="1" applyBorder="1" applyAlignment="1">
      <alignment horizontal="left"/>
    </xf>
    <xf numFmtId="1" fontId="2" fillId="0" borderId="40" xfId="0" applyNumberFormat="1" applyFont="1" applyBorder="1" applyAlignment="1">
      <alignment horizontal="center"/>
    </xf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 applyAlignment="1">
      <alignment horizontal="center"/>
    </xf>
    <xf numFmtId="1" fontId="2" fillId="0" borderId="41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" fontId="2" fillId="0" borderId="43" xfId="2" applyNumberFormat="1" applyFont="1" applyBorder="1" applyAlignment="1">
      <alignment horizontal="left" vertical="center" wrapText="1"/>
    </xf>
    <xf numFmtId="1" fontId="2" fillId="0" borderId="43" xfId="0" applyNumberFormat="1" applyFont="1" applyBorder="1" applyAlignment="1">
      <alignment horizontal="center"/>
    </xf>
    <xf numFmtId="0" fontId="4" fillId="0" borderId="21" xfId="2" applyFont="1" applyBorder="1" applyAlignment="1">
      <alignment horizontal="left" vertical="center"/>
    </xf>
    <xf numFmtId="2" fontId="2" fillId="0" borderId="23" xfId="0" applyNumberFormat="1" applyFont="1" applyBorder="1" applyAlignment="1">
      <alignment horizontal="left" vertical="center"/>
    </xf>
    <xf numFmtId="0" fontId="2" fillId="0" borderId="46" xfId="2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2" fillId="0" borderId="23" xfId="0" applyFont="1" applyBorder="1" applyAlignment="1">
      <alignment horizontal="center"/>
    </xf>
    <xf numFmtId="0" fontId="2" fillId="4" borderId="20" xfId="2" applyFont="1" applyFill="1" applyBorder="1" applyAlignment="1">
      <alignment horizontal="center" vertical="center" wrapText="1"/>
    </xf>
    <xf numFmtId="164" fontId="2" fillId="4" borderId="1" xfId="1" quotePrefix="1" applyNumberFormat="1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left" vertical="center"/>
    </xf>
    <xf numFmtId="0" fontId="2" fillId="4" borderId="40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1" fontId="8" fillId="0" borderId="21" xfId="0" applyNumberFormat="1" applyFont="1" applyBorder="1" applyAlignment="1">
      <alignment horizontal="left" vertical="center"/>
    </xf>
    <xf numFmtId="1" fontId="4" fillId="0" borderId="21" xfId="0" applyNumberFormat="1" applyFont="1" applyBorder="1" applyAlignment="1">
      <alignment horizontal="left" vertical="center"/>
    </xf>
    <xf numFmtId="0" fontId="2" fillId="0" borderId="24" xfId="0" applyFont="1" applyBorder="1" applyAlignment="1">
      <alignment horizont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left"/>
    </xf>
    <xf numFmtId="165" fontId="2" fillId="0" borderId="1" xfId="0" applyNumberFormat="1" applyFont="1" applyBorder="1"/>
    <xf numFmtId="165" fontId="2" fillId="0" borderId="0" xfId="0" applyNumberFormat="1" applyFont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5" fontId="2" fillId="0" borderId="0" xfId="0" applyNumberFormat="1" applyFont="1"/>
    <xf numFmtId="0" fontId="2" fillId="0" borderId="20" xfId="0" applyFont="1" applyBorder="1" applyAlignment="1">
      <alignment horizontal="left"/>
    </xf>
    <xf numFmtId="2" fontId="2" fillId="0" borderId="0" xfId="0" applyNumberFormat="1" applyFont="1"/>
    <xf numFmtId="43" fontId="2" fillId="0" borderId="0" xfId="0" applyNumberFormat="1" applyFont="1"/>
    <xf numFmtId="166" fontId="2" fillId="0" borderId="0" xfId="0" applyNumberFormat="1" applyFont="1"/>
    <xf numFmtId="0" fontId="2" fillId="0" borderId="50" xfId="0" applyFont="1" applyBorder="1" applyAlignment="1">
      <alignment horizontal="center"/>
    </xf>
    <xf numFmtId="1" fontId="2" fillId="0" borderId="51" xfId="0" applyNumberFormat="1" applyFont="1" applyBorder="1" applyAlignment="1">
      <alignment horizontal="left" vertical="center"/>
    </xf>
    <xf numFmtId="1" fontId="2" fillId="0" borderId="54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/>
    </xf>
    <xf numFmtId="1" fontId="2" fillId="0" borderId="56" xfId="0" applyNumberFormat="1" applyFont="1" applyBorder="1" applyAlignment="1">
      <alignment horizontal="center" vertical="center"/>
    </xf>
    <xf numFmtId="0" fontId="2" fillId="0" borderId="56" xfId="0" applyFont="1" applyBorder="1"/>
    <xf numFmtId="1" fontId="2" fillId="0" borderId="57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/>
    </xf>
    <xf numFmtId="1" fontId="2" fillId="0" borderId="38" xfId="2" applyNumberFormat="1" applyFont="1" applyBorder="1" applyAlignment="1">
      <alignment horizontal="left" vertical="center" wrapText="1"/>
    </xf>
    <xf numFmtId="1" fontId="2" fillId="0" borderId="38" xfId="0" applyNumberFormat="1" applyFont="1" applyBorder="1" applyAlignment="1">
      <alignment horizontal="center" vertical="center"/>
    </xf>
    <xf numFmtId="1" fontId="2" fillId="0" borderId="53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/>
    </xf>
    <xf numFmtId="1" fontId="2" fillId="0" borderId="41" xfId="2" applyNumberFormat="1" applyFont="1" applyBorder="1" applyAlignment="1">
      <alignment horizontal="left" vertical="center" wrapText="1"/>
    </xf>
    <xf numFmtId="1" fontId="2" fillId="0" borderId="60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40" xfId="0" applyFont="1" applyBorder="1" applyAlignment="1">
      <alignment horizontal="left"/>
    </xf>
    <xf numFmtId="0" fontId="2" fillId="6" borderId="0" xfId="0" applyFont="1" applyFill="1"/>
    <xf numFmtId="1" fontId="2" fillId="0" borderId="0" xfId="0" quotePrefix="1" applyNumberFormat="1" applyFont="1" applyAlignment="1">
      <alignment horizontal="center"/>
    </xf>
    <xf numFmtId="1" fontId="2" fillId="0" borderId="0" xfId="0" applyNumberFormat="1" applyFont="1"/>
    <xf numFmtId="0" fontId="2" fillId="7" borderId="40" xfId="0" applyFont="1" applyFill="1" applyBorder="1" applyAlignment="1">
      <alignment horizontal="center"/>
    </xf>
    <xf numFmtId="0" fontId="2" fillId="7" borderId="41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1" fontId="4" fillId="0" borderId="23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1" quotePrefix="1" applyNumberFormat="1" applyFont="1" applyFill="1" applyBorder="1" applyAlignment="1">
      <alignment horizontal="center" vertical="center"/>
    </xf>
    <xf numFmtId="43" fontId="0" fillId="0" borderId="0" xfId="1" applyFont="1" applyFill="1" applyBorder="1" applyAlignment="1"/>
    <xf numFmtId="0" fontId="2" fillId="5" borderId="41" xfId="0" applyFont="1" applyFill="1" applyBorder="1" applyAlignment="1">
      <alignment horizontal="center"/>
    </xf>
    <xf numFmtId="0" fontId="2" fillId="5" borderId="52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3" borderId="41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1" fontId="2" fillId="4" borderId="40" xfId="2" applyNumberFormat="1" applyFont="1" applyFill="1" applyBorder="1" applyAlignment="1">
      <alignment horizontal="left" vertical="center" wrapText="1"/>
    </xf>
    <xf numFmtId="1" fontId="2" fillId="4" borderId="54" xfId="0" applyNumberFormat="1" applyFont="1" applyFill="1" applyBorder="1" applyAlignment="1">
      <alignment horizontal="center" vertical="center"/>
    </xf>
    <xf numFmtId="0" fontId="2" fillId="0" borderId="41" xfId="0" applyFont="1" applyBorder="1" applyAlignment="1">
      <alignment horizontal="left"/>
    </xf>
    <xf numFmtId="0" fontId="2" fillId="2" borderId="4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8" borderId="38" xfId="0" applyFont="1" applyFill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8" borderId="40" xfId="0" applyFont="1" applyFill="1" applyBorder="1" applyAlignment="1">
      <alignment horizontal="center"/>
    </xf>
    <xf numFmtId="0" fontId="2" fillId="8" borderId="58" xfId="0" applyFont="1" applyFill="1" applyBorder="1" applyAlignment="1">
      <alignment horizontal="center"/>
    </xf>
    <xf numFmtId="0" fontId="2" fillId="8" borderId="61" xfId="0" applyFont="1" applyFill="1" applyBorder="1" applyAlignment="1">
      <alignment horizontal="center"/>
    </xf>
    <xf numFmtId="0" fontId="2" fillId="8" borderId="40" xfId="0" applyFont="1" applyFill="1" applyBorder="1" applyAlignment="1">
      <alignment horizontal="left"/>
    </xf>
    <xf numFmtId="1" fontId="2" fillId="8" borderId="56" xfId="0" applyNumberFormat="1" applyFont="1" applyFill="1" applyBorder="1" applyAlignment="1">
      <alignment horizontal="center" vertical="center"/>
    </xf>
    <xf numFmtId="1" fontId="2" fillId="8" borderId="29" xfId="0" applyNumberFormat="1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/>
    </xf>
    <xf numFmtId="0" fontId="2" fillId="8" borderId="29" xfId="0" applyFont="1" applyFill="1" applyBorder="1"/>
    <xf numFmtId="0" fontId="2" fillId="2" borderId="40" xfId="0" applyFont="1" applyFill="1" applyBorder="1" applyAlignment="1">
      <alignment horizontal="center"/>
    </xf>
    <xf numFmtId="0" fontId="2" fillId="7" borderId="52" xfId="0" applyFont="1" applyFill="1" applyBorder="1" applyAlignment="1">
      <alignment horizontal="center"/>
    </xf>
    <xf numFmtId="0" fontId="2" fillId="7" borderId="1" xfId="0" applyFont="1" applyFill="1" applyBorder="1"/>
    <xf numFmtId="164" fontId="2" fillId="7" borderId="1" xfId="1" quotePrefix="1" applyNumberFormat="1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wrapText="1"/>
    </xf>
    <xf numFmtId="0" fontId="2" fillId="0" borderId="63" xfId="0" applyFont="1" applyBorder="1" applyAlignment="1">
      <alignment horizontal="center" wrapText="1"/>
    </xf>
    <xf numFmtId="0" fontId="2" fillId="5" borderId="1" xfId="0" applyFont="1" applyFill="1" applyBorder="1"/>
    <xf numFmtId="167" fontId="2" fillId="5" borderId="0" xfId="0" applyNumberFormat="1" applyFont="1" applyFill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49" xfId="0" applyFont="1" applyBorder="1" applyAlignment="1">
      <alignment horizontal="center" vertical="center"/>
    </xf>
    <xf numFmtId="2" fontId="2" fillId="0" borderId="47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2" fillId="0" borderId="42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B82A9216-8664-4E03-A952-4BFEE1D3843D}"/>
    <cellStyle name="Normal 5 2" xfId="2" xr:uid="{4D1E9ABB-EB16-4BB4-9B5D-C3D1BB7EA0EC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ngkun\Desktop\Geelong%20SNC%20Fac9\Form\Template%20Work%20Center%202025-09-09.xlsx" TargetMode="External"/><Relationship Id="rId1" Type="http://schemas.openxmlformats.org/officeDocument/2006/relationships/externalLinkPath" Target="file:///C:\Users\pongkun\Desktop\Geelong%20SNC%20Fac9\Form\Template%20Work%20Center%202025-09-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tandard value key"/>
      <sheetName val="Capacity Planner"/>
      <sheetName val="Sheet2"/>
    </sheetNames>
    <sheetDataSet>
      <sheetData sheetId="0">
        <row r="3">
          <cell r="C3" t="str">
            <v>SCECUA02</v>
          </cell>
          <cell r="D3" t="str">
            <v>B3-Grinding-other</v>
          </cell>
        </row>
        <row r="4">
          <cell r="C4" t="str">
            <v>SCEAMA01</v>
          </cell>
          <cell r="D4" t="str">
            <v xml:space="preserve">AMADA-Acies </v>
          </cell>
        </row>
        <row r="5">
          <cell r="C5" t="str">
            <v>SCECUA04</v>
          </cell>
          <cell r="D5" t="str">
            <v xml:space="preserve">AMADA-LCG Auto </v>
          </cell>
        </row>
        <row r="6">
          <cell r="C6" t="str">
            <v>SCECUA03</v>
          </cell>
          <cell r="D6" t="str">
            <v>AMADA-Punch-AE</v>
          </cell>
        </row>
        <row r="7">
          <cell r="C7" t="str">
            <v>SCECUA05</v>
          </cell>
          <cell r="D7" t="str">
            <v>AMADA-LCG No.1</v>
          </cell>
        </row>
        <row r="8">
          <cell r="C8" t="str">
            <v>SCECUA06</v>
          </cell>
          <cell r="D8" t="str">
            <v>AMADA-LCG No.2</v>
          </cell>
        </row>
        <row r="9">
          <cell r="C9" t="str">
            <v>SCECUA07</v>
          </cell>
          <cell r="D9" t="str">
            <v>AMADA-LCG No.3</v>
          </cell>
        </row>
        <row r="10">
          <cell r="C10" t="str">
            <v>SCECUA08</v>
          </cell>
          <cell r="D10" t="str">
            <v>AMADA-LCG No.4</v>
          </cell>
        </row>
        <row r="11">
          <cell r="C11" t="str">
            <v>SCECUA09</v>
          </cell>
          <cell r="D11" t="str">
            <v>AMADA-LCG No.5</v>
          </cell>
        </row>
        <row r="12">
          <cell r="C12" t="str">
            <v>SCECUA10</v>
          </cell>
          <cell r="D12" t="str">
            <v>AMADA-LCG No.6</v>
          </cell>
        </row>
        <row r="13">
          <cell r="C13" t="str">
            <v>SCEBEA03</v>
          </cell>
          <cell r="D13" t="str">
            <v>AMADA-HM1003 1</v>
          </cell>
        </row>
        <row r="14">
          <cell r="C14" t="str">
            <v>SCEBEA04</v>
          </cell>
          <cell r="D14" t="str">
            <v>AMADA-HM1003 2</v>
          </cell>
        </row>
        <row r="15">
          <cell r="C15" t="str">
            <v>SCEBEA05</v>
          </cell>
          <cell r="D15" t="str">
            <v>AMADA-HM1003 3</v>
          </cell>
        </row>
        <row r="16">
          <cell r="C16" t="str">
            <v>SCEBEA06</v>
          </cell>
          <cell r="D16" t="str">
            <v>AMADA-HM1003 4</v>
          </cell>
        </row>
        <row r="17">
          <cell r="C17" t="str">
            <v>SCEBEA07</v>
          </cell>
          <cell r="D17" t="str">
            <v>AMADA-HM1003 5</v>
          </cell>
        </row>
        <row r="18">
          <cell r="C18" t="str">
            <v>SCEBEA08</v>
          </cell>
          <cell r="D18" t="str">
            <v>AMADA-HM1003 6</v>
          </cell>
        </row>
        <row r="19">
          <cell r="C19" t="str">
            <v>SCEBEA09</v>
          </cell>
          <cell r="D19" t="str">
            <v>AMADA-HM1003 7</v>
          </cell>
        </row>
        <row r="20">
          <cell r="C20" t="str">
            <v>SCEBEA10</v>
          </cell>
          <cell r="D20" t="str">
            <v>AMADA-HM1003 8</v>
          </cell>
        </row>
        <row r="21">
          <cell r="C21" t="str">
            <v>SCEBEA11</v>
          </cell>
          <cell r="D21" t="str">
            <v>AMADA-HM1003 9</v>
          </cell>
        </row>
        <row r="22">
          <cell r="C22" t="str">
            <v>SCEBEA12</v>
          </cell>
          <cell r="D22" t="str">
            <v>AMADA-HM1003 10</v>
          </cell>
        </row>
        <row r="23">
          <cell r="C23" t="str">
            <v>SCEPBA01</v>
          </cell>
          <cell r="D23" t="str">
            <v>OTI-Panel Bend</v>
          </cell>
        </row>
        <row r="24">
          <cell r="C24" t="str">
            <v>SCEBEA21</v>
          </cell>
          <cell r="D24" t="str">
            <v>TRUMPF-TruBend7036</v>
          </cell>
        </row>
        <row r="25">
          <cell r="C25" t="str">
            <v>SCEBEA18</v>
          </cell>
          <cell r="D25" t="str">
            <v>TRUMPF-TruBend1100 No.1</v>
          </cell>
        </row>
        <row r="26">
          <cell r="C26" t="str">
            <v>SCEBEA19</v>
          </cell>
          <cell r="D26" t="str">
            <v>TRUMPF-TruBend1100 No.2</v>
          </cell>
        </row>
        <row r="27">
          <cell r="C27" t="str">
            <v>SCEBEA20</v>
          </cell>
          <cell r="D27" t="str">
            <v>TRUMPF-TruBend5130</v>
          </cell>
        </row>
        <row r="28">
          <cell r="C28" t="str">
            <v>SCEBEA22</v>
          </cell>
          <cell r="D28" t="str">
            <v>Deratech 1</v>
          </cell>
        </row>
        <row r="29">
          <cell r="C29" t="str">
            <v>SCEBEA23</v>
          </cell>
          <cell r="D29" t="str">
            <v>Deratech 2</v>
          </cell>
        </row>
        <row r="30">
          <cell r="C30" t="str">
            <v>SCESBA01</v>
          </cell>
          <cell r="D30" t="str">
            <v>110TON-Press 1</v>
          </cell>
        </row>
        <row r="31">
          <cell r="C31" t="str">
            <v>SCESBA02</v>
          </cell>
          <cell r="D31" t="str">
            <v>110TON-Press 2</v>
          </cell>
        </row>
        <row r="32">
          <cell r="C32" t="str">
            <v>SCESBA03</v>
          </cell>
          <cell r="D32" t="str">
            <v>110TON-Press 3</v>
          </cell>
        </row>
        <row r="33">
          <cell r="C33" t="str">
            <v>SCESBA04</v>
          </cell>
          <cell r="D33" t="str">
            <v>110TON-Press 4</v>
          </cell>
        </row>
        <row r="34">
          <cell r="C34" t="str">
            <v>SCESBA05</v>
          </cell>
          <cell r="D34" t="str">
            <v>110TON-Press 5</v>
          </cell>
        </row>
        <row r="35">
          <cell r="C35" t="str">
            <v>SCESBA06</v>
          </cell>
          <cell r="D35" t="str">
            <v>110TON-Press 6</v>
          </cell>
        </row>
        <row r="36">
          <cell r="C36" t="str">
            <v>SCESBA07</v>
          </cell>
          <cell r="D36" t="str">
            <v>110TON-Press 7</v>
          </cell>
        </row>
        <row r="37">
          <cell r="C37" t="str">
            <v>SCESBA08</v>
          </cell>
          <cell r="D37" t="str">
            <v>110TON-Press 8</v>
          </cell>
        </row>
        <row r="38">
          <cell r="C38" t="str">
            <v>SCESBA09</v>
          </cell>
          <cell r="D38" t="str">
            <v>110TON-Press 9</v>
          </cell>
        </row>
        <row r="39">
          <cell r="C39" t="str">
            <v>SCESBA10</v>
          </cell>
          <cell r="D39" t="str">
            <v>110TON-Press 10</v>
          </cell>
        </row>
        <row r="40">
          <cell r="C40" t="str">
            <v>SCESBA11</v>
          </cell>
          <cell r="D40" t="str">
            <v>110TON-Press 11</v>
          </cell>
        </row>
        <row r="41">
          <cell r="C41" t="str">
            <v>SCEROA10</v>
          </cell>
          <cell r="D41" t="str">
            <v>OTI-RollFormer slide seat</v>
          </cell>
        </row>
        <row r="42">
          <cell r="C42" t="str">
            <v>SCESGA01</v>
          </cell>
          <cell r="D42" t="str">
            <v>Spot 50KVA 1</v>
          </cell>
        </row>
        <row r="43">
          <cell r="C43" t="str">
            <v>SCESGA03</v>
          </cell>
          <cell r="D43" t="str">
            <v>Spot 50KVA 2</v>
          </cell>
        </row>
        <row r="44">
          <cell r="C44" t="str">
            <v>SCESGA04</v>
          </cell>
          <cell r="D44" t="str">
            <v>Spot 50KVA 3</v>
          </cell>
        </row>
        <row r="45">
          <cell r="C45" t="str">
            <v>SCESGA05</v>
          </cell>
          <cell r="D45" t="str">
            <v>Spot 50KVA 4</v>
          </cell>
        </row>
        <row r="46">
          <cell r="C46" t="str">
            <v>SCESGA06</v>
          </cell>
          <cell r="D46" t="str">
            <v>Spot 50KVA 5</v>
          </cell>
        </row>
        <row r="47">
          <cell r="C47" t="str">
            <v>SCESGA07</v>
          </cell>
          <cell r="D47" t="str">
            <v>Spot 50KVA 6</v>
          </cell>
        </row>
        <row r="48">
          <cell r="C48" t="str">
            <v>SCESGA08</v>
          </cell>
          <cell r="D48" t="str">
            <v>Spot 50KVA 7</v>
          </cell>
        </row>
        <row r="49">
          <cell r="C49" t="str">
            <v>SCESGA09</v>
          </cell>
          <cell r="D49" t="str">
            <v>Spot 50KVA 8</v>
          </cell>
        </row>
        <row r="50">
          <cell r="C50" t="str">
            <v>SCESGA10</v>
          </cell>
          <cell r="D50" t="str">
            <v>Spot 50KVA 9</v>
          </cell>
        </row>
        <row r="51">
          <cell r="C51" t="str">
            <v>SCESGA11</v>
          </cell>
          <cell r="D51" t="str">
            <v>Spot 50KVA 10</v>
          </cell>
        </row>
        <row r="52">
          <cell r="C52" t="str">
            <v>SCESGA12</v>
          </cell>
          <cell r="D52" t="str">
            <v>Spot 50KVA 11</v>
          </cell>
        </row>
        <row r="53">
          <cell r="C53" t="str">
            <v>SCESGA13</v>
          </cell>
          <cell r="D53" t="str">
            <v>Spot 50KVA 12</v>
          </cell>
        </row>
        <row r="54">
          <cell r="C54" t="str">
            <v>SCESGA14</v>
          </cell>
          <cell r="D54" t="str">
            <v>Spot 50KVA 13</v>
          </cell>
        </row>
        <row r="55">
          <cell r="C55" t="str">
            <v>SCESGA15</v>
          </cell>
          <cell r="D55" t="str">
            <v>Spot 50KVA 14</v>
          </cell>
        </row>
        <row r="56">
          <cell r="C56" t="str">
            <v>SCESGA16</v>
          </cell>
          <cell r="D56" t="str">
            <v>Spot 50KVA 15</v>
          </cell>
        </row>
        <row r="57">
          <cell r="C57" t="str">
            <v>SCESGA17</v>
          </cell>
          <cell r="D57" t="str">
            <v>Spot 50KVA 16</v>
          </cell>
        </row>
        <row r="58">
          <cell r="C58" t="str">
            <v>SCESGA18</v>
          </cell>
          <cell r="D58" t="str">
            <v>Spot 50KVA 17</v>
          </cell>
        </row>
        <row r="59">
          <cell r="C59" t="str">
            <v>SCESPA00</v>
          </cell>
          <cell r="D59" t="str">
            <v>Spot SNC</v>
          </cell>
        </row>
        <row r="60">
          <cell r="C60" t="str">
            <v>SCESPA01</v>
          </cell>
          <cell r="D60" t="str">
            <v>Spot 35KVA 1</v>
          </cell>
        </row>
        <row r="61">
          <cell r="C61" t="str">
            <v>SCESPA02</v>
          </cell>
          <cell r="D61" t="str">
            <v>Spot 35KVA 2</v>
          </cell>
        </row>
        <row r="62">
          <cell r="C62" t="str">
            <v>SCESPA03</v>
          </cell>
          <cell r="D62" t="str">
            <v>Spot 35KVA 3</v>
          </cell>
        </row>
        <row r="63">
          <cell r="C63" t="str">
            <v>SCESPA04</v>
          </cell>
          <cell r="D63" t="str">
            <v>Spot 35KVA 4</v>
          </cell>
        </row>
        <row r="64">
          <cell r="C64" t="str">
            <v>SCESPA05</v>
          </cell>
          <cell r="D64" t="str">
            <v>Spot 35KVA 5</v>
          </cell>
        </row>
        <row r="65">
          <cell r="C65" t="str">
            <v>SCESPA06</v>
          </cell>
          <cell r="D65" t="str">
            <v>Spot 35KVA 6</v>
          </cell>
        </row>
        <row r="66">
          <cell r="C66" t="str">
            <v>SCEHGA01</v>
          </cell>
          <cell r="D66" t="str">
            <v>Hanging 1</v>
          </cell>
        </row>
        <row r="67">
          <cell r="C67" t="str">
            <v>SCEHGA02</v>
          </cell>
          <cell r="D67" t="str">
            <v>Hanging 2</v>
          </cell>
        </row>
        <row r="68">
          <cell r="C68" t="str">
            <v>SCEHGA03</v>
          </cell>
          <cell r="D68" t="str">
            <v>Hanging 3</v>
          </cell>
        </row>
        <row r="69">
          <cell r="C69" t="str">
            <v>SCEHGA04</v>
          </cell>
          <cell r="D69" t="str">
            <v>Hanging 4</v>
          </cell>
        </row>
        <row r="70">
          <cell r="C70" t="str">
            <v>SCEOSA01</v>
          </cell>
          <cell r="D70" t="str">
            <v>OTI-Spot Drawer 1</v>
          </cell>
        </row>
        <row r="71">
          <cell r="C71" t="str">
            <v>SCEOSA02</v>
          </cell>
          <cell r="D71" t="str">
            <v>OTI-Spot Drawer 2</v>
          </cell>
        </row>
        <row r="72">
          <cell r="C72" t="str">
            <v>SCEOSA03</v>
          </cell>
          <cell r="D72" t="str">
            <v>OTI-Spot Drawer 3</v>
          </cell>
        </row>
        <row r="73">
          <cell r="C73" t="str">
            <v>SCEMBA01</v>
          </cell>
          <cell r="D73" t="str">
            <v>Mini-Box - Spot 8KVA 1</v>
          </cell>
        </row>
        <row r="74">
          <cell r="C74" t="str">
            <v>SCEMBA02</v>
          </cell>
          <cell r="D74" t="str">
            <v>Mini-Box - Spot 8KVA 2</v>
          </cell>
        </row>
        <row r="75">
          <cell r="C75" t="str">
            <v>SCEMBA03</v>
          </cell>
          <cell r="D75" t="str">
            <v>Mini-Box - Spot 8KVA 3</v>
          </cell>
        </row>
        <row r="76">
          <cell r="C76" t="str">
            <v>SCEMBA04</v>
          </cell>
          <cell r="D76" t="str">
            <v>Mini-Box - Spot 8KVA 4</v>
          </cell>
        </row>
        <row r="77">
          <cell r="C77" t="str">
            <v>SCEMBA05</v>
          </cell>
          <cell r="D77" t="str">
            <v>Mini-Box - Spot 8KVA 5</v>
          </cell>
        </row>
        <row r="78">
          <cell r="C78" t="str">
            <v>SCEMBA06</v>
          </cell>
          <cell r="D78" t="str">
            <v>Mini-Box - Spot 8KVA 6</v>
          </cell>
        </row>
        <row r="79">
          <cell r="C79" t="str">
            <v>SCEMBA07</v>
          </cell>
          <cell r="D79" t="str">
            <v>Mini-Box - Spot 8KVA 7</v>
          </cell>
        </row>
        <row r="80">
          <cell r="C80" t="str">
            <v>SCEOAS01</v>
          </cell>
          <cell r="D80" t="str">
            <v>Accessories spot 2 op</v>
          </cell>
        </row>
        <row r="81">
          <cell r="C81" t="str">
            <v>SCEGWA01</v>
          </cell>
          <cell r="D81" t="str">
            <v>Weld Umini No.1</v>
          </cell>
        </row>
        <row r="82">
          <cell r="C82" t="str">
            <v>SCEGWA02</v>
          </cell>
          <cell r="D82" t="str">
            <v>Weld Umini No.2</v>
          </cell>
        </row>
        <row r="83">
          <cell r="C83" t="str">
            <v>SCEGWA03</v>
          </cell>
          <cell r="D83" t="str">
            <v>Weld Umini No.3</v>
          </cell>
        </row>
        <row r="84">
          <cell r="C84" t="str">
            <v>SCEGWA04</v>
          </cell>
          <cell r="D84" t="str">
            <v>Weld Umini No.4</v>
          </cell>
        </row>
        <row r="85">
          <cell r="C85" t="str">
            <v>SCEWWA05</v>
          </cell>
          <cell r="D85" t="str">
            <v>Weld Weldex</v>
          </cell>
        </row>
        <row r="86">
          <cell r="C86" t="str">
            <v>SCECOA01</v>
          </cell>
          <cell r="D86" t="str">
            <v>Paint B9</v>
          </cell>
        </row>
        <row r="87">
          <cell r="C87" t="str">
            <v>SCECOA02</v>
          </cell>
          <cell r="D87" t="str">
            <v>Paint B11</v>
          </cell>
        </row>
        <row r="88">
          <cell r="C88" t="str">
            <v>SCEASA01</v>
          </cell>
          <cell r="D88" t="str">
            <v>Assembly B9</v>
          </cell>
        </row>
        <row r="89">
          <cell r="C89" t="str">
            <v>SCEASA02</v>
          </cell>
          <cell r="D89" t="str">
            <v>Assembly B11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ongkun Geelong SCAN" id="{C3C2D80F-330C-4637-9198-A21A6C53533D}" userId="S::pongkun@MS365sncformer.onmicrosoft.com::d4f15fd3-2b92-4b18-88c9-517839da26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58" dT="2019-10-25T11:27:23.48" personId="{C3C2D80F-330C-4637-9198-A21A6C53533D}" id="{1A8B2530-16EC-4CE8-BD7D-9B508109500F}">
    <text>PA16176400</text>
  </threadedComment>
  <threadedComment ref="N762" dT="2019-10-25T11:20:23.64" personId="{C3C2D80F-330C-4637-9198-A21A6C53533D}" id="{FFB6F6C9-B9D3-4F79-853A-386A010D4099}">
    <text>PA03373500</text>
  </threadedComment>
  <threadedComment ref="N821" dT="2019-10-25T10:58:53.38" personId="{C3C2D80F-330C-4637-9198-A21A6C53533D}" id="{751D53E3-846D-4C51-B83C-3E154182A608}">
    <text>MA01001800</text>
  </threadedComment>
  <threadedComment ref="N822" dT="2019-10-25T10:59:10.30" personId="{C3C2D80F-330C-4637-9198-A21A6C53533D}" id="{7C586046-427A-4BC7-AAF0-0E911F9DCFD9}">
    <text>MB03000500</text>
  </threadedComment>
  <threadedComment ref="N823" dT="2019-10-25T11:07:49.13" personId="{C3C2D80F-330C-4637-9198-A21A6C53533D}" id="{60366FDD-8247-432B-8006-F38CB7647FD9}">
    <text>MB05001800</text>
  </threadedComment>
  <threadedComment ref="N827" dT="2019-10-25T11:12:34.80" personId="{C3C2D80F-330C-4637-9198-A21A6C53533D}" id="{226D4143-3B5F-4A82-BAE6-C88E9CF657CA}">
    <text>MD05006000 round head bolt</text>
  </threadedComment>
  <threadedComment ref="N829" dT="2019-10-25T11:08:21.89" personId="{C3C2D80F-330C-4637-9198-A21A6C53533D}" id="{A13AD673-2397-42DB-90EF-7B4AA0D808F5}">
    <text>MJ21002100</text>
  </threadedComment>
  <threadedComment ref="N835" dT="2019-10-25T11:26:06.24" personId="{C3C2D80F-330C-4637-9198-A21A6C53533D}" id="{18D7087B-53E4-4DA2-87CB-B2F458B91EAB}">
    <text>PA18012500</text>
  </threadedComment>
  <threadedComment ref="N836" dT="2019-10-25T11:14:28.16" personId="{C3C2D80F-330C-4637-9198-A21A6C53533D}" id="{A8C9F014-3692-4618-9227-EF8E7689C13D}">
    <text>RA05006000</text>
  </threadedComment>
  <threadedComment ref="N837" dT="2019-10-25T11:14:43.86" personId="{C3C2D80F-330C-4637-9198-A21A6C53533D}" id="{947E8748-39EC-4228-8B22-CE45DA686E18}">
    <text>RA05006100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758" dT="2019-10-25T11:27:23.48" personId="{C3C2D80F-330C-4637-9198-A21A6C53533D}" id="{4E0D2FFB-17F9-487B-B55C-DC1F9EAE6F67}">
    <text>PA16176400</text>
  </threadedComment>
  <threadedComment ref="N762" dT="2019-10-25T11:20:23.64" personId="{C3C2D80F-330C-4637-9198-A21A6C53533D}" id="{C94ED92D-AC32-4B53-B011-0F602BCBD151}">
    <text>PA03373500</text>
  </threadedComment>
  <threadedComment ref="N821" dT="2019-10-25T10:58:53.38" personId="{C3C2D80F-330C-4637-9198-A21A6C53533D}" id="{0BDB36DC-9697-4F06-97ED-A1F4767D4D86}">
    <text>MA01001800</text>
  </threadedComment>
  <threadedComment ref="N822" dT="2019-10-25T10:59:10.30" personId="{C3C2D80F-330C-4637-9198-A21A6C53533D}" id="{4374A4E4-B9A9-40D3-A2CA-442F6F2E1A48}">
    <text>MB03000500</text>
  </threadedComment>
  <threadedComment ref="N823" dT="2019-10-25T11:07:49.13" personId="{C3C2D80F-330C-4637-9198-A21A6C53533D}" id="{D4BDB399-CDD6-4139-B454-2D4583D25A36}">
    <text>MB05001800</text>
  </threadedComment>
  <threadedComment ref="N827" dT="2019-10-25T11:12:34.80" personId="{C3C2D80F-330C-4637-9198-A21A6C53533D}" id="{D9D1A0D2-5548-47E0-A0B1-D7600D7A7068}">
    <text>MD05006000 round head bolt</text>
  </threadedComment>
  <threadedComment ref="N829" dT="2019-10-25T11:08:21.89" personId="{C3C2D80F-330C-4637-9198-A21A6C53533D}" id="{9271789D-5AE2-461E-9E46-024B5414A430}">
    <text>MJ21002100</text>
  </threadedComment>
  <threadedComment ref="N835" dT="2019-10-25T11:26:06.24" personId="{C3C2D80F-330C-4637-9198-A21A6C53533D}" id="{7A6BCBCD-A2C7-4098-ABAD-2F0D29CB3DAF}">
    <text>PA18012500</text>
  </threadedComment>
  <threadedComment ref="N836" dT="2019-10-25T11:14:28.16" personId="{C3C2D80F-330C-4637-9198-A21A6C53533D}" id="{883EFBCE-7257-4304-B4C7-29D72D7906C6}">
    <text>RA05006000</text>
  </threadedComment>
  <threadedComment ref="N837" dT="2019-10-25T11:14:43.86" personId="{C3C2D80F-330C-4637-9198-A21A6C53533D}" id="{6FA13937-9A50-468B-AA22-002DB163FDBB}">
    <text>RA05006100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758" dT="2019-10-25T11:27:23.48" personId="{C3C2D80F-330C-4637-9198-A21A6C53533D}" id="{762CA708-2811-4A84-9AED-A948A57E2D2F}">
    <text>PA16176400</text>
  </threadedComment>
  <threadedComment ref="N762" dT="2019-10-25T11:20:23.64" personId="{C3C2D80F-330C-4637-9198-A21A6C53533D}" id="{D43A7124-408C-4630-805F-76AD0D3202C5}">
    <text>PA03373500</text>
  </threadedComment>
  <threadedComment ref="N821" dT="2019-10-25T10:58:53.38" personId="{C3C2D80F-330C-4637-9198-A21A6C53533D}" id="{AD56094D-8B88-49F2-9A8E-F83CE47B752D}">
    <text>MA01001800</text>
  </threadedComment>
  <threadedComment ref="N822" dT="2019-10-25T10:59:10.30" personId="{C3C2D80F-330C-4637-9198-A21A6C53533D}" id="{D4943BFA-7A85-466C-A9B3-CBCCF7BD1217}">
    <text>MB03000500</text>
  </threadedComment>
  <threadedComment ref="N823" dT="2019-10-25T11:07:49.13" personId="{C3C2D80F-330C-4637-9198-A21A6C53533D}" id="{6FD6C65A-31C0-48E8-B62C-80B477BB26C0}">
    <text>MB05001800</text>
  </threadedComment>
  <threadedComment ref="N827" dT="2019-10-25T11:12:34.80" personId="{C3C2D80F-330C-4637-9198-A21A6C53533D}" id="{75B0B9E2-D6A2-44B6-99E3-7A46A2A392A4}">
    <text>MD05006000 round head bolt</text>
  </threadedComment>
  <threadedComment ref="N829" dT="2019-10-25T11:08:21.89" personId="{C3C2D80F-330C-4637-9198-A21A6C53533D}" id="{CD120427-0667-4CC5-97BD-7293CBC23EBE}">
    <text>MJ21002100</text>
  </threadedComment>
  <threadedComment ref="N835" dT="2019-10-25T11:26:06.24" personId="{C3C2D80F-330C-4637-9198-A21A6C53533D}" id="{B04AC5DF-2F9E-483F-931C-E666203177CA}">
    <text>PA18012500</text>
  </threadedComment>
  <threadedComment ref="N836" dT="2019-10-25T11:14:28.16" personId="{C3C2D80F-330C-4637-9198-A21A6C53533D}" id="{E4981659-B4ED-4050-96C0-3C0A6314FEF6}">
    <text>RA05006000</text>
  </threadedComment>
  <threadedComment ref="N837" dT="2019-10-25T11:14:43.86" personId="{C3C2D80F-330C-4637-9198-A21A6C53533D}" id="{77C819FF-C906-47A4-832A-068AB8162B21}">
    <text>RA05006100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757" dT="2019-10-25T11:27:23.48" personId="{C3C2D80F-330C-4637-9198-A21A6C53533D}" id="{667C8B72-EB8F-4F27-AD41-1A691978A3A6}">
    <text>PA16176400</text>
  </threadedComment>
  <threadedComment ref="N761" dT="2019-10-25T11:20:23.64" personId="{C3C2D80F-330C-4637-9198-A21A6C53533D}" id="{E4511A22-0298-4701-9443-4C6D65C7393D}">
    <text>PA03373500</text>
  </threadedComment>
  <threadedComment ref="N820" dT="2019-10-25T10:58:53.38" personId="{C3C2D80F-330C-4637-9198-A21A6C53533D}" id="{FFB52103-7183-490D-8251-0A899D242F2C}">
    <text>MA01001800</text>
  </threadedComment>
  <threadedComment ref="N821" dT="2019-10-25T10:59:10.30" personId="{C3C2D80F-330C-4637-9198-A21A6C53533D}" id="{FFB01909-0DA2-42B6-9C53-8B66E6D75705}">
    <text>MB03000500</text>
  </threadedComment>
  <threadedComment ref="N822" dT="2019-10-25T11:07:49.13" personId="{C3C2D80F-330C-4637-9198-A21A6C53533D}" id="{909DAA59-BBA2-4700-B78E-300B9F99D0E7}">
    <text>MB05001800</text>
  </threadedComment>
  <threadedComment ref="N826" dT="2019-10-25T11:12:34.80" personId="{C3C2D80F-330C-4637-9198-A21A6C53533D}" id="{F107BDA5-2499-49D2-9B1D-A3A0464F575A}">
    <text>MD05006000 round head bolt</text>
  </threadedComment>
  <threadedComment ref="N828" dT="2019-10-25T11:08:21.89" personId="{C3C2D80F-330C-4637-9198-A21A6C53533D}" id="{627B3499-076A-4400-816B-D0BAEF49A2D1}">
    <text>MJ21002100</text>
  </threadedComment>
  <threadedComment ref="N834" dT="2019-10-25T11:26:06.24" personId="{C3C2D80F-330C-4637-9198-A21A6C53533D}" id="{016B0E83-5D4B-485B-8A20-5809F00F9A52}">
    <text>PA18012500</text>
  </threadedComment>
  <threadedComment ref="N835" dT="2019-10-25T11:14:28.16" personId="{C3C2D80F-330C-4637-9198-A21A6C53533D}" id="{E7366306-8832-4384-93AE-2D72E71BC69E}">
    <text>RA05006000</text>
  </threadedComment>
  <threadedComment ref="N836" dT="2019-10-25T11:14:43.86" personId="{C3C2D80F-330C-4637-9198-A21A6C53533D}" id="{AFF11657-3B57-4CF1-98FA-7F4203604841}">
    <text>RA05006100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N760" dT="2019-10-25T11:27:23.48" personId="{C3C2D80F-330C-4637-9198-A21A6C53533D}" id="{BDE37D03-07B4-4896-86E3-D88BABAA549E}">
    <text>PA16176400</text>
  </threadedComment>
  <threadedComment ref="N764" dT="2019-10-25T11:20:23.64" personId="{C3C2D80F-330C-4637-9198-A21A6C53533D}" id="{118D30AC-8E12-49BB-9688-CFA69C81F8F3}">
    <text>PA03373500</text>
  </threadedComment>
  <threadedComment ref="N823" dT="2019-10-25T10:58:53.38" personId="{C3C2D80F-330C-4637-9198-A21A6C53533D}" id="{D7AAA1CB-B1D8-4452-AFEA-4E736D298992}">
    <text>MA01001800</text>
  </threadedComment>
  <threadedComment ref="N824" dT="2019-10-25T10:59:10.30" personId="{C3C2D80F-330C-4637-9198-A21A6C53533D}" id="{A786946C-838F-43A1-BE94-E015BEA7AB8E}">
    <text>MB03000500</text>
  </threadedComment>
  <threadedComment ref="N825" dT="2019-10-25T11:07:49.13" personId="{C3C2D80F-330C-4637-9198-A21A6C53533D}" id="{675ED6ED-6C15-417A-9A12-92C97A89868A}">
    <text>MB05001800</text>
  </threadedComment>
  <threadedComment ref="N829" dT="2019-10-25T11:12:34.80" personId="{C3C2D80F-330C-4637-9198-A21A6C53533D}" id="{312237CB-9974-448D-B17A-5867A60B33BF}">
    <text>MD05006000 round head bolt</text>
  </threadedComment>
  <threadedComment ref="N831" dT="2019-10-25T11:08:21.89" personId="{C3C2D80F-330C-4637-9198-A21A6C53533D}" id="{27E86B3A-1B30-4455-9A19-16466DAB79E7}">
    <text>MJ21002100</text>
  </threadedComment>
  <threadedComment ref="N837" dT="2019-10-25T11:26:06.24" personId="{C3C2D80F-330C-4637-9198-A21A6C53533D}" id="{0CB04B5B-DBD3-4F87-9145-4D537055F509}">
    <text>PA18012500</text>
  </threadedComment>
  <threadedComment ref="N838" dT="2019-10-25T11:14:28.16" personId="{C3C2D80F-330C-4637-9198-A21A6C53533D}" id="{935DCF22-CFC4-43DA-8A85-806B7B7DB663}">
    <text>RA05006000</text>
  </threadedComment>
  <threadedComment ref="N839" dT="2019-10-25T11:14:43.86" personId="{C3C2D80F-330C-4637-9198-A21A6C53533D}" id="{EFBF65B1-974B-4969-8562-DE86246DA764}">
    <text>RA05006100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N757" dT="2019-10-25T11:27:23.48" personId="{C3C2D80F-330C-4637-9198-A21A6C53533D}" id="{35B2607B-FC2C-436C-8E2B-622ABA818841}">
    <text>PA16176400</text>
  </threadedComment>
  <threadedComment ref="N761" dT="2019-10-25T11:20:23.64" personId="{C3C2D80F-330C-4637-9198-A21A6C53533D}" id="{F0617EBF-FCFB-466F-B4C1-E1C876432AB1}">
    <text>PA03373500</text>
  </threadedComment>
  <threadedComment ref="N820" dT="2019-10-25T10:58:53.38" personId="{C3C2D80F-330C-4637-9198-A21A6C53533D}" id="{57890879-5F1E-4F46-93D4-D1831980329A}">
    <text>MA01001800</text>
  </threadedComment>
  <threadedComment ref="N821" dT="2019-10-25T10:59:10.30" personId="{C3C2D80F-330C-4637-9198-A21A6C53533D}" id="{4597E386-929E-45C9-BD1A-02EF084CF440}">
    <text>MB03000500</text>
  </threadedComment>
  <threadedComment ref="N822" dT="2019-10-25T11:07:49.13" personId="{C3C2D80F-330C-4637-9198-A21A6C53533D}" id="{7A562886-2BB7-4DCE-A01A-E487FB2D82C6}">
    <text>MB05001800</text>
  </threadedComment>
  <threadedComment ref="N826" dT="2019-10-25T11:12:34.80" personId="{C3C2D80F-330C-4637-9198-A21A6C53533D}" id="{7D2954D5-2558-4A23-B841-CCD2130A064A}">
    <text>MD05006000 round head bolt</text>
  </threadedComment>
  <threadedComment ref="N828" dT="2019-10-25T11:08:21.89" personId="{C3C2D80F-330C-4637-9198-A21A6C53533D}" id="{A19AA1DA-BE5A-40AB-A9AE-B0B6E5276500}">
    <text>MJ21002100</text>
  </threadedComment>
  <threadedComment ref="N834" dT="2019-10-25T11:26:06.24" personId="{C3C2D80F-330C-4637-9198-A21A6C53533D}" id="{A161A5E8-C9F0-462E-B7D1-0DA70794A83E}">
    <text>PA18012500</text>
  </threadedComment>
  <threadedComment ref="N835" dT="2019-10-25T11:14:28.16" personId="{C3C2D80F-330C-4637-9198-A21A6C53533D}" id="{3957ECAB-A315-44ED-8F9D-30B8B44E16C0}">
    <text>RA05006000</text>
  </threadedComment>
  <threadedComment ref="N836" dT="2019-10-25T11:14:43.86" personId="{C3C2D80F-330C-4637-9198-A21A6C53533D}" id="{389469A8-E491-41A0-A6DF-DA8CA9B55D27}">
    <text>RA05006100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N756" dT="2019-10-25T11:27:23.48" personId="{C3C2D80F-330C-4637-9198-A21A6C53533D}" id="{8C9D1D58-E126-4EB7-936E-D30E51A0F1B6}">
    <text>PA16176400</text>
  </threadedComment>
  <threadedComment ref="N760" dT="2019-10-25T11:20:23.64" personId="{C3C2D80F-330C-4637-9198-A21A6C53533D}" id="{609C6814-7CC5-4CDA-B1DC-4295A35BA544}">
    <text>PA03373500</text>
  </threadedComment>
  <threadedComment ref="N819" dT="2019-10-25T10:58:53.38" personId="{C3C2D80F-330C-4637-9198-A21A6C53533D}" id="{F10E28E0-CAC2-4EAC-8008-8BDE3DDABD9F}">
    <text>MA01001800</text>
  </threadedComment>
  <threadedComment ref="N820" dT="2019-10-25T10:59:10.30" personId="{C3C2D80F-330C-4637-9198-A21A6C53533D}" id="{9C468382-2B30-4663-B457-A95C2F8E657B}">
    <text>MB03000500</text>
  </threadedComment>
  <threadedComment ref="N821" dT="2019-10-25T11:07:49.13" personId="{C3C2D80F-330C-4637-9198-A21A6C53533D}" id="{D3EE4E16-C0D3-440D-9E8A-5219BA9A19D0}">
    <text>MB05001800</text>
  </threadedComment>
  <threadedComment ref="N825" dT="2019-10-25T11:12:34.80" personId="{C3C2D80F-330C-4637-9198-A21A6C53533D}" id="{88FE6D9D-6EAE-42FD-8CF2-E2B400BFD09A}">
    <text>MD05006000 round head bolt</text>
  </threadedComment>
  <threadedComment ref="N827" dT="2019-10-25T11:08:21.89" personId="{C3C2D80F-330C-4637-9198-A21A6C53533D}" id="{46B0839D-66B5-47EE-86A4-67C9575A350A}">
    <text>MJ21002100</text>
  </threadedComment>
  <threadedComment ref="N833" dT="2019-10-25T11:26:06.24" personId="{C3C2D80F-330C-4637-9198-A21A6C53533D}" id="{46576039-B498-4294-B292-7BC840986575}">
    <text>PA18012500</text>
  </threadedComment>
  <threadedComment ref="N834" dT="2019-10-25T11:14:28.16" personId="{C3C2D80F-330C-4637-9198-A21A6C53533D}" id="{104414C4-FEAD-4987-9855-507D39071B6F}">
    <text>RA05006000</text>
  </threadedComment>
  <threadedComment ref="N835" dT="2019-10-25T11:14:43.86" personId="{C3C2D80F-330C-4637-9198-A21A6C53533D}" id="{998665BC-180B-4837-90BF-0833C3EB7300}">
    <text>RA05006100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N757" dT="2019-10-25T11:27:23.48" personId="{C3C2D80F-330C-4637-9198-A21A6C53533D}" id="{92980FD0-5927-4E52-A97A-908C01BFDB23}">
    <text>PA16176400</text>
  </threadedComment>
  <threadedComment ref="N761" dT="2019-10-25T11:20:23.64" personId="{C3C2D80F-330C-4637-9198-A21A6C53533D}" id="{B0F341DC-66AA-46AD-A84D-13D11BF9619F}">
    <text>PA03373500</text>
  </threadedComment>
  <threadedComment ref="N820" dT="2019-10-25T10:58:53.38" personId="{C3C2D80F-330C-4637-9198-A21A6C53533D}" id="{D58E57C5-9C21-41B8-BDF0-8DE1EC6C14F6}">
    <text>MA01001800</text>
  </threadedComment>
  <threadedComment ref="N821" dT="2019-10-25T10:59:10.30" personId="{C3C2D80F-330C-4637-9198-A21A6C53533D}" id="{21AC1E9F-03D1-4EAB-A398-B8E0B004B9FC}">
    <text>MB03000500</text>
  </threadedComment>
  <threadedComment ref="N822" dT="2019-10-25T11:07:49.13" personId="{C3C2D80F-330C-4637-9198-A21A6C53533D}" id="{D230F8B9-F421-4565-96DA-2637C6972E02}">
    <text>MB05001800</text>
  </threadedComment>
  <threadedComment ref="N826" dT="2019-10-25T11:12:34.80" personId="{C3C2D80F-330C-4637-9198-A21A6C53533D}" id="{94AA5FC3-8784-4C6C-AE5C-6DC8B4BEC232}">
    <text>MD05006000 round head bolt</text>
  </threadedComment>
  <threadedComment ref="N828" dT="2019-10-25T11:08:21.89" personId="{C3C2D80F-330C-4637-9198-A21A6C53533D}" id="{C3A67193-26C1-4DF5-B1FC-7431F5B2DF4B}">
    <text>MJ21002100</text>
  </threadedComment>
  <threadedComment ref="N834" dT="2019-10-25T11:26:06.24" personId="{C3C2D80F-330C-4637-9198-A21A6C53533D}" id="{7D963BA2-62EE-4795-A1FB-F927B83A16B8}">
    <text>PA18012500</text>
  </threadedComment>
  <threadedComment ref="N835" dT="2019-10-25T11:14:28.16" personId="{C3C2D80F-330C-4637-9198-A21A6C53533D}" id="{FC6D2EDC-7B7E-49B5-89FB-7C4CBF2B419F}">
    <text>RA05006000</text>
  </threadedComment>
  <threadedComment ref="N836" dT="2019-10-25T11:14:43.86" personId="{C3C2D80F-330C-4637-9198-A21A6C53533D}" id="{C4BD7A51-9971-46FB-9400-C9DF6F362A32}">
    <text>RA05006100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N757" dT="2019-10-25T11:27:23.48" personId="{C3C2D80F-330C-4637-9198-A21A6C53533D}" id="{566AAFD4-180E-4E6D-A774-30DDAD0994D9}">
    <text>PA16176400</text>
  </threadedComment>
  <threadedComment ref="N761" dT="2019-10-25T11:20:23.64" personId="{C3C2D80F-330C-4637-9198-A21A6C53533D}" id="{C717ED23-A248-49F9-AC31-AAB706CB4CDE}">
    <text>PA03373500</text>
  </threadedComment>
  <threadedComment ref="N820" dT="2019-10-25T10:58:53.38" personId="{C3C2D80F-330C-4637-9198-A21A6C53533D}" id="{66FD4B3C-1276-44AF-9104-ACE48213598D}">
    <text>MA01001800</text>
  </threadedComment>
  <threadedComment ref="N821" dT="2019-10-25T10:59:10.30" personId="{C3C2D80F-330C-4637-9198-A21A6C53533D}" id="{BDCF152B-2717-4A1D-9AAB-B566FDFF68A2}">
    <text>MB03000500</text>
  </threadedComment>
  <threadedComment ref="N822" dT="2019-10-25T11:07:49.13" personId="{C3C2D80F-330C-4637-9198-A21A6C53533D}" id="{1C3D29BB-0879-414B-ACE0-1D2ED5BEDA94}">
    <text>MB05001800</text>
  </threadedComment>
  <threadedComment ref="N826" dT="2019-10-25T11:12:34.80" personId="{C3C2D80F-330C-4637-9198-A21A6C53533D}" id="{F8389B62-604C-48F3-8A88-A5E5A96AE3F2}">
    <text>MD05006000 round head bolt</text>
  </threadedComment>
  <threadedComment ref="N828" dT="2019-10-25T11:08:21.89" personId="{C3C2D80F-330C-4637-9198-A21A6C53533D}" id="{7C74C0E5-4BF8-4748-A450-9976F9ECCDD3}">
    <text>MJ21002100</text>
  </threadedComment>
  <threadedComment ref="N834" dT="2019-10-25T11:26:06.24" personId="{C3C2D80F-330C-4637-9198-A21A6C53533D}" id="{FE4ABC8C-9524-432A-83B3-4BF91A0D02B5}">
    <text>PA18012500</text>
  </threadedComment>
  <threadedComment ref="N835" dT="2019-10-25T11:14:28.16" personId="{C3C2D80F-330C-4637-9198-A21A6C53533D}" id="{15771F78-B06E-4246-BB09-546F02826307}">
    <text>RA05006000</text>
  </threadedComment>
  <threadedComment ref="N836" dT="2019-10-25T11:14:43.86" personId="{C3C2D80F-330C-4637-9198-A21A6C53533D}" id="{EC725758-5241-4E3A-BD90-F5B25A2763D4}">
    <text>RA05006100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N756" dT="2019-10-25T11:27:23.48" personId="{C3C2D80F-330C-4637-9198-A21A6C53533D}" id="{FC95F4F5-4A6F-48F0-A35B-99246F1DD847}">
    <text>PA16176400</text>
  </threadedComment>
  <threadedComment ref="N760" dT="2019-10-25T11:20:23.64" personId="{C3C2D80F-330C-4637-9198-A21A6C53533D}" id="{42CA250A-06CF-4026-9B0A-205F7696BA68}">
    <text>PA03373500</text>
  </threadedComment>
  <threadedComment ref="N819" dT="2019-10-25T10:58:53.38" personId="{C3C2D80F-330C-4637-9198-A21A6C53533D}" id="{866A5675-B24D-4FA2-9F5D-5066868295E7}">
    <text>MA01001800</text>
  </threadedComment>
  <threadedComment ref="N820" dT="2019-10-25T10:59:10.30" personId="{C3C2D80F-330C-4637-9198-A21A6C53533D}" id="{F94A98EE-209E-41D4-A853-4987B5114B39}">
    <text>MB03000500</text>
  </threadedComment>
  <threadedComment ref="N821" dT="2019-10-25T11:07:49.13" personId="{C3C2D80F-330C-4637-9198-A21A6C53533D}" id="{115DC541-356A-428D-BCF5-05A21920B9C2}">
    <text>MB05001800</text>
  </threadedComment>
  <threadedComment ref="N825" dT="2019-10-25T11:12:34.80" personId="{C3C2D80F-330C-4637-9198-A21A6C53533D}" id="{1DCF2648-109B-447D-8B61-E9995FB5CF64}">
    <text>MD05006000 round head bolt</text>
  </threadedComment>
  <threadedComment ref="N827" dT="2019-10-25T11:08:21.89" personId="{C3C2D80F-330C-4637-9198-A21A6C53533D}" id="{48D09473-7856-4A72-A623-B540399987CF}">
    <text>MJ21002100</text>
  </threadedComment>
  <threadedComment ref="N833" dT="2019-10-25T11:26:06.24" personId="{C3C2D80F-330C-4637-9198-A21A6C53533D}" id="{EACCA3E8-2353-4C2A-9D06-DD0103B76964}">
    <text>PA18012500</text>
  </threadedComment>
  <threadedComment ref="N834" dT="2019-10-25T11:14:28.16" personId="{C3C2D80F-330C-4637-9198-A21A6C53533D}" id="{3FE6D2A3-1F91-42C3-88D0-FE38D138D82D}">
    <text>RA05006000</text>
  </threadedComment>
  <threadedComment ref="N835" dT="2019-10-25T11:14:43.86" personId="{C3C2D80F-330C-4637-9198-A21A6C53533D}" id="{754EE190-52D7-4E33-8F22-2316D33A4FA6}">
    <text>RA05006100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N755" dT="2019-10-25T11:27:23.48" personId="{C3C2D80F-330C-4637-9198-A21A6C53533D}" id="{1B64A631-5C6F-470D-9D80-51ACCDE74766}">
    <text>PA16176400</text>
  </threadedComment>
  <threadedComment ref="N759" dT="2019-10-25T11:20:23.64" personId="{C3C2D80F-330C-4637-9198-A21A6C53533D}" id="{71F62CCE-BAC1-4753-BD9E-6073F69ED583}">
    <text>PA03373500</text>
  </threadedComment>
  <threadedComment ref="N818" dT="2019-10-25T10:58:53.38" personId="{C3C2D80F-330C-4637-9198-A21A6C53533D}" id="{557E5057-9E9A-4075-9CC2-C952CD3B2297}">
    <text>MA01001800</text>
  </threadedComment>
  <threadedComment ref="N819" dT="2019-10-25T10:59:10.30" personId="{C3C2D80F-330C-4637-9198-A21A6C53533D}" id="{30A060AD-8111-41B2-B0F2-B5A762FC761C}">
    <text>MB03000500</text>
  </threadedComment>
  <threadedComment ref="N820" dT="2019-10-25T11:07:49.13" personId="{C3C2D80F-330C-4637-9198-A21A6C53533D}" id="{FB6F1662-DB5F-482D-9C6C-1BF71F7CDAAF}">
    <text>MB05001800</text>
  </threadedComment>
  <threadedComment ref="N824" dT="2019-10-25T11:12:34.80" personId="{C3C2D80F-330C-4637-9198-A21A6C53533D}" id="{509ABC02-E8AC-443D-ADB3-C2076D275CB8}">
    <text>MD05006000 round head bolt</text>
  </threadedComment>
  <threadedComment ref="N826" dT="2019-10-25T11:08:21.89" personId="{C3C2D80F-330C-4637-9198-A21A6C53533D}" id="{0192739B-A9D4-42D3-8E8E-5BD200613A0F}">
    <text>MJ21002100</text>
  </threadedComment>
  <threadedComment ref="N832" dT="2019-10-25T11:26:06.24" personId="{C3C2D80F-330C-4637-9198-A21A6C53533D}" id="{E22ECA46-10BC-49E5-B0D5-C396D1755271}">
    <text>PA18012500</text>
  </threadedComment>
  <threadedComment ref="N833" dT="2019-10-25T11:14:28.16" personId="{C3C2D80F-330C-4637-9198-A21A6C53533D}" id="{68B762C5-338A-4BCF-AA7F-7821DB7EDE6D}">
    <text>RA05006000</text>
  </threadedComment>
  <threadedComment ref="N834" dT="2019-10-25T11:14:43.86" personId="{C3C2D80F-330C-4637-9198-A21A6C53533D}" id="{AE6C4F11-941B-4D09-A56C-8DD115291FDF}">
    <text>RA05006100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N769" dT="2019-10-25T11:27:23.48" personId="{C3C2D80F-330C-4637-9198-A21A6C53533D}" id="{9E88B585-EA5C-4D53-8658-BA3A8C8E771C}">
    <text>PA16176400</text>
  </threadedComment>
  <threadedComment ref="N773" dT="2019-10-25T11:20:23.64" personId="{C3C2D80F-330C-4637-9198-A21A6C53533D}" id="{12EEF58D-6492-4DA0-8886-3010313A600F}">
    <text>PA03373500</text>
  </threadedComment>
  <threadedComment ref="N832" dT="2019-10-25T10:58:53.38" personId="{C3C2D80F-330C-4637-9198-A21A6C53533D}" id="{736A5E57-A7D9-4108-9E82-83638F3D9E61}">
    <text>MA01001800</text>
  </threadedComment>
  <threadedComment ref="N833" dT="2019-10-25T10:59:10.30" personId="{C3C2D80F-330C-4637-9198-A21A6C53533D}" id="{81C6CDB0-07A1-477F-AC0E-5A4525018554}">
    <text>MB03000500</text>
  </threadedComment>
  <threadedComment ref="N834" dT="2019-10-25T11:07:49.13" personId="{C3C2D80F-330C-4637-9198-A21A6C53533D}" id="{41C41B3D-2A05-4679-9936-CB40D915AFE2}">
    <text>MB05001800</text>
  </threadedComment>
  <threadedComment ref="N838" dT="2019-10-25T11:12:34.80" personId="{C3C2D80F-330C-4637-9198-A21A6C53533D}" id="{8A7E8BC3-F3EC-4233-86E0-75D15A60BA62}">
    <text>MD05006000 round head bolt</text>
  </threadedComment>
  <threadedComment ref="N840" dT="2019-10-25T11:08:21.89" personId="{C3C2D80F-330C-4637-9198-A21A6C53533D}" id="{8105A310-BC8D-49BE-B152-E605EF33E2BE}">
    <text>MJ21002100</text>
  </threadedComment>
  <threadedComment ref="N846" dT="2019-10-25T11:26:06.24" personId="{C3C2D80F-330C-4637-9198-A21A6C53533D}" id="{C03C8593-91A1-45C1-9B7E-012B3026FB60}">
    <text>PA18012500</text>
  </threadedComment>
  <threadedComment ref="N847" dT="2019-10-25T11:14:28.16" personId="{C3C2D80F-330C-4637-9198-A21A6C53533D}" id="{5CFC80CD-8542-4A19-96AB-488D6567D820}">
    <text>RA05006000</text>
  </threadedComment>
  <threadedComment ref="N848" dT="2019-10-25T11:14:43.86" personId="{C3C2D80F-330C-4637-9198-A21A6C53533D}" id="{B783B997-152D-403C-8F20-EE077B1CE4C8}">
    <text>RA05006100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N769" dT="2019-10-25T11:27:23.48" personId="{C3C2D80F-330C-4637-9198-A21A6C53533D}" id="{06540521-A29A-444B-A289-D65820E07D31}">
    <text>PA16176400</text>
  </threadedComment>
  <threadedComment ref="N773" dT="2019-10-25T11:20:23.64" personId="{C3C2D80F-330C-4637-9198-A21A6C53533D}" id="{3CC9BE0B-8DE0-4F56-8A44-2FD73D500B2F}">
    <text>PA03373500</text>
  </threadedComment>
  <threadedComment ref="N832" dT="2019-10-25T10:58:53.38" personId="{C3C2D80F-330C-4637-9198-A21A6C53533D}" id="{3FECDC17-55EF-428A-8422-0BF70BC197B9}">
    <text>MA01001800</text>
  </threadedComment>
  <threadedComment ref="N833" dT="2019-10-25T10:59:10.30" personId="{C3C2D80F-330C-4637-9198-A21A6C53533D}" id="{83BAA37B-3DDE-404B-99D0-6CD9B52BFE56}">
    <text>MB03000500</text>
  </threadedComment>
  <threadedComment ref="N834" dT="2019-10-25T11:07:49.13" personId="{C3C2D80F-330C-4637-9198-A21A6C53533D}" id="{DED5EAA1-4430-43D1-B040-4DD4F802C4FA}">
    <text>MB05001800</text>
  </threadedComment>
  <threadedComment ref="N838" dT="2019-10-25T11:12:34.80" personId="{C3C2D80F-330C-4637-9198-A21A6C53533D}" id="{C3531344-C16E-4441-9A4B-9911B014E9DA}">
    <text>MD05006000 round head bolt</text>
  </threadedComment>
  <threadedComment ref="N840" dT="2019-10-25T11:08:21.89" personId="{C3C2D80F-330C-4637-9198-A21A6C53533D}" id="{881A17D2-B284-4900-B38C-1B468768E7D0}">
    <text>MJ21002100</text>
  </threadedComment>
  <threadedComment ref="N846" dT="2019-10-25T11:26:06.24" personId="{C3C2D80F-330C-4637-9198-A21A6C53533D}" id="{2513715B-7A46-4235-926D-911D08B5FCD0}">
    <text>PA18012500</text>
  </threadedComment>
  <threadedComment ref="N847" dT="2019-10-25T11:14:28.16" personId="{C3C2D80F-330C-4637-9198-A21A6C53533D}" id="{3F8A7C0A-FF8C-4DC0-87C4-6160543E8D67}">
    <text>RA05006000</text>
  </threadedComment>
  <threadedComment ref="N848" dT="2019-10-25T11:14:43.86" personId="{C3C2D80F-330C-4637-9198-A21A6C53533D}" id="{DFBB08A5-6294-4FFD-98A9-3EC8C8F3C37E}">
    <text>RA05006100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N756" dT="2019-10-25T11:27:23.48" personId="{C3C2D80F-330C-4637-9198-A21A6C53533D}" id="{D3B031C9-B4F7-4ABC-9D27-85AEF5E0FD9F}">
    <text>PA16176400</text>
  </threadedComment>
  <threadedComment ref="N760" dT="2019-10-25T11:20:23.64" personId="{C3C2D80F-330C-4637-9198-A21A6C53533D}" id="{9944815B-9A1E-4088-BA20-75EB1FC10294}">
    <text>PA03373500</text>
  </threadedComment>
  <threadedComment ref="N819" dT="2019-10-25T10:58:53.38" personId="{C3C2D80F-330C-4637-9198-A21A6C53533D}" id="{704F2771-1630-4A2A-BF57-95EEAEFE0DBB}">
    <text>MA01001800</text>
  </threadedComment>
  <threadedComment ref="N820" dT="2019-10-25T10:59:10.30" personId="{C3C2D80F-330C-4637-9198-A21A6C53533D}" id="{B1EF686B-628B-451E-816F-1317D6FC4A84}">
    <text>MB03000500</text>
  </threadedComment>
  <threadedComment ref="N821" dT="2019-10-25T11:07:49.13" personId="{C3C2D80F-330C-4637-9198-A21A6C53533D}" id="{2A5B7297-41B8-4F65-A7EE-0E4BB32DC90C}">
    <text>MB05001800</text>
  </threadedComment>
  <threadedComment ref="N825" dT="2019-10-25T11:12:34.80" personId="{C3C2D80F-330C-4637-9198-A21A6C53533D}" id="{DC8A2034-B627-4B5E-A41E-75598DA2E94E}">
    <text>MD05006000 round head bolt</text>
  </threadedComment>
  <threadedComment ref="N827" dT="2019-10-25T11:08:21.89" personId="{C3C2D80F-330C-4637-9198-A21A6C53533D}" id="{E585E028-BD3D-4DA9-B996-2CBD077296A5}">
    <text>MJ21002100</text>
  </threadedComment>
  <threadedComment ref="N833" dT="2019-10-25T11:26:06.24" personId="{C3C2D80F-330C-4637-9198-A21A6C53533D}" id="{29B529E9-3AB4-46FA-BC90-E31BCD300A63}">
    <text>PA18012500</text>
  </threadedComment>
  <threadedComment ref="N834" dT="2019-10-25T11:14:28.16" personId="{C3C2D80F-330C-4637-9198-A21A6C53533D}" id="{A0112C0B-667A-423C-A14E-E8F750806763}">
    <text>RA05006000</text>
  </threadedComment>
  <threadedComment ref="N835" dT="2019-10-25T11:14:43.86" personId="{C3C2D80F-330C-4637-9198-A21A6C53533D}" id="{9347BFAF-1F1D-49CD-BE22-597DCA70F072}">
    <text>RA05006100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N769" dT="2019-10-25T11:27:23.48" personId="{C3C2D80F-330C-4637-9198-A21A6C53533D}" id="{B39E24F8-E8DA-4939-B84E-90A022161B89}">
    <text>PA16176400</text>
  </threadedComment>
  <threadedComment ref="N773" dT="2019-10-25T11:20:23.64" personId="{C3C2D80F-330C-4637-9198-A21A6C53533D}" id="{0A3B8810-5FB3-42DF-95EE-9FA94DC67035}">
    <text>PA03373500</text>
  </threadedComment>
  <threadedComment ref="N832" dT="2019-10-25T10:58:53.38" personId="{C3C2D80F-330C-4637-9198-A21A6C53533D}" id="{71E40AC3-FE4E-4AB4-BF53-247A270B1B94}">
    <text>MA01001800</text>
  </threadedComment>
  <threadedComment ref="N833" dT="2019-10-25T10:59:10.30" personId="{C3C2D80F-330C-4637-9198-A21A6C53533D}" id="{40912351-EA3D-4D92-8191-C8245F33DB07}">
    <text>MB03000500</text>
  </threadedComment>
  <threadedComment ref="N834" dT="2019-10-25T11:07:49.13" personId="{C3C2D80F-330C-4637-9198-A21A6C53533D}" id="{1391E219-2752-4234-AA58-7425A4BCB8D4}">
    <text>MB05001800</text>
  </threadedComment>
  <threadedComment ref="N838" dT="2019-10-25T11:12:34.80" personId="{C3C2D80F-330C-4637-9198-A21A6C53533D}" id="{997199F7-3905-44D5-91EC-A68161F4E55F}">
    <text>MD05006000 round head bolt</text>
  </threadedComment>
  <threadedComment ref="N840" dT="2019-10-25T11:08:21.89" personId="{C3C2D80F-330C-4637-9198-A21A6C53533D}" id="{2D3E3138-5DC6-4E0B-8505-CBEC484038CB}">
    <text>MJ21002100</text>
  </threadedComment>
  <threadedComment ref="N846" dT="2019-10-25T11:26:06.24" personId="{C3C2D80F-330C-4637-9198-A21A6C53533D}" id="{4F5F6966-0EBF-46A3-8AC2-3A8B6C4A7E3E}">
    <text>PA18012500</text>
  </threadedComment>
  <threadedComment ref="N847" dT="2019-10-25T11:14:28.16" personId="{C3C2D80F-330C-4637-9198-A21A6C53533D}" id="{9FF68C85-623B-4E76-B797-DC7CFE0CAC97}">
    <text>RA05006000</text>
  </threadedComment>
  <threadedComment ref="N848" dT="2019-10-25T11:14:43.86" personId="{C3C2D80F-330C-4637-9198-A21A6C53533D}" id="{B1998B88-30A7-48D7-859F-134D73AE236A}">
    <text>RA05006100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N757" dT="2019-10-25T11:27:23.48" personId="{C3C2D80F-330C-4637-9198-A21A6C53533D}" id="{609ACBD2-BF09-441A-98CE-FF6329117D90}">
    <text>PA16176400</text>
  </threadedComment>
  <threadedComment ref="N761" dT="2019-10-25T11:20:23.64" personId="{C3C2D80F-330C-4637-9198-A21A6C53533D}" id="{A28C55AB-84E2-4D70-8BAB-66E064A4697E}">
    <text>PA03373500</text>
  </threadedComment>
  <threadedComment ref="N820" dT="2019-10-25T10:58:53.38" personId="{C3C2D80F-330C-4637-9198-A21A6C53533D}" id="{90637C99-EA7F-4BD1-AC90-EA966B23876D}">
    <text>MA01001800</text>
  </threadedComment>
  <threadedComment ref="N821" dT="2019-10-25T10:59:10.30" personId="{C3C2D80F-330C-4637-9198-A21A6C53533D}" id="{1BB6BAA9-292E-465D-B09F-4E3412F9CF1F}">
    <text>MB03000500</text>
  </threadedComment>
  <threadedComment ref="N822" dT="2019-10-25T11:07:49.13" personId="{C3C2D80F-330C-4637-9198-A21A6C53533D}" id="{001707CB-F7C9-4735-BCA2-DEF8901F4085}">
    <text>MB05001800</text>
  </threadedComment>
  <threadedComment ref="N826" dT="2019-10-25T11:12:34.80" personId="{C3C2D80F-330C-4637-9198-A21A6C53533D}" id="{E6214C0A-123F-4056-90F5-2F2B3A10446E}">
    <text>MD05006000 round head bolt</text>
  </threadedComment>
  <threadedComment ref="N828" dT="2019-10-25T11:08:21.89" personId="{C3C2D80F-330C-4637-9198-A21A6C53533D}" id="{C100ED1C-ECDD-4902-ADD6-B0755F9721B3}">
    <text>MJ21002100</text>
  </threadedComment>
  <threadedComment ref="N834" dT="2019-10-25T11:26:06.24" personId="{C3C2D80F-330C-4637-9198-A21A6C53533D}" id="{6D2E2287-0843-479F-805A-5C1107F54E09}">
    <text>PA18012500</text>
  </threadedComment>
  <threadedComment ref="N835" dT="2019-10-25T11:14:28.16" personId="{C3C2D80F-330C-4637-9198-A21A6C53533D}" id="{CC80F200-6FEE-4258-B372-5F54A797EFC6}">
    <text>RA05006000</text>
  </threadedComment>
  <threadedComment ref="N836" dT="2019-10-25T11:14:43.86" personId="{C3C2D80F-330C-4637-9198-A21A6C53533D}" id="{B9983155-1359-4E7E-99B0-B4E244B5D148}">
    <text>RA05006100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N756" dT="2019-10-25T11:27:23.48" personId="{C3C2D80F-330C-4637-9198-A21A6C53533D}" id="{8E81DE85-E3F1-4F0A-9889-A42EE7E5C72D}">
    <text>PA16176400</text>
  </threadedComment>
  <threadedComment ref="N760" dT="2019-10-25T11:20:23.64" personId="{C3C2D80F-330C-4637-9198-A21A6C53533D}" id="{0D172594-66DA-4DFD-A7E4-0CD36E9F93A8}">
    <text>PA03373500</text>
  </threadedComment>
  <threadedComment ref="N819" dT="2019-10-25T10:58:53.38" personId="{C3C2D80F-330C-4637-9198-A21A6C53533D}" id="{1C370618-644D-41ED-8A0A-1E808EF7684B}">
    <text>MA01001800</text>
  </threadedComment>
  <threadedComment ref="N820" dT="2019-10-25T10:59:10.30" personId="{C3C2D80F-330C-4637-9198-A21A6C53533D}" id="{0C60B4CC-116E-4DE7-BCBB-1F7C1916F050}">
    <text>MB03000500</text>
  </threadedComment>
  <threadedComment ref="N821" dT="2019-10-25T11:07:49.13" personId="{C3C2D80F-330C-4637-9198-A21A6C53533D}" id="{9F16BD5A-F74C-4D58-AA4F-38E8F8E0E124}">
    <text>MB05001800</text>
  </threadedComment>
  <threadedComment ref="N825" dT="2019-10-25T11:12:34.80" personId="{C3C2D80F-330C-4637-9198-A21A6C53533D}" id="{7E53320A-B51B-4CCA-BB19-1F87076DD86E}">
    <text>MD05006000 round head bolt</text>
  </threadedComment>
  <threadedComment ref="N827" dT="2019-10-25T11:08:21.89" personId="{C3C2D80F-330C-4637-9198-A21A6C53533D}" id="{5CAE7076-0FFC-406C-86EA-ECB996FB1C96}">
    <text>MJ21002100</text>
  </threadedComment>
  <threadedComment ref="N833" dT="2019-10-25T11:26:06.24" personId="{C3C2D80F-330C-4637-9198-A21A6C53533D}" id="{6DEA02FE-67D6-4C92-92B3-F4700430DC39}">
    <text>PA18012500</text>
  </threadedComment>
  <threadedComment ref="N834" dT="2019-10-25T11:14:28.16" personId="{C3C2D80F-330C-4637-9198-A21A6C53533D}" id="{8BEEED99-4089-4C98-BC27-AC4264FE25D7}">
    <text>RA05006000</text>
  </threadedComment>
  <threadedComment ref="N835" dT="2019-10-25T11:14:43.86" personId="{C3C2D80F-330C-4637-9198-A21A6C53533D}" id="{0CE4541A-1DDF-41AF-8B67-BA022752B83F}">
    <text>RA05006100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N757" dT="2019-10-25T11:27:23.48" personId="{C3C2D80F-330C-4637-9198-A21A6C53533D}" id="{CB7B89C4-824A-4E91-A61E-7BAFDA7B1922}">
    <text>PA16176400</text>
  </threadedComment>
  <threadedComment ref="N761" dT="2019-10-25T11:20:23.64" personId="{C3C2D80F-330C-4637-9198-A21A6C53533D}" id="{B1C3B2EE-F23A-46C3-89B9-2FE75A232263}">
    <text>PA03373500</text>
  </threadedComment>
  <threadedComment ref="N820" dT="2019-10-25T10:58:53.38" personId="{C3C2D80F-330C-4637-9198-A21A6C53533D}" id="{BD00DEC0-E54E-4586-9180-EFE77FF21DA1}">
    <text>MA01001800</text>
  </threadedComment>
  <threadedComment ref="N821" dT="2019-10-25T10:59:10.30" personId="{C3C2D80F-330C-4637-9198-A21A6C53533D}" id="{A2795C3D-2C5F-4E1A-9EF4-B04C918399B4}">
    <text>MB03000500</text>
  </threadedComment>
  <threadedComment ref="N822" dT="2019-10-25T11:07:49.13" personId="{C3C2D80F-330C-4637-9198-A21A6C53533D}" id="{829668F6-B199-407F-B0CE-8B87CC84D847}">
    <text>MB05001800</text>
  </threadedComment>
  <threadedComment ref="N826" dT="2019-10-25T11:12:34.80" personId="{C3C2D80F-330C-4637-9198-A21A6C53533D}" id="{13A1D976-AA28-4B5A-9003-95ED6B181DF3}">
    <text>MD05006000 round head bolt</text>
  </threadedComment>
  <threadedComment ref="N828" dT="2019-10-25T11:08:21.89" personId="{C3C2D80F-330C-4637-9198-A21A6C53533D}" id="{D5B0E561-F35D-4E18-BD4A-99F6B4189F28}">
    <text>MJ21002100</text>
  </threadedComment>
  <threadedComment ref="N834" dT="2019-10-25T11:26:06.24" personId="{C3C2D80F-330C-4637-9198-A21A6C53533D}" id="{84F38157-CDAB-47EE-AA3B-BF232C54F7D4}">
    <text>PA18012500</text>
  </threadedComment>
  <threadedComment ref="N835" dT="2019-10-25T11:14:28.16" personId="{C3C2D80F-330C-4637-9198-A21A6C53533D}" id="{DFB3AC0D-13AE-4A3F-BBCB-98CA7A3494F8}">
    <text>RA05006000</text>
  </threadedComment>
  <threadedComment ref="N836" dT="2019-10-25T11:14:43.86" personId="{C3C2D80F-330C-4637-9198-A21A6C53533D}" id="{95B08696-4777-4760-AF25-C2F977CB0E66}">
    <text>RA05006100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N755" dT="2019-10-25T11:27:23.48" personId="{C3C2D80F-330C-4637-9198-A21A6C53533D}" id="{B7515F83-F6C9-4969-BC7F-5493AB9F2DD1}">
    <text>PA16176400</text>
  </threadedComment>
  <threadedComment ref="N759" dT="2019-10-25T11:20:23.64" personId="{C3C2D80F-330C-4637-9198-A21A6C53533D}" id="{2E528443-FC69-48F3-906F-D89261463C3A}">
    <text>PA03373500</text>
  </threadedComment>
  <threadedComment ref="N818" dT="2019-10-25T10:58:53.38" personId="{C3C2D80F-330C-4637-9198-A21A6C53533D}" id="{0E9A3902-1696-4388-AF69-95D163CDFEA4}">
    <text>MA01001800</text>
  </threadedComment>
  <threadedComment ref="N819" dT="2019-10-25T10:59:10.30" personId="{C3C2D80F-330C-4637-9198-A21A6C53533D}" id="{A118E2AC-C05C-45E7-ADC1-939757542C5A}">
    <text>MB03000500</text>
  </threadedComment>
  <threadedComment ref="N820" dT="2019-10-25T11:07:49.13" personId="{C3C2D80F-330C-4637-9198-A21A6C53533D}" id="{67741953-ABFC-4CD3-BE0B-C8B781EDA540}">
    <text>MB05001800</text>
  </threadedComment>
  <threadedComment ref="N824" dT="2019-10-25T11:12:34.80" personId="{C3C2D80F-330C-4637-9198-A21A6C53533D}" id="{6CB4A95E-A405-48FC-9D14-8DC2EB0D5AD0}">
    <text>MD05006000 round head bolt</text>
  </threadedComment>
  <threadedComment ref="N826" dT="2019-10-25T11:08:21.89" personId="{C3C2D80F-330C-4637-9198-A21A6C53533D}" id="{952FCD16-0F09-4A44-810D-963F1073015E}">
    <text>MJ21002100</text>
  </threadedComment>
  <threadedComment ref="N832" dT="2019-10-25T11:26:06.24" personId="{C3C2D80F-330C-4637-9198-A21A6C53533D}" id="{C8FD4556-C64B-436A-997D-0E31F6226B42}">
    <text>PA18012500</text>
  </threadedComment>
  <threadedComment ref="N833" dT="2019-10-25T11:14:28.16" personId="{C3C2D80F-330C-4637-9198-A21A6C53533D}" id="{780AA378-2193-4A03-BBAC-E47CB71E5F3A}">
    <text>RA05006000</text>
  </threadedComment>
  <threadedComment ref="N834" dT="2019-10-25T11:14:43.86" personId="{C3C2D80F-330C-4637-9198-A21A6C53533D}" id="{362D0C6E-9B81-4D1E-943D-9D46ADCC5DC4}">
    <text>RA05006100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N755" dT="2019-10-25T11:27:23.48" personId="{C3C2D80F-330C-4637-9198-A21A6C53533D}" id="{C30EE1C0-7807-4D42-AFC4-9BF7D9D21A50}">
    <text>PA16176400</text>
  </threadedComment>
  <threadedComment ref="N759" dT="2019-10-25T11:20:23.64" personId="{C3C2D80F-330C-4637-9198-A21A6C53533D}" id="{F064CEB0-3CBC-45F6-B50E-5FEB5521C103}">
    <text>PA03373500</text>
  </threadedComment>
  <threadedComment ref="N818" dT="2019-10-25T10:58:53.38" personId="{C3C2D80F-330C-4637-9198-A21A6C53533D}" id="{6B840475-F2DB-4662-88DC-0065AEF27E38}">
    <text>MA01001800</text>
  </threadedComment>
  <threadedComment ref="N819" dT="2019-10-25T10:59:10.30" personId="{C3C2D80F-330C-4637-9198-A21A6C53533D}" id="{C4A6970F-0757-4A46-8417-DCF95DE8393C}">
    <text>MB03000500</text>
  </threadedComment>
  <threadedComment ref="N820" dT="2019-10-25T11:07:49.13" personId="{C3C2D80F-330C-4637-9198-A21A6C53533D}" id="{82B85B15-2A77-44BA-9E39-B99F1AA24D68}">
    <text>MB05001800</text>
  </threadedComment>
  <threadedComment ref="N824" dT="2019-10-25T11:12:34.80" personId="{C3C2D80F-330C-4637-9198-A21A6C53533D}" id="{F42DA54B-FBF5-4563-9E33-9E235EF71172}">
    <text>MD05006000 round head bolt</text>
  </threadedComment>
  <threadedComment ref="N826" dT="2019-10-25T11:08:21.89" personId="{C3C2D80F-330C-4637-9198-A21A6C53533D}" id="{CEE3FEA5-8383-4BA6-990F-6F24EBAFDBFA}">
    <text>MJ21002100</text>
  </threadedComment>
  <threadedComment ref="N832" dT="2019-10-25T11:26:06.24" personId="{C3C2D80F-330C-4637-9198-A21A6C53533D}" id="{E68C8883-2D4A-4622-9D5F-9C03A2DF3FAD}">
    <text>PA18012500</text>
  </threadedComment>
  <threadedComment ref="N833" dT="2019-10-25T11:14:28.16" personId="{C3C2D80F-330C-4637-9198-A21A6C53533D}" id="{BF86837B-8B81-48BD-BCC3-0652481C9476}">
    <text>RA05006000</text>
  </threadedComment>
  <threadedComment ref="N834" dT="2019-10-25T11:14:43.86" personId="{C3C2D80F-330C-4637-9198-A21A6C53533D}" id="{9961431A-1D3A-45E7-AE11-CED5168C9EED}">
    <text>RA05006100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N757" dT="2019-10-25T11:27:23.48" personId="{C3C2D80F-330C-4637-9198-A21A6C53533D}" id="{81485253-224C-4DCB-8DA2-655319DEC643}">
    <text>PA16176400</text>
  </threadedComment>
  <threadedComment ref="N761" dT="2019-10-25T11:20:23.64" personId="{C3C2D80F-330C-4637-9198-A21A6C53533D}" id="{C681AB2B-83C9-4AA6-98E5-DA8C35BEDFBE}">
    <text>PA03373500</text>
  </threadedComment>
  <threadedComment ref="N820" dT="2019-10-25T10:58:53.38" personId="{C3C2D80F-330C-4637-9198-A21A6C53533D}" id="{EA9D59E2-47CC-42DF-9343-CCCBE08840B4}">
    <text>MA01001800</text>
  </threadedComment>
  <threadedComment ref="N821" dT="2019-10-25T10:59:10.30" personId="{C3C2D80F-330C-4637-9198-A21A6C53533D}" id="{336115D7-DBE5-480C-85E2-412334303003}">
    <text>MB03000500</text>
  </threadedComment>
  <threadedComment ref="N822" dT="2019-10-25T11:07:49.13" personId="{C3C2D80F-330C-4637-9198-A21A6C53533D}" id="{DC4591B8-E97A-40B4-9EB1-470AE707A130}">
    <text>MB05001800</text>
  </threadedComment>
  <threadedComment ref="N826" dT="2019-10-25T11:12:34.80" personId="{C3C2D80F-330C-4637-9198-A21A6C53533D}" id="{D71B91A2-9766-4CD7-999D-14FA10D885D5}">
    <text>MD05006000 round head bolt</text>
  </threadedComment>
  <threadedComment ref="N828" dT="2019-10-25T11:08:21.89" personId="{C3C2D80F-330C-4637-9198-A21A6C53533D}" id="{6333CFAE-EDFB-4D5D-B628-54E00EAB0C62}">
    <text>MJ21002100</text>
  </threadedComment>
  <threadedComment ref="N834" dT="2019-10-25T11:26:06.24" personId="{C3C2D80F-330C-4637-9198-A21A6C53533D}" id="{A470F7D6-D29D-46CF-9FD1-A4F5BB5FA94A}">
    <text>PA18012500</text>
  </threadedComment>
  <threadedComment ref="N835" dT="2019-10-25T11:14:28.16" personId="{C3C2D80F-330C-4637-9198-A21A6C53533D}" id="{8335B985-FFAB-4F38-9240-DFEAF859ABD9}">
    <text>RA05006000</text>
  </threadedComment>
  <threadedComment ref="N836" dT="2019-10-25T11:14:43.86" personId="{C3C2D80F-330C-4637-9198-A21A6C53533D}" id="{AD7A1926-F278-4818-B599-4722B6945CF0}">
    <text>RA05006100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N756" dT="2019-10-25T11:27:23.48" personId="{C3C2D80F-330C-4637-9198-A21A6C53533D}" id="{70B297BB-CA6C-4967-BB98-44DBED53DDDD}">
    <text>PA16176400</text>
  </threadedComment>
  <threadedComment ref="N760" dT="2019-10-25T11:20:23.64" personId="{C3C2D80F-330C-4637-9198-A21A6C53533D}" id="{A5B00A6D-5413-4641-AB3C-39ECFBE04DC4}">
    <text>PA03373500</text>
  </threadedComment>
  <threadedComment ref="N819" dT="2019-10-25T10:58:53.38" personId="{C3C2D80F-330C-4637-9198-A21A6C53533D}" id="{C4EB8891-BA7E-47E9-8B33-74F3A241953C}">
    <text>MA01001800</text>
  </threadedComment>
  <threadedComment ref="N820" dT="2019-10-25T10:59:10.30" personId="{C3C2D80F-330C-4637-9198-A21A6C53533D}" id="{F0A71ECE-A475-4E17-B4B8-F962D55D7144}">
    <text>MB03000500</text>
  </threadedComment>
  <threadedComment ref="N821" dT="2019-10-25T11:07:49.13" personId="{C3C2D80F-330C-4637-9198-A21A6C53533D}" id="{FBA17465-38A7-49AB-8BB0-FDDE2DA9DF90}">
    <text>MB05001800</text>
  </threadedComment>
  <threadedComment ref="N825" dT="2019-10-25T11:12:34.80" personId="{C3C2D80F-330C-4637-9198-A21A6C53533D}" id="{F3EE8E1E-F8A3-401A-BE1D-6E34F5351716}">
    <text>MD05006000 round head bolt</text>
  </threadedComment>
  <threadedComment ref="N827" dT="2019-10-25T11:08:21.89" personId="{C3C2D80F-330C-4637-9198-A21A6C53533D}" id="{590809DC-292C-477C-A0A0-EDB720B18BCD}">
    <text>MJ21002100</text>
  </threadedComment>
  <threadedComment ref="N833" dT="2019-10-25T11:26:06.24" personId="{C3C2D80F-330C-4637-9198-A21A6C53533D}" id="{82AD6EE7-B5C8-419D-9799-19BA43DE5391}">
    <text>PA18012500</text>
  </threadedComment>
  <threadedComment ref="N834" dT="2019-10-25T11:14:28.16" personId="{C3C2D80F-330C-4637-9198-A21A6C53533D}" id="{D9750186-EC4F-4EB5-B3B9-0ED475189207}">
    <text>RA05006000</text>
  </threadedComment>
  <threadedComment ref="N835" dT="2019-10-25T11:14:43.86" personId="{C3C2D80F-330C-4637-9198-A21A6C53533D}" id="{B3F4244B-6769-4F63-B971-6268F2FAA1C2}">
    <text>RA05006100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N757" dT="2019-10-25T11:27:23.48" personId="{C3C2D80F-330C-4637-9198-A21A6C53533D}" id="{69D94058-30D7-4438-8B86-AB8F9A56968A}">
    <text>PA16176400</text>
  </threadedComment>
  <threadedComment ref="N761" dT="2019-10-25T11:20:23.64" personId="{C3C2D80F-330C-4637-9198-A21A6C53533D}" id="{586BCB89-4D93-4241-B48E-E86CE62981F3}">
    <text>PA03373500</text>
  </threadedComment>
  <threadedComment ref="N820" dT="2019-10-25T10:58:53.38" personId="{C3C2D80F-330C-4637-9198-A21A6C53533D}" id="{16D77536-5F46-4C96-AC14-FC3F73D93BFF}">
    <text>MA01001800</text>
  </threadedComment>
  <threadedComment ref="N821" dT="2019-10-25T10:59:10.30" personId="{C3C2D80F-330C-4637-9198-A21A6C53533D}" id="{DFEFED0B-A592-4B98-9F47-A61549787058}">
    <text>MB03000500</text>
  </threadedComment>
  <threadedComment ref="N822" dT="2019-10-25T11:07:49.13" personId="{C3C2D80F-330C-4637-9198-A21A6C53533D}" id="{6355A359-F9D5-410B-88D1-8C092A04C4B1}">
    <text>MB05001800</text>
  </threadedComment>
  <threadedComment ref="N826" dT="2019-10-25T11:12:34.80" personId="{C3C2D80F-330C-4637-9198-A21A6C53533D}" id="{E24A6A5C-E0F9-4E56-B25B-0F8D8F27E5CC}">
    <text>MD05006000 round head bolt</text>
  </threadedComment>
  <threadedComment ref="N828" dT="2019-10-25T11:08:21.89" personId="{C3C2D80F-330C-4637-9198-A21A6C53533D}" id="{1B427C3E-C758-478D-9FA4-A7A5EEABB742}">
    <text>MJ21002100</text>
  </threadedComment>
  <threadedComment ref="N834" dT="2019-10-25T11:26:06.24" personId="{C3C2D80F-330C-4637-9198-A21A6C53533D}" id="{B58632A4-923F-40AB-AF8D-C7ADBC405B0C}">
    <text>PA18012500</text>
  </threadedComment>
  <threadedComment ref="N835" dT="2019-10-25T11:14:28.16" personId="{C3C2D80F-330C-4637-9198-A21A6C53533D}" id="{4D723D3F-0EB1-4308-881F-0777981BD50D}">
    <text>RA05006000</text>
  </threadedComment>
  <threadedComment ref="N836" dT="2019-10-25T11:14:43.86" personId="{C3C2D80F-330C-4637-9198-A21A6C53533D}" id="{9FBDF8E6-3A34-467D-9BAF-3010070EAE84}">
    <text>RA05006100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N756" dT="2019-10-25T11:27:23.48" personId="{C3C2D80F-330C-4637-9198-A21A6C53533D}" id="{BFF9F17E-C97E-4EDF-ADB2-5926996E1237}">
    <text>PA16176400</text>
  </threadedComment>
  <threadedComment ref="N760" dT="2019-10-25T11:20:23.64" personId="{C3C2D80F-330C-4637-9198-A21A6C53533D}" id="{2E459D7E-925E-4299-81AA-32C94BE768A4}">
    <text>PA03373500</text>
  </threadedComment>
  <threadedComment ref="N819" dT="2019-10-25T10:58:53.38" personId="{C3C2D80F-330C-4637-9198-A21A6C53533D}" id="{C1DAB397-8186-4673-ACDA-0A3D6688B114}">
    <text>MA01001800</text>
  </threadedComment>
  <threadedComment ref="N820" dT="2019-10-25T10:59:10.30" personId="{C3C2D80F-330C-4637-9198-A21A6C53533D}" id="{A2FB3C83-D0D7-48FF-9C51-32DEC9A4B67A}">
    <text>MB03000500</text>
  </threadedComment>
  <threadedComment ref="N821" dT="2019-10-25T11:07:49.13" personId="{C3C2D80F-330C-4637-9198-A21A6C53533D}" id="{2A92E83B-3BEC-4080-95E7-A6BC71EDE197}">
    <text>MB05001800</text>
  </threadedComment>
  <threadedComment ref="N825" dT="2019-10-25T11:12:34.80" personId="{C3C2D80F-330C-4637-9198-A21A6C53533D}" id="{C8B0188A-4C28-499B-B4DD-082B9D2E555A}">
    <text>MD05006000 round head bolt</text>
  </threadedComment>
  <threadedComment ref="N827" dT="2019-10-25T11:08:21.89" personId="{C3C2D80F-330C-4637-9198-A21A6C53533D}" id="{4D0A783C-447A-40F6-9B89-762109F76D5C}">
    <text>MJ21002100</text>
  </threadedComment>
  <threadedComment ref="N833" dT="2019-10-25T11:26:06.24" personId="{C3C2D80F-330C-4637-9198-A21A6C53533D}" id="{ECDED261-6512-4EF8-9BDD-882460519F57}">
    <text>PA18012500</text>
  </threadedComment>
  <threadedComment ref="N834" dT="2019-10-25T11:14:28.16" personId="{C3C2D80F-330C-4637-9198-A21A6C53533D}" id="{22B6D7E5-61F4-4327-BCC6-78352B51B8A7}">
    <text>RA05006000</text>
  </threadedComment>
  <threadedComment ref="N835" dT="2019-10-25T11:14:43.86" personId="{C3C2D80F-330C-4637-9198-A21A6C53533D}" id="{36785E47-A6E9-4705-81CE-9407B52E9034}">
    <text>RA05006100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N756" dT="2019-10-25T11:27:23.48" personId="{C3C2D80F-330C-4637-9198-A21A6C53533D}" id="{76942806-85E5-49EF-96B0-4C264EF788CF}">
    <text>PA16176400</text>
  </threadedComment>
  <threadedComment ref="N760" dT="2019-10-25T11:20:23.64" personId="{C3C2D80F-330C-4637-9198-A21A6C53533D}" id="{0E99BF1F-AD4A-4517-BA04-8639C359E97E}">
    <text>PA03373500</text>
  </threadedComment>
  <threadedComment ref="N819" dT="2019-10-25T10:58:53.38" personId="{C3C2D80F-330C-4637-9198-A21A6C53533D}" id="{97A3BE29-C77E-435B-9F85-8A38E276C659}">
    <text>MA01001800</text>
  </threadedComment>
  <threadedComment ref="N820" dT="2019-10-25T10:59:10.30" personId="{C3C2D80F-330C-4637-9198-A21A6C53533D}" id="{724C7213-768C-407A-8229-E1927F3B0744}">
    <text>MB03000500</text>
  </threadedComment>
  <threadedComment ref="N821" dT="2019-10-25T11:07:49.13" personId="{C3C2D80F-330C-4637-9198-A21A6C53533D}" id="{6F69945E-8346-4A54-9951-3479F86DD76B}">
    <text>MB05001800</text>
  </threadedComment>
  <threadedComment ref="N825" dT="2019-10-25T11:12:34.80" personId="{C3C2D80F-330C-4637-9198-A21A6C53533D}" id="{824B11F9-B57E-4231-B528-3C8354032791}">
    <text>MD05006000 round head bolt</text>
  </threadedComment>
  <threadedComment ref="N827" dT="2019-10-25T11:08:21.89" personId="{C3C2D80F-330C-4637-9198-A21A6C53533D}" id="{D19C7B98-1EBC-417A-AADE-71352BBFA795}">
    <text>MJ21002100</text>
  </threadedComment>
  <threadedComment ref="N833" dT="2019-10-25T11:26:06.24" personId="{C3C2D80F-330C-4637-9198-A21A6C53533D}" id="{5CFFCAD3-78B3-4CB6-9BF9-2162B66326D9}">
    <text>PA18012500</text>
  </threadedComment>
  <threadedComment ref="N834" dT="2019-10-25T11:14:28.16" personId="{C3C2D80F-330C-4637-9198-A21A6C53533D}" id="{7959C4B9-48F3-4F1E-BBB4-40A542719759}">
    <text>RA05006000</text>
  </threadedComment>
  <threadedComment ref="N835" dT="2019-10-25T11:14:43.86" personId="{C3C2D80F-330C-4637-9198-A21A6C53533D}" id="{657824E5-5DFF-4223-8A10-69302AD1AAB9}">
    <text>RA05006100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N622" dT="2019-10-25T11:27:23.48" personId="{C3C2D80F-330C-4637-9198-A21A6C53533D}" id="{103D93D2-55FC-4B01-A840-FE31880E5161}">
    <text>PA16176400</text>
  </threadedComment>
  <threadedComment ref="N626" dT="2019-10-25T11:20:23.64" personId="{C3C2D80F-330C-4637-9198-A21A6C53533D}" id="{E8D1A7AB-13CE-492F-B406-6DEF7F7A8284}">
    <text>PA03373500</text>
  </threadedComment>
  <threadedComment ref="N685" dT="2019-10-25T10:58:53.38" personId="{C3C2D80F-330C-4637-9198-A21A6C53533D}" id="{4BAC1658-A731-4DAA-803E-DD7845E5226F}">
    <text>MA01001800</text>
  </threadedComment>
  <threadedComment ref="N686" dT="2019-10-25T10:59:10.30" personId="{C3C2D80F-330C-4637-9198-A21A6C53533D}" id="{AC9F83A8-322C-484F-BEA6-72FE1ED7EBB0}">
    <text>MB03000500</text>
  </threadedComment>
  <threadedComment ref="N687" dT="2019-10-25T11:07:49.13" personId="{C3C2D80F-330C-4637-9198-A21A6C53533D}" id="{9AB34BD5-CFD0-4587-9DB7-D6DB096CD70D}">
    <text>MB05001800</text>
  </threadedComment>
  <threadedComment ref="N691" dT="2019-10-25T11:12:34.80" personId="{C3C2D80F-330C-4637-9198-A21A6C53533D}" id="{9D7425A5-C1E2-4ACA-8BAB-7058395D3BD5}">
    <text>MD05006000 round head bolt</text>
  </threadedComment>
  <threadedComment ref="N693" dT="2019-10-25T11:08:21.89" personId="{C3C2D80F-330C-4637-9198-A21A6C53533D}" id="{BE41AF5E-8218-40BF-B698-083D530D64DD}">
    <text>MJ21002100</text>
  </threadedComment>
  <threadedComment ref="N699" dT="2019-10-25T11:26:06.24" personId="{C3C2D80F-330C-4637-9198-A21A6C53533D}" id="{1C0EFCF7-853B-46B3-9075-382D1F3806AF}">
    <text>PA18012500</text>
  </threadedComment>
  <threadedComment ref="N700" dT="2019-10-25T11:14:28.16" personId="{C3C2D80F-330C-4637-9198-A21A6C53533D}" id="{3087300A-DAD9-4434-B2BE-D8C14E91F005}">
    <text>RA05006000</text>
  </threadedComment>
  <threadedComment ref="N701" dT="2019-10-25T11:14:43.86" personId="{C3C2D80F-330C-4637-9198-A21A6C53533D}" id="{DD57A8D9-5FA0-446D-BCB2-DF451CF90644}">
    <text>RA05006100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N585" dT="2019-10-25T11:27:23.48" personId="{C3C2D80F-330C-4637-9198-A21A6C53533D}" id="{C06D3107-FD4A-42C7-8DE7-9170E4CDD2CD}">
    <text>PA16176400</text>
  </threadedComment>
  <threadedComment ref="N589" dT="2019-10-25T11:20:23.64" personId="{C3C2D80F-330C-4637-9198-A21A6C53533D}" id="{B204A245-EF2C-471D-8DA6-E7E08B0B39DF}">
    <text>PA03373500</text>
  </threadedComment>
  <threadedComment ref="N648" dT="2019-10-25T10:58:53.38" personId="{C3C2D80F-330C-4637-9198-A21A6C53533D}" id="{7064AE8F-00B2-464B-8F52-AD6CF21F3FFE}">
    <text>MA01001800</text>
  </threadedComment>
  <threadedComment ref="N649" dT="2019-10-25T10:59:10.30" personId="{C3C2D80F-330C-4637-9198-A21A6C53533D}" id="{B8B74D27-90AF-41EB-AE48-E4C9A6FA2B9B}">
    <text>MB03000500</text>
  </threadedComment>
  <threadedComment ref="N650" dT="2019-10-25T11:07:49.13" personId="{C3C2D80F-330C-4637-9198-A21A6C53533D}" id="{3E041D51-EC0B-4FE6-B18F-5A41E820CA9E}">
    <text>MB05001800</text>
  </threadedComment>
  <threadedComment ref="N654" dT="2019-10-25T11:12:34.80" personId="{C3C2D80F-330C-4637-9198-A21A6C53533D}" id="{FF7BD5CA-4B48-46D6-A348-27FB41032376}">
    <text>MD05006000 round head bolt</text>
  </threadedComment>
  <threadedComment ref="N656" dT="2019-10-25T11:08:21.89" personId="{C3C2D80F-330C-4637-9198-A21A6C53533D}" id="{32120B4C-26D4-43AF-885A-B49F565908BA}">
    <text>MJ21002100</text>
  </threadedComment>
  <threadedComment ref="N662" dT="2019-10-25T11:26:06.24" personId="{C3C2D80F-330C-4637-9198-A21A6C53533D}" id="{7444C133-9D5A-40C4-99FB-CAD121FF4EA3}">
    <text>PA18012500</text>
  </threadedComment>
  <threadedComment ref="N663" dT="2019-10-25T11:14:28.16" personId="{C3C2D80F-330C-4637-9198-A21A6C53533D}" id="{80DEB584-C62F-4442-9634-87D1B4B1D875}">
    <text>RA05006000</text>
  </threadedComment>
  <threadedComment ref="N664" dT="2019-10-25T11:14:43.86" personId="{C3C2D80F-330C-4637-9198-A21A6C53533D}" id="{6F4747C6-6B2E-4B1E-9D1B-077840942936}">
    <text>RA05006100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L286" dT="2019-10-25T11:27:23.48" personId="{C3C2D80F-330C-4637-9198-A21A6C53533D}" id="{33DFF121-1F5B-4F9E-8003-9E9423FCA21E}">
    <text>PA16176400</text>
  </threadedComment>
  <threadedComment ref="L290" dT="2019-10-25T11:20:23.64" personId="{C3C2D80F-330C-4637-9198-A21A6C53533D}" id="{A3EEA247-4E8C-4447-939F-DBD4ADADB6F3}">
    <text>PA03373500</text>
  </threadedComment>
  <threadedComment ref="L349" dT="2019-10-25T10:58:53.38" personId="{C3C2D80F-330C-4637-9198-A21A6C53533D}" id="{308969B6-01F5-4FD8-967B-9EA364C2A51A}">
    <text>MA01001800</text>
  </threadedComment>
  <threadedComment ref="L350" dT="2019-10-25T10:59:10.30" personId="{C3C2D80F-330C-4637-9198-A21A6C53533D}" id="{66A9FA4E-CB43-4618-AA32-088715489EB2}">
    <text>MB03000500</text>
  </threadedComment>
  <threadedComment ref="L351" dT="2019-10-25T11:07:49.13" personId="{C3C2D80F-330C-4637-9198-A21A6C53533D}" id="{4F3936DB-D98F-43B7-BE40-63B02155B2ED}">
    <text>MB05001800</text>
  </threadedComment>
  <threadedComment ref="L355" dT="2019-10-25T11:12:34.80" personId="{C3C2D80F-330C-4637-9198-A21A6C53533D}" id="{7079C88D-37D5-4187-8BF1-BC0CBC87B300}">
    <text>MD05006000 round head bolt</text>
  </threadedComment>
  <threadedComment ref="L357" dT="2019-10-25T11:08:21.89" personId="{C3C2D80F-330C-4637-9198-A21A6C53533D}" id="{E7C51001-773D-41E4-A534-A207F976D91B}">
    <text>MJ21002100</text>
  </threadedComment>
  <threadedComment ref="L363" dT="2019-10-25T11:26:06.24" personId="{C3C2D80F-330C-4637-9198-A21A6C53533D}" id="{461DE6BF-4517-46F4-8900-AAAAC52A64E3}">
    <text>PA18012500</text>
  </threadedComment>
  <threadedComment ref="L364" dT="2019-10-25T11:14:28.16" personId="{C3C2D80F-330C-4637-9198-A21A6C53533D}" id="{59215432-8D75-4541-98D3-43DA55904C7D}">
    <text>RA05006000</text>
  </threadedComment>
  <threadedComment ref="L365" dT="2019-10-25T11:14:43.86" personId="{C3C2D80F-330C-4637-9198-A21A6C53533D}" id="{A34FB64E-B1D1-4CA6-9D0A-DA39262BE1D7}">
    <text>RA05006100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2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2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2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2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2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2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3881-B22E-434B-9385-D98526768920}">
  <dimension ref="A1:A33"/>
  <sheetViews>
    <sheetView workbookViewId="0">
      <selection activeCell="A18" sqref="A18"/>
    </sheetView>
  </sheetViews>
  <sheetFormatPr defaultRowHeight="15" x14ac:dyDescent="0.25"/>
  <cols>
    <col min="1" max="1" width="53.7109375" bestFit="1" customWidth="1"/>
  </cols>
  <sheetData>
    <row r="1" spans="1:1" ht="15" customHeight="1" x14ac:dyDescent="0.25">
      <c r="A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s="1" t="s">
        <v>21</v>
      </c>
    </row>
    <row r="23" spans="1:1" x14ac:dyDescent="0.25">
      <c r="A23" t="s">
        <v>22</v>
      </c>
    </row>
    <row r="24" spans="1:1" x14ac:dyDescent="0.25">
      <c r="A24" s="1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s="1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CB68-3601-47FE-A90E-9D50D55C1F40}">
  <dimension ref="A1:A23"/>
  <sheetViews>
    <sheetView workbookViewId="0">
      <selection activeCell="A14" activeCellId="1" sqref="A11 A14:A23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s="1" t="s">
        <v>43</v>
      </c>
    </row>
    <row r="12" spans="1:1" x14ac:dyDescent="0.25">
      <c r="A12" t="s">
        <v>3</v>
      </c>
    </row>
    <row r="13" spans="1:1" x14ac:dyDescent="0.25">
      <c r="A13" t="s">
        <v>24</v>
      </c>
    </row>
    <row r="14" spans="1:1" x14ac:dyDescent="0.25">
      <c r="A14" s="1" t="s">
        <v>44</v>
      </c>
    </row>
    <row r="15" spans="1:1" x14ac:dyDescent="0.25">
      <c r="A15" s="1" t="s">
        <v>45</v>
      </c>
    </row>
    <row r="16" spans="1:1" x14ac:dyDescent="0.25">
      <c r="A16" s="1" t="s">
        <v>46</v>
      </c>
    </row>
    <row r="17" spans="1:1" x14ac:dyDescent="0.25">
      <c r="A17" s="1" t="s">
        <v>47</v>
      </c>
    </row>
    <row r="18" spans="1:1" x14ac:dyDescent="0.25">
      <c r="A18" s="1" t="s">
        <v>48</v>
      </c>
    </row>
    <row r="19" spans="1:1" x14ac:dyDescent="0.25">
      <c r="A19" s="1" t="s">
        <v>49</v>
      </c>
    </row>
    <row r="20" spans="1:1" x14ac:dyDescent="0.25">
      <c r="A20" s="1" t="s">
        <v>50</v>
      </c>
    </row>
    <row r="21" spans="1:1" x14ac:dyDescent="0.25">
      <c r="A21" s="1" t="s">
        <v>51</v>
      </c>
    </row>
    <row r="22" spans="1:1" x14ac:dyDescent="0.25">
      <c r="A22" s="1" t="s">
        <v>52</v>
      </c>
    </row>
    <row r="23" spans="1:1" x14ac:dyDescent="0.25">
      <c r="A23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2BD4-2BE6-4BE4-8568-C5031D501F7D}">
  <sheetPr>
    <pageSetUpPr fitToPage="1"/>
  </sheetPr>
  <dimension ref="A1:AQ852"/>
  <sheetViews>
    <sheetView zoomScale="70" zoomScaleNormal="70" workbookViewId="0">
      <pane xSplit="2" ySplit="2" topLeftCell="C163" activePane="bottomRight" state="frozen"/>
      <selection pane="topRight" activeCell="C1" sqref="C1"/>
      <selection pane="bottomLeft" activeCell="A3" sqref="A3"/>
      <selection pane="bottomRight" activeCell="E180" sqref="E180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40012177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f>$Y$1/R3</f>
        <v>40</v>
      </c>
      <c r="Z3" s="50"/>
      <c r="AA3" s="50"/>
      <c r="AB3" s="50">
        <f>$Y$1/R3</f>
        <v>40</v>
      </c>
      <c r="AC3" s="121"/>
      <c r="AD3" s="122"/>
      <c r="AE3" s="122">
        <f>$Y$1/R3</f>
        <v>40</v>
      </c>
      <c r="AF3" s="122"/>
      <c r="AG3" s="122"/>
      <c r="AH3" s="122">
        <f>$Y$1/R3</f>
        <v>40</v>
      </c>
      <c r="AI3" s="122"/>
      <c r="AJ3" s="122"/>
      <c r="AK3" s="122">
        <f>$Y$1/R3</f>
        <v>40</v>
      </c>
      <c r="AL3" s="122"/>
      <c r="AM3" s="122"/>
      <c r="AN3" s="122">
        <f>$Y$1/R3</f>
        <v>40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0">
        <v>30022061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43">
        <f t="shared" ref="R4:R71" si="0">3600/P4</f>
        <v>225</v>
      </c>
      <c r="X4" s="122"/>
      <c r="Y4" s="50">
        <f t="shared" ref="Y4:Y71" si="1">$Y$1/R4</f>
        <v>4.4444444444444446</v>
      </c>
      <c r="Z4" s="50"/>
      <c r="AA4" s="50"/>
      <c r="AB4" s="50">
        <f t="shared" ref="AB4:AB71" si="2">$Y$1/R4</f>
        <v>4.4444444444444446</v>
      </c>
      <c r="AC4" s="121"/>
      <c r="AD4" s="122"/>
      <c r="AE4" s="122">
        <f t="shared" ref="AE4:AE71" si="3">$Y$1/R4</f>
        <v>4.4444444444444446</v>
      </c>
      <c r="AF4" s="122"/>
      <c r="AG4" s="122"/>
      <c r="AH4" s="122">
        <f t="shared" ref="AH4:AH71" si="4">$Y$1/R4</f>
        <v>4.4444444444444446</v>
      </c>
      <c r="AI4" s="122"/>
      <c r="AJ4" s="122"/>
      <c r="AK4" s="122">
        <f t="shared" ref="AK4:AK71" si="5">$Y$1/R4</f>
        <v>4.4444444444444446</v>
      </c>
      <c r="AL4" s="122"/>
      <c r="AM4" s="122"/>
      <c r="AN4" s="122">
        <f t="shared" ref="AN4:AN71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30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130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0">
        <v>30022066</v>
      </c>
      <c r="G9" s="71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24</v>
      </c>
      <c r="Q9" s="11" t="s">
        <v>84</v>
      </c>
      <c r="R9" s="43">
        <f t="shared" si="0"/>
        <v>150</v>
      </c>
      <c r="X9" s="122"/>
      <c r="Y9" s="50">
        <f t="shared" si="1"/>
        <v>6.666666666666667</v>
      </c>
      <c r="Z9" s="50"/>
      <c r="AA9" s="50"/>
      <c r="AB9" s="50">
        <f t="shared" si="2"/>
        <v>6.666666666666667</v>
      </c>
      <c r="AC9" s="121"/>
      <c r="AD9" s="122"/>
      <c r="AE9" s="122">
        <f t="shared" si="3"/>
        <v>6.666666666666667</v>
      </c>
      <c r="AF9" s="122"/>
      <c r="AG9" s="122"/>
      <c r="AH9" s="122">
        <f t="shared" si="4"/>
        <v>6.666666666666667</v>
      </c>
      <c r="AI9" s="122"/>
      <c r="AJ9" s="122"/>
      <c r="AK9" s="122">
        <f t="shared" si="5"/>
        <v>6.666666666666667</v>
      </c>
      <c r="AL9" s="122"/>
      <c r="AM9" s="122"/>
      <c r="AN9" s="122">
        <f t="shared" si="6"/>
        <v>6.666666666666667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30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130">
        <v>30023041</v>
      </c>
      <c r="H12" s="71"/>
      <c r="I12" s="71"/>
      <c r="J12" s="71"/>
      <c r="K12" s="115"/>
      <c r="L12" s="116"/>
      <c r="M12" s="8"/>
      <c r="N12" s="91" t="s">
        <v>191</v>
      </c>
      <c r="O12" s="10">
        <f t="shared" ref="O12:O13" si="8">O6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10034330</v>
      </c>
      <c r="I13" s="71"/>
      <c r="J13" s="71"/>
      <c r="K13" s="115"/>
      <c r="L13" s="116"/>
      <c r="M13" s="8"/>
      <c r="N13" s="91" t="s">
        <v>193</v>
      </c>
      <c r="O13" s="10">
        <f t="shared" si="8"/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64"/>
      <c r="H14" s="71">
        <v>10030495</v>
      </c>
      <c r="I14" s="64"/>
      <c r="J14" s="71"/>
      <c r="K14" s="71"/>
      <c r="L14" s="116"/>
      <c r="M14" s="8"/>
      <c r="N14" s="91" t="s">
        <v>195</v>
      </c>
      <c r="O14" s="10">
        <f>O11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30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O5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/>
      <c r="G16" s="130">
        <v>30022068</v>
      </c>
      <c r="H16" s="71"/>
      <c r="I16" s="71"/>
      <c r="J16" s="71"/>
      <c r="K16" s="71"/>
      <c r="L16" s="116"/>
      <c r="M16" s="8"/>
      <c r="N16" s="91" t="s">
        <v>192</v>
      </c>
      <c r="O16" s="10">
        <f t="shared" ref="O16:O17" si="9">O6</f>
        <v>1</v>
      </c>
      <c r="P16" s="10">
        <v>12</v>
      </c>
      <c r="Q16" s="11" t="s">
        <v>84</v>
      </c>
      <c r="R16" s="43">
        <f t="shared" si="0"/>
        <v>300</v>
      </c>
      <c r="X16" s="122"/>
      <c r="Y16" s="50">
        <f t="shared" si="1"/>
        <v>3.3333333333333335</v>
      </c>
      <c r="Z16" s="50"/>
      <c r="AA16" s="50"/>
      <c r="AB16" s="50">
        <f t="shared" si="2"/>
        <v>3.3333333333333335</v>
      </c>
      <c r="AC16" s="121"/>
      <c r="AD16" s="122"/>
      <c r="AE16" s="122">
        <f t="shared" si="3"/>
        <v>3.3333333333333335</v>
      </c>
      <c r="AF16" s="122"/>
      <c r="AG16" s="122"/>
      <c r="AH16" s="122">
        <f t="shared" si="4"/>
        <v>3.3333333333333335</v>
      </c>
      <c r="AI16" s="122"/>
      <c r="AJ16" s="122"/>
      <c r="AK16" s="122">
        <f t="shared" si="5"/>
        <v>3.3333333333333335</v>
      </c>
      <c r="AL16" s="122"/>
      <c r="AM16" s="122"/>
      <c r="AN16" s="122">
        <f t="shared" si="6"/>
        <v>3.3333333333333335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71">
        <v>10030494</v>
      </c>
      <c r="I17" s="71"/>
      <c r="J17" s="71"/>
      <c r="K17" s="71"/>
      <c r="L17" s="116"/>
      <c r="M17" s="8"/>
      <c r="N17" s="91" t="s">
        <v>194</v>
      </c>
      <c r="O17" s="10">
        <f t="shared" si="9"/>
        <v>1</v>
      </c>
      <c r="P17" s="10"/>
      <c r="Q17" s="11"/>
      <c r="R17" s="43"/>
      <c r="X17" s="122"/>
      <c r="Y17" s="50"/>
      <c r="Z17" s="50"/>
      <c r="AA17" s="50"/>
      <c r="AB17" s="50"/>
      <c r="AC17" s="121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71">
        <v>10030495</v>
      </c>
      <c r="I18" s="64"/>
      <c r="J18" s="71"/>
      <c r="K18" s="71"/>
      <c r="L18" s="116"/>
      <c r="M18" s="8"/>
      <c r="N18" s="91" t="s">
        <v>195</v>
      </c>
      <c r="O18" s="10">
        <f>O15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71">
        <v>10030760</v>
      </c>
      <c r="G19" s="64"/>
      <c r="H19" s="64"/>
      <c r="I19" s="64"/>
      <c r="J19" s="64"/>
      <c r="K19" s="64"/>
      <c r="L19" s="105"/>
      <c r="M19" s="8"/>
      <c r="N19" s="91" t="s">
        <v>235</v>
      </c>
      <c r="O19" s="10">
        <f>O5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71"/>
      <c r="E20" s="71">
        <v>10034196</v>
      </c>
      <c r="F20" s="71"/>
      <c r="G20" s="71"/>
      <c r="H20" s="71"/>
      <c r="I20" s="64"/>
      <c r="J20" s="64"/>
      <c r="K20" s="71"/>
      <c r="L20" s="116"/>
      <c r="M20" s="8"/>
      <c r="N20" s="91" t="s">
        <v>264</v>
      </c>
      <c r="O20" s="10">
        <v>0.29471467831184239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10033352</v>
      </c>
      <c r="F21" s="71"/>
      <c r="G21" s="71"/>
      <c r="H21" s="71"/>
      <c r="I21" s="64"/>
      <c r="J21" s="64"/>
      <c r="K21" s="71"/>
      <c r="L21" s="116"/>
      <c r="M21" s="8"/>
      <c r="N21" s="91" t="s">
        <v>93</v>
      </c>
      <c r="O21" s="10">
        <v>23.394617679304424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10033353</v>
      </c>
      <c r="F22" s="71"/>
      <c r="G22" s="71"/>
      <c r="H22" s="71"/>
      <c r="I22" s="64"/>
      <c r="J22" s="64"/>
      <c r="K22" s="71"/>
      <c r="L22" s="116"/>
      <c r="M22" s="8"/>
      <c r="N22" s="91" t="s">
        <v>94</v>
      </c>
      <c r="O22" s="10">
        <v>1.0444025749689474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10033354</v>
      </c>
      <c r="F23" s="71"/>
      <c r="G23" s="71"/>
      <c r="H23" s="71"/>
      <c r="I23" s="64"/>
      <c r="J23" s="64"/>
      <c r="K23" s="71"/>
      <c r="L23" s="116"/>
      <c r="M23" s="8"/>
      <c r="N23" s="91" t="s">
        <v>95</v>
      </c>
      <c r="O23" s="10">
        <v>0.20888051499378948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10033355</v>
      </c>
      <c r="F24" s="71"/>
      <c r="G24" s="71"/>
      <c r="H24" s="71"/>
      <c r="I24" s="64"/>
      <c r="J24" s="64"/>
      <c r="K24" s="71"/>
      <c r="L24" s="116"/>
      <c r="M24" s="8"/>
      <c r="N24" s="91" t="s">
        <v>96</v>
      </c>
      <c r="O24" s="10">
        <v>15.248277594546634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10033356</v>
      </c>
      <c r="F25" s="71"/>
      <c r="G25" s="71"/>
      <c r="H25" s="71"/>
      <c r="I25" s="64"/>
      <c r="J25" s="64"/>
      <c r="K25" s="71"/>
      <c r="L25" s="116"/>
      <c r="M25" s="8"/>
      <c r="N25" s="91" t="s">
        <v>97</v>
      </c>
      <c r="O25" s="10">
        <v>2.0888051499378948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10033357</v>
      </c>
      <c r="F26" s="71"/>
      <c r="G26" s="71"/>
      <c r="H26" s="71"/>
      <c r="I26" s="64"/>
      <c r="J26" s="64"/>
      <c r="K26" s="71"/>
      <c r="L26" s="116"/>
      <c r="M26" s="8"/>
      <c r="N26" s="91" t="s">
        <v>98</v>
      </c>
      <c r="O26" s="10">
        <v>0.83552205997515794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130">
        <v>30022057</v>
      </c>
      <c r="E27" s="71"/>
      <c r="F27" s="71"/>
      <c r="G27" s="71"/>
      <c r="H27" s="71"/>
      <c r="I27" s="64"/>
      <c r="J27" s="64"/>
      <c r="K27" s="71"/>
      <c r="L27" s="116"/>
      <c r="M27" s="8"/>
      <c r="N27" s="91" t="s">
        <v>259</v>
      </c>
      <c r="O27" s="10">
        <f>O3</f>
        <v>1</v>
      </c>
      <c r="P27" s="10">
        <f>16</f>
        <v>16</v>
      </c>
      <c r="Q27" s="11" t="s">
        <v>75</v>
      </c>
      <c r="R27" s="43">
        <f t="shared" si="0"/>
        <v>225</v>
      </c>
      <c r="X27" s="122"/>
      <c r="Y27" s="50">
        <f t="shared" si="1"/>
        <v>4.4444444444444446</v>
      </c>
      <c r="Z27" s="50"/>
      <c r="AA27" s="50"/>
      <c r="AB27" s="50">
        <f t="shared" si="2"/>
        <v>4.4444444444444446</v>
      </c>
      <c r="AC27" s="121"/>
      <c r="AD27" s="122"/>
      <c r="AE27" s="122">
        <f t="shared" si="3"/>
        <v>4.4444444444444446</v>
      </c>
      <c r="AF27" s="122"/>
      <c r="AG27" s="122"/>
      <c r="AH27" s="122">
        <f t="shared" si="4"/>
        <v>4.4444444444444446</v>
      </c>
      <c r="AI27" s="122"/>
      <c r="AJ27" s="122"/>
      <c r="AK27" s="122">
        <f t="shared" si="5"/>
        <v>4.4444444444444446</v>
      </c>
      <c r="AL27" s="122"/>
      <c r="AM27" s="122"/>
      <c r="AN27" s="122">
        <f t="shared" si="6"/>
        <v>4.4444444444444446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30">
        <v>30022058</v>
      </c>
      <c r="F28" s="71"/>
      <c r="G28" s="71"/>
      <c r="H28" s="71"/>
      <c r="I28" s="71"/>
      <c r="J28" s="64"/>
      <c r="K28" s="64"/>
      <c r="L28" s="116"/>
      <c r="M28" s="8"/>
      <c r="N28" s="91" t="s">
        <v>236</v>
      </c>
      <c r="O28" s="10">
        <f>O4</f>
        <v>1</v>
      </c>
      <c r="P28" s="10">
        <f>120+30+30</f>
        <v>180</v>
      </c>
      <c r="Q28" s="11" t="s">
        <v>74</v>
      </c>
      <c r="R28" s="43">
        <f t="shared" si="0"/>
        <v>20</v>
      </c>
      <c r="X28" s="122"/>
      <c r="Y28" s="50">
        <f t="shared" si="1"/>
        <v>50</v>
      </c>
      <c r="Z28" s="50"/>
      <c r="AA28" s="50"/>
      <c r="AB28" s="50">
        <f t="shared" si="2"/>
        <v>50</v>
      </c>
      <c r="AC28" s="121"/>
      <c r="AD28" s="122"/>
      <c r="AE28" s="122">
        <f t="shared" si="3"/>
        <v>50</v>
      </c>
      <c r="AF28" s="122"/>
      <c r="AG28" s="122"/>
      <c r="AH28" s="122">
        <f t="shared" si="4"/>
        <v>50</v>
      </c>
      <c r="AI28" s="122"/>
      <c r="AJ28" s="122"/>
      <c r="AK28" s="122">
        <f t="shared" si="5"/>
        <v>50</v>
      </c>
      <c r="AL28" s="122"/>
      <c r="AM28" s="122"/>
      <c r="AN28" s="122">
        <f t="shared" si="6"/>
        <v>50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71"/>
      <c r="F29" s="130">
        <v>30022059</v>
      </c>
      <c r="G29" s="71"/>
      <c r="H29" s="71"/>
      <c r="I29" s="71"/>
      <c r="J29" s="64"/>
      <c r="K29" s="64"/>
      <c r="L29" s="116"/>
      <c r="M29" s="8"/>
      <c r="N29" s="91" t="s">
        <v>234</v>
      </c>
      <c r="O29" s="10">
        <f>O28</f>
        <v>1</v>
      </c>
      <c r="P29" s="10">
        <f>84+119+84+84</f>
        <v>371</v>
      </c>
      <c r="Q29" s="11" t="s">
        <v>73</v>
      </c>
      <c r="R29" s="43">
        <f t="shared" si="0"/>
        <v>9.703504043126685</v>
      </c>
      <c r="X29" s="122"/>
      <c r="Y29" s="50">
        <f t="shared" si="1"/>
        <v>103.05555555555556</v>
      </c>
      <c r="Z29" s="50"/>
      <c r="AA29" s="50"/>
      <c r="AB29" s="50">
        <f t="shared" si="2"/>
        <v>103.05555555555556</v>
      </c>
      <c r="AC29" s="121"/>
      <c r="AD29" s="122"/>
      <c r="AE29" s="122">
        <f t="shared" si="3"/>
        <v>103.05555555555556</v>
      </c>
      <c r="AF29" s="122"/>
      <c r="AG29" s="122"/>
      <c r="AH29" s="122">
        <f t="shared" si="4"/>
        <v>103.05555555555556</v>
      </c>
      <c r="AI29" s="122"/>
      <c r="AJ29" s="122"/>
      <c r="AK29" s="122">
        <f t="shared" si="5"/>
        <v>103.05555555555556</v>
      </c>
      <c r="AL29" s="122"/>
      <c r="AM29" s="122"/>
      <c r="AN29" s="122">
        <f t="shared" si="6"/>
        <v>103.05555555555556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130">
        <v>30022073</v>
      </c>
      <c r="H30" s="71"/>
      <c r="I30" s="71"/>
      <c r="J30" s="64"/>
      <c r="K30" s="64"/>
      <c r="L30" s="116"/>
      <c r="M30" s="8"/>
      <c r="N30" s="91" t="s">
        <v>233</v>
      </c>
      <c r="O30" s="10">
        <f t="shared" ref="O30:O32" si="10">O29</f>
        <v>1</v>
      </c>
      <c r="P30" s="10">
        <f>75</f>
        <v>75</v>
      </c>
      <c r="Q30" s="11" t="s">
        <v>73</v>
      </c>
      <c r="R30" s="43">
        <f t="shared" si="0"/>
        <v>48</v>
      </c>
      <c r="X30" s="122"/>
      <c r="Y30" s="50">
        <f t="shared" si="1"/>
        <v>20.833333333333332</v>
      </c>
      <c r="Z30" s="50"/>
      <c r="AA30" s="50"/>
      <c r="AB30" s="50">
        <f t="shared" si="2"/>
        <v>20.833333333333332</v>
      </c>
      <c r="AC30" s="121"/>
      <c r="AD30" s="122"/>
      <c r="AE30" s="122">
        <f t="shared" si="3"/>
        <v>20.833333333333332</v>
      </c>
      <c r="AF30" s="122"/>
      <c r="AG30" s="122"/>
      <c r="AH30" s="122">
        <f t="shared" si="4"/>
        <v>20.833333333333332</v>
      </c>
      <c r="AI30" s="122"/>
      <c r="AJ30" s="122"/>
      <c r="AK30" s="122">
        <f t="shared" si="5"/>
        <v>20.833333333333332</v>
      </c>
      <c r="AL30" s="122"/>
      <c r="AM30" s="122"/>
      <c r="AN30" s="122">
        <f t="shared" si="6"/>
        <v>20.833333333333332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64"/>
      <c r="H31" s="130">
        <v>30022074</v>
      </c>
      <c r="I31" s="71"/>
      <c r="J31" s="64"/>
      <c r="K31" s="64"/>
      <c r="L31" s="116"/>
      <c r="M31" s="8"/>
      <c r="N31" s="91" t="s">
        <v>231</v>
      </c>
      <c r="O31" s="10">
        <f t="shared" si="10"/>
        <v>1</v>
      </c>
      <c r="P31" s="10">
        <v>27</v>
      </c>
      <c r="Q31" s="11" t="s">
        <v>72</v>
      </c>
      <c r="R31" s="43">
        <f t="shared" si="0"/>
        <v>133.33333333333334</v>
      </c>
      <c r="X31" s="122"/>
      <c r="Y31" s="50">
        <f t="shared" si="1"/>
        <v>7.4999999999999991</v>
      </c>
      <c r="Z31" s="50"/>
      <c r="AA31" s="50"/>
      <c r="AB31" s="50">
        <f t="shared" si="2"/>
        <v>7.4999999999999991</v>
      </c>
      <c r="AC31" s="121"/>
      <c r="AD31" s="122"/>
      <c r="AE31" s="122">
        <f t="shared" si="3"/>
        <v>7.4999999999999991</v>
      </c>
      <c r="AF31" s="122"/>
      <c r="AG31" s="122"/>
      <c r="AH31" s="122">
        <f t="shared" si="4"/>
        <v>7.4999999999999991</v>
      </c>
      <c r="AI31" s="122"/>
      <c r="AJ31" s="122"/>
      <c r="AK31" s="122">
        <f t="shared" si="5"/>
        <v>7.4999999999999991</v>
      </c>
      <c r="AL31" s="122"/>
      <c r="AM31" s="122"/>
      <c r="AN31" s="122">
        <f t="shared" si="6"/>
        <v>7.4999999999999991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71"/>
      <c r="I32" s="71">
        <v>10030741</v>
      </c>
      <c r="J32" s="64"/>
      <c r="K32" s="64"/>
      <c r="L32" s="116"/>
      <c r="M32" s="8"/>
      <c r="N32" s="91" t="s">
        <v>232</v>
      </c>
      <c r="O32" s="10">
        <f t="shared" si="10"/>
        <v>1</v>
      </c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130">
        <v>30022075</v>
      </c>
      <c r="I33" s="71"/>
      <c r="J33" s="71"/>
      <c r="K33" s="64"/>
      <c r="L33" s="105"/>
      <c r="M33" s="8"/>
      <c r="N33" s="91" t="s">
        <v>227</v>
      </c>
      <c r="O33" s="10">
        <f>O27*2</f>
        <v>2</v>
      </c>
      <c r="P33" s="10">
        <v>36</v>
      </c>
      <c r="Q33" s="11" t="s">
        <v>72</v>
      </c>
      <c r="R33" s="43">
        <f t="shared" si="0"/>
        <v>100</v>
      </c>
      <c r="X33" s="122"/>
      <c r="Y33" s="50">
        <f t="shared" si="1"/>
        <v>10</v>
      </c>
      <c r="Z33" s="50"/>
      <c r="AA33" s="50"/>
      <c r="AB33" s="50">
        <f t="shared" si="2"/>
        <v>10</v>
      </c>
      <c r="AC33" s="121"/>
      <c r="AD33" s="122"/>
      <c r="AE33" s="122">
        <f t="shared" si="3"/>
        <v>10</v>
      </c>
      <c r="AF33" s="122"/>
      <c r="AG33" s="122"/>
      <c r="AH33" s="122">
        <f t="shared" si="4"/>
        <v>10</v>
      </c>
      <c r="AI33" s="122"/>
      <c r="AJ33" s="122"/>
      <c r="AK33" s="122">
        <f t="shared" si="5"/>
        <v>10</v>
      </c>
      <c r="AL33" s="122"/>
      <c r="AM33" s="122"/>
      <c r="AN33" s="122">
        <f t="shared" si="6"/>
        <v>10</v>
      </c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71"/>
      <c r="I34" s="71">
        <v>10030742</v>
      </c>
      <c r="J34" s="71"/>
      <c r="K34" s="64"/>
      <c r="L34" s="105"/>
      <c r="M34" s="8"/>
      <c r="N34" s="91" t="s">
        <v>229</v>
      </c>
      <c r="O34" s="10">
        <f>O33</f>
        <v>2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0">
        <v>30022076</v>
      </c>
      <c r="I35" s="71"/>
      <c r="J35" s="71"/>
      <c r="K35" s="118"/>
      <c r="L35" s="105"/>
      <c r="M35" s="8"/>
      <c r="N35" s="91" t="s">
        <v>228</v>
      </c>
      <c r="O35" s="10">
        <f>O27</f>
        <v>1</v>
      </c>
      <c r="P35" s="10">
        <v>36</v>
      </c>
      <c r="Q35" s="11" t="s">
        <v>72</v>
      </c>
      <c r="R35" s="43">
        <f t="shared" si="0"/>
        <v>100</v>
      </c>
      <c r="X35" s="122"/>
      <c r="Y35" s="50">
        <f t="shared" si="1"/>
        <v>10</v>
      </c>
      <c r="Z35" s="50"/>
      <c r="AA35" s="50"/>
      <c r="AB35" s="50">
        <f t="shared" si="2"/>
        <v>10</v>
      </c>
      <c r="AC35" s="121"/>
      <c r="AD35" s="122"/>
      <c r="AE35" s="122">
        <f t="shared" si="3"/>
        <v>10</v>
      </c>
      <c r="AF35" s="122"/>
      <c r="AG35" s="122"/>
      <c r="AH35" s="122">
        <f t="shared" si="4"/>
        <v>10</v>
      </c>
      <c r="AI35" s="122"/>
      <c r="AJ35" s="122"/>
      <c r="AK35" s="122">
        <f t="shared" si="5"/>
        <v>10</v>
      </c>
      <c r="AL35" s="122"/>
      <c r="AM35" s="122"/>
      <c r="AN35" s="122">
        <f t="shared" si="6"/>
        <v>10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10030743</v>
      </c>
      <c r="J36" s="64"/>
      <c r="K36" s="118"/>
      <c r="L36" s="105"/>
      <c r="M36" s="8"/>
      <c r="N36" s="91" t="s">
        <v>230</v>
      </c>
      <c r="O36" s="10">
        <f>O35</f>
        <v>1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130">
        <v>30022088</v>
      </c>
      <c r="H37" s="64"/>
      <c r="I37" s="64"/>
      <c r="J37" s="64"/>
      <c r="K37" s="64"/>
      <c r="L37" s="116"/>
      <c r="M37" s="8"/>
      <c r="N37" s="91" t="s">
        <v>226</v>
      </c>
      <c r="O37" s="10">
        <f>O3</f>
        <v>1</v>
      </c>
      <c r="P37" s="10">
        <f>30</f>
        <v>30</v>
      </c>
      <c r="Q37" s="11" t="s">
        <v>73</v>
      </c>
      <c r="R37" s="43">
        <f t="shared" si="0"/>
        <v>120</v>
      </c>
      <c r="X37" s="122"/>
      <c r="Y37" s="50">
        <f t="shared" si="1"/>
        <v>8.3333333333333339</v>
      </c>
      <c r="Z37" s="50"/>
      <c r="AA37" s="50"/>
      <c r="AB37" s="50">
        <f t="shared" si="2"/>
        <v>8.3333333333333339</v>
      </c>
      <c r="AC37" s="121"/>
      <c r="AD37" s="122"/>
      <c r="AE37" s="122">
        <f t="shared" si="3"/>
        <v>8.3333333333333339</v>
      </c>
      <c r="AF37" s="122"/>
      <c r="AG37" s="122"/>
      <c r="AH37" s="122">
        <f t="shared" si="4"/>
        <v>8.3333333333333339</v>
      </c>
      <c r="AI37" s="122"/>
      <c r="AJ37" s="122"/>
      <c r="AK37" s="122">
        <f t="shared" si="5"/>
        <v>8.3333333333333339</v>
      </c>
      <c r="AL37" s="122"/>
      <c r="AM37" s="122"/>
      <c r="AN37" s="122">
        <f t="shared" si="6"/>
        <v>8.3333333333333339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130">
        <v>30022089</v>
      </c>
      <c r="I38" s="64"/>
      <c r="J38" s="64"/>
      <c r="K38" s="64"/>
      <c r="L38" s="116"/>
      <c r="M38" s="8"/>
      <c r="N38" s="91" t="s">
        <v>224</v>
      </c>
      <c r="O38" s="10">
        <f>O37</f>
        <v>1</v>
      </c>
      <c r="P38" s="10">
        <v>18</v>
      </c>
      <c r="Q38" s="11" t="s">
        <v>72</v>
      </c>
      <c r="R38" s="43">
        <f t="shared" si="0"/>
        <v>200</v>
      </c>
      <c r="X38" s="122"/>
      <c r="Y38" s="50">
        <f t="shared" si="1"/>
        <v>5</v>
      </c>
      <c r="Z38" s="50"/>
      <c r="AA38" s="50"/>
      <c r="AB38" s="50">
        <f t="shared" si="2"/>
        <v>5</v>
      </c>
      <c r="AC38" s="121"/>
      <c r="AD38" s="122"/>
      <c r="AE38" s="122">
        <f t="shared" si="3"/>
        <v>5</v>
      </c>
      <c r="AF38" s="122"/>
      <c r="AG38" s="122"/>
      <c r="AH38" s="122">
        <f t="shared" si="4"/>
        <v>5</v>
      </c>
      <c r="AI38" s="122"/>
      <c r="AJ38" s="122"/>
      <c r="AK38" s="122">
        <f t="shared" si="5"/>
        <v>5</v>
      </c>
      <c r="AL38" s="122"/>
      <c r="AM38" s="122"/>
      <c r="AN38" s="122">
        <f t="shared" si="6"/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64"/>
      <c r="H39" s="64"/>
      <c r="I39" s="130">
        <v>30022090</v>
      </c>
      <c r="J39" s="71"/>
      <c r="K39" s="64"/>
      <c r="L39" s="116"/>
      <c r="M39" s="8"/>
      <c r="N39" s="91" t="s">
        <v>223</v>
      </c>
      <c r="O39" s="10">
        <f t="shared" ref="O39:O40" si="11">O38</f>
        <v>1</v>
      </c>
      <c r="P39" s="10">
        <v>24</v>
      </c>
      <c r="Q39" s="11" t="s">
        <v>84</v>
      </c>
      <c r="R39" s="43">
        <f t="shared" si="0"/>
        <v>150</v>
      </c>
      <c r="X39" s="122"/>
      <c r="Y39" s="50">
        <f t="shared" si="1"/>
        <v>6.666666666666667</v>
      </c>
      <c r="Z39" s="50"/>
      <c r="AA39" s="50"/>
      <c r="AB39" s="50">
        <f t="shared" si="2"/>
        <v>6.666666666666667</v>
      </c>
      <c r="AC39" s="121"/>
      <c r="AD39" s="122"/>
      <c r="AE39" s="122">
        <f t="shared" si="3"/>
        <v>6.666666666666667</v>
      </c>
      <c r="AF39" s="122"/>
      <c r="AG39" s="122"/>
      <c r="AH39" s="122">
        <f t="shared" si="4"/>
        <v>6.666666666666667</v>
      </c>
      <c r="AI39" s="122"/>
      <c r="AJ39" s="122"/>
      <c r="AK39" s="122">
        <f t="shared" si="5"/>
        <v>6.666666666666667</v>
      </c>
      <c r="AL39" s="122"/>
      <c r="AM39" s="122"/>
      <c r="AN39" s="122">
        <f t="shared" si="6"/>
        <v>6.666666666666667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64"/>
      <c r="H40" s="64"/>
      <c r="I40" s="71"/>
      <c r="J40" s="71">
        <v>10030749</v>
      </c>
      <c r="K40" s="64"/>
      <c r="L40" s="116"/>
      <c r="M40" s="8"/>
      <c r="N40" s="91" t="s">
        <v>225</v>
      </c>
      <c r="O40" s="10">
        <f t="shared" si="11"/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130">
        <v>30022091</v>
      </c>
      <c r="I41" s="71"/>
      <c r="J41" s="71"/>
      <c r="K41" s="64"/>
      <c r="L41" s="116"/>
      <c r="M41" s="8"/>
      <c r="N41" s="91" t="s">
        <v>219</v>
      </c>
      <c r="O41" s="10">
        <f>O37</f>
        <v>1</v>
      </c>
      <c r="P41" s="10">
        <v>9</v>
      </c>
      <c r="Q41" s="11" t="s">
        <v>72</v>
      </c>
      <c r="R41" s="43">
        <f t="shared" si="0"/>
        <v>400</v>
      </c>
      <c r="X41" s="122"/>
      <c r="Y41" s="50">
        <f t="shared" si="1"/>
        <v>2.5</v>
      </c>
      <c r="Z41" s="50"/>
      <c r="AA41" s="50"/>
      <c r="AB41" s="50">
        <f t="shared" si="2"/>
        <v>2.5</v>
      </c>
      <c r="AC41" s="121"/>
      <c r="AD41" s="122"/>
      <c r="AE41" s="122">
        <f t="shared" si="3"/>
        <v>2.5</v>
      </c>
      <c r="AF41" s="122"/>
      <c r="AG41" s="122"/>
      <c r="AH41" s="122">
        <f t="shared" si="4"/>
        <v>2.5</v>
      </c>
      <c r="AI41" s="122"/>
      <c r="AJ41" s="122"/>
      <c r="AK41" s="122">
        <f t="shared" si="5"/>
        <v>2.5</v>
      </c>
      <c r="AL41" s="122"/>
      <c r="AM41" s="122"/>
      <c r="AN41" s="122">
        <f t="shared" si="6"/>
        <v>2.5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71"/>
      <c r="I42" s="71">
        <v>10030750</v>
      </c>
      <c r="J42" s="71"/>
      <c r="K42" s="64"/>
      <c r="L42" s="116"/>
      <c r="M42" s="8"/>
      <c r="N42" s="91" t="s">
        <v>222</v>
      </c>
      <c r="O42" s="10">
        <f>O41</f>
        <v>1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130">
        <v>30022092</v>
      </c>
      <c r="I43" s="71"/>
      <c r="J43" s="71"/>
      <c r="K43" s="71"/>
      <c r="L43" s="105"/>
      <c r="M43" s="8"/>
      <c r="N43" s="91" t="s">
        <v>220</v>
      </c>
      <c r="O43" s="10">
        <f>O37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71"/>
      <c r="I44" s="71">
        <v>10030751</v>
      </c>
      <c r="J44" s="71"/>
      <c r="K44" s="71"/>
      <c r="L44" s="105"/>
      <c r="M44" s="8"/>
      <c r="N44" s="91" t="s">
        <v>221</v>
      </c>
      <c r="O44" s="10">
        <f>O43</f>
        <v>1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130">
        <v>30022077</v>
      </c>
      <c r="H45" s="71"/>
      <c r="I45" s="71"/>
      <c r="J45" s="71"/>
      <c r="K45" s="64"/>
      <c r="L45" s="116"/>
      <c r="M45" s="8"/>
      <c r="N45" s="91" t="s">
        <v>205</v>
      </c>
      <c r="O45" s="10">
        <f>O29</f>
        <v>1</v>
      </c>
      <c r="P45" s="10">
        <f>15+20+50+40+16</f>
        <v>141</v>
      </c>
      <c r="Q45" s="11" t="s">
        <v>73</v>
      </c>
      <c r="R45" s="43">
        <f t="shared" si="0"/>
        <v>25.531914893617021</v>
      </c>
      <c r="X45" s="122"/>
      <c r="Y45" s="50">
        <f t="shared" si="1"/>
        <v>39.166666666666664</v>
      </c>
      <c r="Z45" s="50"/>
      <c r="AA45" s="50"/>
      <c r="AB45" s="50">
        <f t="shared" si="2"/>
        <v>39.166666666666664</v>
      </c>
      <c r="AC45" s="121"/>
      <c r="AD45" s="122"/>
      <c r="AE45" s="122">
        <f t="shared" si="3"/>
        <v>39.166666666666664</v>
      </c>
      <c r="AF45" s="122"/>
      <c r="AG45" s="122"/>
      <c r="AH45" s="122">
        <f t="shared" si="4"/>
        <v>39.166666666666664</v>
      </c>
      <c r="AI45" s="122"/>
      <c r="AJ45" s="122"/>
      <c r="AK45" s="122">
        <f t="shared" si="5"/>
        <v>39.166666666666664</v>
      </c>
      <c r="AL45" s="122"/>
      <c r="AM45" s="122"/>
      <c r="AN45" s="122">
        <f t="shared" si="6"/>
        <v>39.166666666666664</v>
      </c>
    </row>
    <row r="46" spans="1:40" ht="22.5" customHeight="1" x14ac:dyDescent="0.55000000000000004">
      <c r="A46" s="5">
        <v>1000</v>
      </c>
      <c r="B46" s="52" t="s">
        <v>66</v>
      </c>
      <c r="C46" s="114"/>
      <c r="D46" s="64"/>
      <c r="E46" s="64"/>
      <c r="F46" s="64"/>
      <c r="G46" s="71"/>
      <c r="H46" s="130">
        <v>30022078</v>
      </c>
      <c r="I46" s="71"/>
      <c r="J46" s="71"/>
      <c r="K46" s="64"/>
      <c r="L46" s="116"/>
      <c r="M46" s="8"/>
      <c r="N46" s="91" t="s">
        <v>200</v>
      </c>
      <c r="O46" s="10">
        <f>O45</f>
        <v>1</v>
      </c>
      <c r="P46" s="10">
        <v>27</v>
      </c>
      <c r="Q46" s="11" t="s">
        <v>72</v>
      </c>
      <c r="R46" s="43">
        <f t="shared" si="0"/>
        <v>133.33333333333334</v>
      </c>
      <c r="X46" s="122"/>
      <c r="Y46" s="50">
        <f t="shared" si="1"/>
        <v>7.4999999999999991</v>
      </c>
      <c r="Z46" s="50"/>
      <c r="AA46" s="50"/>
      <c r="AB46" s="50">
        <f t="shared" si="2"/>
        <v>7.4999999999999991</v>
      </c>
      <c r="AC46" s="121"/>
      <c r="AD46" s="122"/>
      <c r="AE46" s="122">
        <f t="shared" si="3"/>
        <v>7.4999999999999991</v>
      </c>
      <c r="AF46" s="122"/>
      <c r="AG46" s="122"/>
      <c r="AH46" s="122">
        <f t="shared" si="4"/>
        <v>7.4999999999999991</v>
      </c>
      <c r="AI46" s="122"/>
      <c r="AJ46" s="122"/>
      <c r="AK46" s="122">
        <f t="shared" si="5"/>
        <v>7.4999999999999991</v>
      </c>
      <c r="AL46" s="122"/>
      <c r="AM46" s="122"/>
      <c r="AN46" s="122">
        <f t="shared" si="6"/>
        <v>7.4999999999999991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/>
      <c r="H47" s="71"/>
      <c r="I47" s="130">
        <v>30022079</v>
      </c>
      <c r="J47" s="71"/>
      <c r="K47" s="64"/>
      <c r="L47" s="116"/>
      <c r="M47" s="8"/>
      <c r="N47" s="91" t="s">
        <v>199</v>
      </c>
      <c r="O47" s="10">
        <f t="shared" ref="O47:O48" si="12">O46</f>
        <v>1</v>
      </c>
      <c r="P47" s="10">
        <v>36</v>
      </c>
      <c r="Q47" s="11" t="s">
        <v>84</v>
      </c>
      <c r="R47" s="43">
        <f t="shared" si="0"/>
        <v>100</v>
      </c>
      <c r="X47" s="122"/>
      <c r="Y47" s="50">
        <f t="shared" si="1"/>
        <v>10</v>
      </c>
      <c r="Z47" s="50"/>
      <c r="AA47" s="50"/>
      <c r="AB47" s="50">
        <f t="shared" si="2"/>
        <v>10</v>
      </c>
      <c r="AC47" s="121"/>
      <c r="AD47" s="122"/>
      <c r="AE47" s="122">
        <f t="shared" si="3"/>
        <v>10</v>
      </c>
      <c r="AF47" s="122"/>
      <c r="AG47" s="122"/>
      <c r="AH47" s="122">
        <f t="shared" si="4"/>
        <v>10</v>
      </c>
      <c r="AI47" s="122"/>
      <c r="AJ47" s="122"/>
      <c r="AK47" s="122">
        <f t="shared" si="5"/>
        <v>10</v>
      </c>
      <c r="AL47" s="122"/>
      <c r="AM47" s="122"/>
      <c r="AN47" s="122">
        <f t="shared" si="6"/>
        <v>10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71"/>
      <c r="I48" s="71"/>
      <c r="J48" s="71">
        <v>10030744</v>
      </c>
      <c r="K48" s="64"/>
      <c r="L48" s="116"/>
      <c r="M48" s="8"/>
      <c r="N48" s="91" t="s">
        <v>201</v>
      </c>
      <c r="O48" s="10">
        <f t="shared" si="12"/>
        <v>1</v>
      </c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71"/>
      <c r="H49" s="71">
        <v>10034329</v>
      </c>
      <c r="I49" s="64"/>
      <c r="J49" s="64"/>
      <c r="K49" s="64"/>
      <c r="L49" s="105"/>
      <c r="M49" s="8"/>
      <c r="N49" s="91" t="s">
        <v>263</v>
      </c>
      <c r="O49" s="10">
        <f>O45</f>
        <v>1</v>
      </c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71"/>
      <c r="H50" s="130">
        <v>30023044</v>
      </c>
      <c r="I50" s="71"/>
      <c r="J50" s="71"/>
      <c r="K50" s="71"/>
      <c r="L50" s="105"/>
      <c r="M50" s="8"/>
      <c r="N50" s="91" t="s">
        <v>213</v>
      </c>
      <c r="O50" s="10">
        <f>O45</f>
        <v>1</v>
      </c>
      <c r="P50" s="10">
        <f>50</f>
        <v>50</v>
      </c>
      <c r="Q50" s="11" t="s">
        <v>73</v>
      </c>
      <c r="R50" s="43">
        <f t="shared" si="0"/>
        <v>72</v>
      </c>
      <c r="X50" s="122"/>
      <c r="Y50" s="50">
        <f t="shared" si="1"/>
        <v>13.888888888888889</v>
      </c>
      <c r="Z50" s="50"/>
      <c r="AA50" s="50"/>
      <c r="AB50" s="50">
        <f t="shared" si="2"/>
        <v>13.888888888888889</v>
      </c>
      <c r="AC50" s="121"/>
      <c r="AD50" s="122"/>
      <c r="AE50" s="122">
        <f t="shared" si="3"/>
        <v>13.888888888888889</v>
      </c>
      <c r="AF50" s="122"/>
      <c r="AG50" s="122"/>
      <c r="AH50" s="122">
        <f t="shared" si="4"/>
        <v>13.888888888888889</v>
      </c>
      <c r="AI50" s="122"/>
      <c r="AJ50" s="122"/>
      <c r="AK50" s="122">
        <f t="shared" si="5"/>
        <v>13.888888888888889</v>
      </c>
      <c r="AL50" s="122"/>
      <c r="AM50" s="122"/>
      <c r="AN50" s="122">
        <f t="shared" si="6"/>
        <v>13.888888888888889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71"/>
      <c r="I51" s="130">
        <v>30023042</v>
      </c>
      <c r="J51" s="71"/>
      <c r="K51" s="71"/>
      <c r="L51" s="105"/>
      <c r="M51" s="8"/>
      <c r="N51" s="91" t="s">
        <v>211</v>
      </c>
      <c r="O51" s="10">
        <f>O50</f>
        <v>1</v>
      </c>
      <c r="P51" s="10">
        <v>27</v>
      </c>
      <c r="Q51" s="11" t="s">
        <v>72</v>
      </c>
      <c r="R51" s="43">
        <f t="shared" si="0"/>
        <v>133.33333333333334</v>
      </c>
      <c r="X51" s="122"/>
      <c r="Y51" s="50">
        <f t="shared" si="1"/>
        <v>7.4999999999999991</v>
      </c>
      <c r="Z51" s="50"/>
      <c r="AA51" s="50"/>
      <c r="AB51" s="50">
        <f t="shared" si="2"/>
        <v>7.4999999999999991</v>
      </c>
      <c r="AC51" s="121"/>
      <c r="AD51" s="122"/>
      <c r="AE51" s="122">
        <f t="shared" si="3"/>
        <v>7.4999999999999991</v>
      </c>
      <c r="AF51" s="122"/>
      <c r="AG51" s="122"/>
      <c r="AH51" s="122">
        <f t="shared" si="4"/>
        <v>7.4999999999999991</v>
      </c>
      <c r="AI51" s="122"/>
      <c r="AJ51" s="122"/>
      <c r="AK51" s="122">
        <f t="shared" si="5"/>
        <v>7.4999999999999991</v>
      </c>
      <c r="AL51" s="122"/>
      <c r="AM51" s="122"/>
      <c r="AN51" s="122">
        <f t="shared" si="6"/>
        <v>7.4999999999999991</v>
      </c>
    </row>
    <row r="52" spans="1:40" ht="22.5" customHeight="1" x14ac:dyDescent="0.55000000000000004">
      <c r="A52" s="5">
        <v>1000</v>
      </c>
      <c r="B52" s="52" t="s">
        <v>66</v>
      </c>
      <c r="C52" s="114"/>
      <c r="D52" s="64"/>
      <c r="E52" s="64"/>
      <c r="F52" s="64"/>
      <c r="G52" s="71"/>
      <c r="H52" s="71"/>
      <c r="I52" s="71"/>
      <c r="J52" s="130">
        <v>30023043</v>
      </c>
      <c r="K52" s="71"/>
      <c r="L52" s="116"/>
      <c r="M52" s="8"/>
      <c r="N52" s="91" t="s">
        <v>210</v>
      </c>
      <c r="O52" s="10">
        <f t="shared" ref="O52:O53" si="13">O51</f>
        <v>1</v>
      </c>
      <c r="P52" s="10">
        <v>24</v>
      </c>
      <c r="Q52" s="11" t="s">
        <v>84</v>
      </c>
      <c r="R52" s="43">
        <f t="shared" si="0"/>
        <v>150</v>
      </c>
      <c r="X52" s="122"/>
      <c r="Y52" s="50">
        <f t="shared" si="1"/>
        <v>6.666666666666667</v>
      </c>
      <c r="Z52" s="50"/>
      <c r="AA52" s="50"/>
      <c r="AB52" s="50">
        <f t="shared" si="2"/>
        <v>6.666666666666667</v>
      </c>
      <c r="AC52" s="121"/>
      <c r="AD52" s="122"/>
      <c r="AE52" s="122">
        <f t="shared" si="3"/>
        <v>6.666666666666667</v>
      </c>
      <c r="AF52" s="122"/>
      <c r="AG52" s="122"/>
      <c r="AH52" s="122">
        <f t="shared" si="4"/>
        <v>6.666666666666667</v>
      </c>
      <c r="AI52" s="122"/>
      <c r="AJ52" s="122"/>
      <c r="AK52" s="122">
        <f t="shared" si="5"/>
        <v>6.666666666666667</v>
      </c>
      <c r="AL52" s="122"/>
      <c r="AM52" s="122"/>
      <c r="AN52" s="122">
        <f t="shared" si="6"/>
        <v>6.666666666666667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/>
      <c r="J53" s="71"/>
      <c r="K53" s="71">
        <v>10034381</v>
      </c>
      <c r="L53" s="116"/>
      <c r="M53" s="8"/>
      <c r="N53" s="91" t="s">
        <v>207</v>
      </c>
      <c r="O53" s="10">
        <f t="shared" si="13"/>
        <v>1</v>
      </c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130">
        <v>30023032</v>
      </c>
      <c r="J54" s="71"/>
      <c r="K54" s="71"/>
      <c r="L54" s="116"/>
      <c r="M54" s="8"/>
      <c r="N54" s="91" t="s">
        <v>271</v>
      </c>
      <c r="O54" s="10">
        <f>O50</f>
        <v>1</v>
      </c>
      <c r="P54" s="10">
        <v>18</v>
      </c>
      <c r="Q54" s="11" t="s">
        <v>72</v>
      </c>
      <c r="R54" s="43">
        <f t="shared" ref="R54:R55" si="14">3600/P54</f>
        <v>200</v>
      </c>
      <c r="X54" s="122"/>
      <c r="Y54" s="50">
        <f t="shared" ref="Y54:Y55" si="15">$Y$1/R54</f>
        <v>5</v>
      </c>
      <c r="Z54" s="50"/>
      <c r="AA54" s="50"/>
      <c r="AB54" s="50">
        <f t="shared" ref="AB54:AB55" si="16">$Y$1/R54</f>
        <v>5</v>
      </c>
      <c r="AC54" s="121"/>
      <c r="AD54" s="122"/>
      <c r="AE54" s="122">
        <f t="shared" ref="AE54:AE55" si="17">$Y$1/R54</f>
        <v>5</v>
      </c>
      <c r="AF54" s="122"/>
      <c r="AG54" s="122"/>
      <c r="AH54" s="122">
        <f t="shared" ref="AH54:AH55" si="18">$Y$1/R54</f>
        <v>5</v>
      </c>
      <c r="AI54" s="122"/>
      <c r="AJ54" s="122"/>
      <c r="AK54" s="122">
        <f t="shared" ref="AK54:AK55" si="19">$Y$1/R54</f>
        <v>5</v>
      </c>
      <c r="AL54" s="122"/>
      <c r="AM54" s="122"/>
      <c r="AN54" s="122">
        <f t="shared" ref="AN54:AN55" si="20">$Y$1/R54</f>
        <v>5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130">
        <v>30023033</v>
      </c>
      <c r="K55" s="71"/>
      <c r="L55" s="116"/>
      <c r="M55" s="8"/>
      <c r="N55" s="91" t="s">
        <v>270</v>
      </c>
      <c r="O55" s="10">
        <f>O50</f>
        <v>1</v>
      </c>
      <c r="P55" s="10">
        <v>9</v>
      </c>
      <c r="Q55" s="11" t="s">
        <v>71</v>
      </c>
      <c r="R55" s="43">
        <f t="shared" si="14"/>
        <v>400</v>
      </c>
      <c r="X55" s="122"/>
      <c r="Y55" s="50">
        <f t="shared" si="15"/>
        <v>2.5</v>
      </c>
      <c r="Z55" s="50"/>
      <c r="AA55" s="50"/>
      <c r="AB55" s="50">
        <f t="shared" si="16"/>
        <v>2.5</v>
      </c>
      <c r="AC55" s="121"/>
      <c r="AD55" s="122"/>
      <c r="AE55" s="122">
        <f t="shared" si="17"/>
        <v>2.5</v>
      </c>
      <c r="AF55" s="122"/>
      <c r="AG55" s="122"/>
      <c r="AH55" s="122">
        <f t="shared" si="18"/>
        <v>2.5</v>
      </c>
      <c r="AI55" s="122"/>
      <c r="AJ55" s="122"/>
      <c r="AK55" s="122">
        <f t="shared" si="19"/>
        <v>2.5</v>
      </c>
      <c r="AL55" s="122"/>
      <c r="AM55" s="122"/>
      <c r="AN55" s="122">
        <f t="shared" si="20"/>
        <v>2.5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/>
      <c r="K56" s="71">
        <v>10034264</v>
      </c>
      <c r="L56" s="105"/>
      <c r="M56" s="8"/>
      <c r="N56" s="91" t="s">
        <v>269</v>
      </c>
      <c r="O56" s="10">
        <f>O50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30">
        <v>30023048</v>
      </c>
      <c r="I57" s="71"/>
      <c r="J57" s="64"/>
      <c r="K57" s="64"/>
      <c r="L57" s="116"/>
      <c r="M57" s="8"/>
      <c r="N57" s="91" t="s">
        <v>215</v>
      </c>
      <c r="O57" s="10">
        <f>O45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O45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130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O29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30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130">
        <v>30022085</v>
      </c>
      <c r="J61" s="71"/>
      <c r="K61" s="64"/>
      <c r="L61" s="116"/>
      <c r="M61" s="8"/>
      <c r="N61" s="91" t="s">
        <v>203</v>
      </c>
      <c r="O61" s="10">
        <f t="shared" ref="O61:O62" si="21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21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71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130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130">
        <v>30023045</v>
      </c>
      <c r="J65" s="71"/>
      <c r="K65" s="71"/>
      <c r="L65" s="116"/>
      <c r="M65" s="8"/>
      <c r="N65" s="91" t="s">
        <v>212</v>
      </c>
      <c r="O65" s="10">
        <f>O64</f>
        <v>1</v>
      </c>
      <c r="P65" s="10">
        <v>27</v>
      </c>
      <c r="Q65" s="11" t="s">
        <v>72</v>
      </c>
      <c r="R65" s="43">
        <f t="shared" si="0"/>
        <v>133.33333333333334</v>
      </c>
      <c r="X65" s="122"/>
      <c r="Y65" s="50">
        <f t="shared" si="1"/>
        <v>7.4999999999999991</v>
      </c>
      <c r="Z65" s="50"/>
      <c r="AA65" s="50"/>
      <c r="AB65" s="50">
        <f t="shared" si="2"/>
        <v>7.4999999999999991</v>
      </c>
      <c r="AC65" s="121"/>
      <c r="AD65" s="122"/>
      <c r="AE65" s="122">
        <f t="shared" si="3"/>
        <v>7.4999999999999991</v>
      </c>
      <c r="AF65" s="122"/>
      <c r="AG65" s="122"/>
      <c r="AH65" s="122">
        <f t="shared" si="4"/>
        <v>7.4999999999999991</v>
      </c>
      <c r="AI65" s="122"/>
      <c r="AJ65" s="122"/>
      <c r="AK65" s="122">
        <f t="shared" si="5"/>
        <v>7.4999999999999991</v>
      </c>
      <c r="AL65" s="122"/>
      <c r="AM65" s="122"/>
      <c r="AN65" s="122">
        <f t="shared" si="6"/>
        <v>7.4999999999999991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130">
        <v>30023046</v>
      </c>
      <c r="K66" s="71"/>
      <c r="L66" s="116"/>
      <c r="M66" s="8"/>
      <c r="N66" s="91" t="s">
        <v>209</v>
      </c>
      <c r="O66" s="10">
        <f t="shared" ref="O66:O67" si="22"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/>
      <c r="K67" s="71">
        <v>10034382</v>
      </c>
      <c r="L67" s="116"/>
      <c r="M67" s="8"/>
      <c r="N67" s="91" t="s">
        <v>208</v>
      </c>
      <c r="O67" s="10">
        <f t="shared" si="22"/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0">
        <v>30023032</v>
      </c>
      <c r="J68" s="71"/>
      <c r="K68" s="71"/>
      <c r="L68" s="116"/>
      <c r="M68" s="8"/>
      <c r="N68" s="91" t="s">
        <v>271</v>
      </c>
      <c r="O68" s="10">
        <f>O64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f t="shared" ref="Y68" si="23">$Y$1/R68</f>
        <v>5</v>
      </c>
      <c r="Z68" s="50"/>
      <c r="AA68" s="50"/>
      <c r="AB68" s="50">
        <f t="shared" ref="AB68" si="24">$Y$1/R68</f>
        <v>5</v>
      </c>
      <c r="AC68" s="121"/>
      <c r="AD68" s="122"/>
      <c r="AE68" s="122">
        <f t="shared" ref="AE68" si="25">$Y$1/R68</f>
        <v>5</v>
      </c>
      <c r="AF68" s="122"/>
      <c r="AG68" s="122"/>
      <c r="AH68" s="122">
        <f t="shared" ref="AH68" si="26">$Y$1/R68</f>
        <v>5</v>
      </c>
      <c r="AI68" s="122"/>
      <c r="AJ68" s="122"/>
      <c r="AK68" s="122">
        <f t="shared" ref="AK68" si="27">$Y$1/R68</f>
        <v>5</v>
      </c>
      <c r="AL68" s="122"/>
      <c r="AM68" s="122"/>
      <c r="AN68" s="122">
        <f t="shared" ref="AN68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130">
        <v>30023033</v>
      </c>
      <c r="K69" s="71"/>
      <c r="L69" s="116"/>
      <c r="M69" s="8"/>
      <c r="N69" s="91" t="s">
        <v>270</v>
      </c>
      <c r="O69" s="10">
        <f>O64</f>
        <v>1</v>
      </c>
      <c r="P69" s="10">
        <v>9</v>
      </c>
      <c r="Q69" s="11" t="s">
        <v>71</v>
      </c>
      <c r="R69" s="43">
        <f t="shared" si="0"/>
        <v>400</v>
      </c>
      <c r="X69" s="122"/>
      <c r="Y69" s="50">
        <f t="shared" ref="Y69" si="29">$Y$1/R69</f>
        <v>2.5</v>
      </c>
      <c r="Z69" s="50"/>
      <c r="AA69" s="50"/>
      <c r="AB69" s="50">
        <f t="shared" ref="AB69" si="30">$Y$1/R69</f>
        <v>2.5</v>
      </c>
      <c r="AC69" s="121"/>
      <c r="AD69" s="122"/>
      <c r="AE69" s="122">
        <f t="shared" ref="AE69" si="31">$Y$1/R69</f>
        <v>2.5</v>
      </c>
      <c r="AF69" s="122"/>
      <c r="AG69" s="122"/>
      <c r="AH69" s="122">
        <f t="shared" ref="AH69" si="32">$Y$1/R69</f>
        <v>2.5</v>
      </c>
      <c r="AI69" s="122"/>
      <c r="AJ69" s="122"/>
      <c r="AK69" s="122">
        <f t="shared" ref="AK69" si="33">$Y$1/R69</f>
        <v>2.5</v>
      </c>
      <c r="AL69" s="122"/>
      <c r="AM69" s="122"/>
      <c r="AN69" s="122">
        <f t="shared" ref="AN69" si="34">$Y$1/R69</f>
        <v>2.5</v>
      </c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71"/>
      <c r="J70" s="71"/>
      <c r="K70" s="71">
        <v>10034264</v>
      </c>
      <c r="L70" s="105"/>
      <c r="M70" s="8"/>
      <c r="N70" s="91" t="s">
        <v>269</v>
      </c>
      <c r="O70" s="10">
        <f>O64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130">
        <v>30023049</v>
      </c>
      <c r="I71" s="71"/>
      <c r="J71" s="64"/>
      <c r="K71" s="64"/>
      <c r="L71" s="116"/>
      <c r="M71" s="8"/>
      <c r="N71" s="91" t="s">
        <v>216</v>
      </c>
      <c r="O71" s="10">
        <f>O59</f>
        <v>1</v>
      </c>
      <c r="P71" s="10">
        <v>12</v>
      </c>
      <c r="Q71" s="11" t="s">
        <v>84</v>
      </c>
      <c r="R71" s="43">
        <f t="shared" si="0"/>
        <v>300</v>
      </c>
      <c r="X71" s="122"/>
      <c r="Y71" s="50">
        <f t="shared" si="1"/>
        <v>3.3333333333333335</v>
      </c>
      <c r="Z71" s="50"/>
      <c r="AA71" s="50"/>
      <c r="AB71" s="50">
        <f t="shared" si="2"/>
        <v>3.3333333333333335</v>
      </c>
      <c r="AC71" s="121"/>
      <c r="AD71" s="122"/>
      <c r="AE71" s="122">
        <f t="shared" si="3"/>
        <v>3.3333333333333335</v>
      </c>
      <c r="AF71" s="122"/>
      <c r="AG71" s="122"/>
      <c r="AH71" s="122">
        <f t="shared" si="4"/>
        <v>3.3333333333333335</v>
      </c>
      <c r="AI71" s="122"/>
      <c r="AJ71" s="122"/>
      <c r="AK71" s="122">
        <f t="shared" si="5"/>
        <v>3.3333333333333335</v>
      </c>
      <c r="AL71" s="122"/>
      <c r="AM71" s="122"/>
      <c r="AN71" s="122">
        <f t="shared" si="6"/>
        <v>3.3333333333333335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>
        <v>10034384</v>
      </c>
      <c r="J72" s="64"/>
      <c r="K72" s="64"/>
      <c r="L72" s="116"/>
      <c r="M72" s="8"/>
      <c r="N72" s="91" t="s">
        <v>218</v>
      </c>
      <c r="O72" s="10">
        <f>O71</f>
        <v>1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64"/>
      <c r="E73" s="64"/>
      <c r="F73" s="71">
        <v>10030496</v>
      </c>
      <c r="G73" s="64"/>
      <c r="H73" s="64"/>
      <c r="I73" s="64"/>
      <c r="J73" s="64"/>
      <c r="K73" s="64"/>
      <c r="L73" s="116"/>
      <c r="M73" s="8"/>
      <c r="N73" s="91" t="s">
        <v>198</v>
      </c>
      <c r="O73" s="10">
        <f>2*O28</f>
        <v>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64"/>
      <c r="F74" s="117">
        <v>10011564</v>
      </c>
      <c r="G74" s="118"/>
      <c r="H74" s="118"/>
      <c r="I74" s="64"/>
      <c r="J74" s="118"/>
      <c r="K74" s="118"/>
      <c r="L74" s="116"/>
      <c r="M74" s="8"/>
      <c r="N74" s="126" t="s">
        <v>77</v>
      </c>
      <c r="O74" s="10">
        <v>0.02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/>
      <c r="F75" s="117">
        <v>10025819</v>
      </c>
      <c r="G75" s="117"/>
      <c r="H75" s="117"/>
      <c r="I75" s="64"/>
      <c r="J75" s="118"/>
      <c r="K75" s="117"/>
      <c r="L75" s="116"/>
      <c r="M75" s="8"/>
      <c r="N75" s="126" t="s">
        <v>319</v>
      </c>
      <c r="O75" s="10">
        <v>1E-3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10034196</v>
      </c>
      <c r="F76" s="71"/>
      <c r="G76" s="71"/>
      <c r="H76" s="71"/>
      <c r="I76" s="64"/>
      <c r="J76" s="64"/>
      <c r="K76" s="71"/>
      <c r="L76" s="116"/>
      <c r="M76" s="8"/>
      <c r="N76" s="91" t="s">
        <v>264</v>
      </c>
      <c r="O76" s="10">
        <v>0.91021545659911873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10033352</v>
      </c>
      <c r="F77" s="71"/>
      <c r="G77" s="71"/>
      <c r="H77" s="71"/>
      <c r="I77" s="64"/>
      <c r="J77" s="64"/>
      <c r="K77" s="71"/>
      <c r="L77" s="116"/>
      <c r="M77" s="8"/>
      <c r="N77" s="91" t="s">
        <v>93</v>
      </c>
      <c r="O77" s="10">
        <v>72.253417220021234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10033353</v>
      </c>
      <c r="F78" s="71"/>
      <c r="G78" s="71"/>
      <c r="H78" s="71"/>
      <c r="I78" s="64"/>
      <c r="J78" s="64"/>
      <c r="K78" s="71"/>
      <c r="L78" s="116"/>
      <c r="M78" s="8"/>
      <c r="N78" s="91" t="s">
        <v>94</v>
      </c>
      <c r="O78" s="10">
        <v>3.2255989830366625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10033354</v>
      </c>
      <c r="F79" s="71"/>
      <c r="G79" s="71"/>
      <c r="H79" s="71"/>
      <c r="I79" s="64"/>
      <c r="J79" s="64"/>
      <c r="K79" s="71"/>
      <c r="L79" s="116"/>
      <c r="M79" s="8"/>
      <c r="N79" s="91" t="s">
        <v>95</v>
      </c>
      <c r="O79" s="10">
        <v>0.64511979660733243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10033355</v>
      </c>
      <c r="F80" s="71"/>
      <c r="G80" s="71"/>
      <c r="H80" s="71"/>
      <c r="I80" s="64"/>
      <c r="J80" s="64"/>
      <c r="K80" s="71"/>
      <c r="L80" s="116"/>
      <c r="M80" s="8"/>
      <c r="N80" s="91" t="s">
        <v>96</v>
      </c>
      <c r="O80" s="10">
        <v>47.093745152335273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10033356</v>
      </c>
      <c r="F81" s="71"/>
      <c r="G81" s="71"/>
      <c r="H81" s="71"/>
      <c r="I81" s="64"/>
      <c r="J81" s="64"/>
      <c r="K81" s="71"/>
      <c r="L81" s="116"/>
      <c r="M81" s="8"/>
      <c r="N81" s="91" t="s">
        <v>97</v>
      </c>
      <c r="O81" s="10">
        <v>6.451197966073325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10033357</v>
      </c>
      <c r="F82" s="71"/>
      <c r="G82" s="71"/>
      <c r="H82" s="71"/>
      <c r="I82" s="64"/>
      <c r="J82" s="64"/>
      <c r="K82" s="71"/>
      <c r="L82" s="116"/>
      <c r="M82" s="8"/>
      <c r="N82" s="91" t="s">
        <v>98</v>
      </c>
      <c r="O82" s="10">
        <v>2.5804791864293297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130">
        <v>30022093</v>
      </c>
      <c r="E83" s="64"/>
      <c r="F83" s="118"/>
      <c r="G83" s="118"/>
      <c r="H83" s="118"/>
      <c r="I83" s="64"/>
      <c r="J83" s="118"/>
      <c r="K83" s="118"/>
      <c r="L83" s="116"/>
      <c r="M83" s="8"/>
      <c r="N83" s="126" t="s">
        <v>238</v>
      </c>
      <c r="O83" s="10">
        <f>3*O3</f>
        <v>3</v>
      </c>
      <c r="P83" s="10">
        <f>16</f>
        <v>16</v>
      </c>
      <c r="Q83" s="11" t="s">
        <v>75</v>
      </c>
      <c r="R83" s="43">
        <f t="shared" ref="R83:R128" si="35">3600/P83</f>
        <v>225</v>
      </c>
      <c r="X83" s="122"/>
      <c r="Y83" s="50">
        <f t="shared" ref="Y83:Y128" si="36">$Y$1/R83</f>
        <v>4.4444444444444446</v>
      </c>
      <c r="Z83" s="50"/>
      <c r="AA83" s="50"/>
      <c r="AB83" s="50">
        <f t="shared" ref="AB83:AB128" si="37">$Y$1/R83</f>
        <v>4.4444444444444446</v>
      </c>
      <c r="AC83" s="121"/>
      <c r="AD83" s="122"/>
      <c r="AE83" s="122">
        <f t="shared" ref="AE83:AE128" si="38">$Y$1/R83</f>
        <v>4.4444444444444446</v>
      </c>
      <c r="AF83" s="122"/>
      <c r="AG83" s="122"/>
      <c r="AH83" s="122">
        <f t="shared" ref="AH83:AH128" si="39">$Y$1/R83</f>
        <v>4.4444444444444446</v>
      </c>
      <c r="AI83" s="122"/>
      <c r="AJ83" s="122"/>
      <c r="AK83" s="122">
        <f t="shared" ref="AK83:AK128" si="40">$Y$1/R83</f>
        <v>4.4444444444444446</v>
      </c>
      <c r="AL83" s="122"/>
      <c r="AM83" s="122"/>
      <c r="AN83" s="122">
        <f t="shared" ref="AN83:AN128" si="41">$Y$1/R83</f>
        <v>4.4444444444444446</v>
      </c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130">
        <v>30022094</v>
      </c>
      <c r="F84" s="118"/>
      <c r="G84" s="118"/>
      <c r="H84" s="118"/>
      <c r="I84" s="64"/>
      <c r="J84" s="118"/>
      <c r="K84" s="118"/>
      <c r="L84" s="116"/>
      <c r="M84" s="8"/>
      <c r="N84" s="126" t="s">
        <v>237</v>
      </c>
      <c r="O84" s="10">
        <f>$O$83</f>
        <v>3</v>
      </c>
      <c r="P84" s="10">
        <v>90</v>
      </c>
      <c r="Q84" s="11" t="s">
        <v>73</v>
      </c>
      <c r="R84" s="43">
        <f t="shared" si="35"/>
        <v>40</v>
      </c>
      <c r="X84" s="122"/>
      <c r="Y84" s="50">
        <f t="shared" si="36"/>
        <v>25</v>
      </c>
      <c r="Z84" s="50"/>
      <c r="AA84" s="50"/>
      <c r="AB84" s="50">
        <f t="shared" si="37"/>
        <v>25</v>
      </c>
      <c r="AC84" s="121"/>
      <c r="AD84" s="122"/>
      <c r="AE84" s="122">
        <f t="shared" si="38"/>
        <v>25</v>
      </c>
      <c r="AF84" s="122"/>
      <c r="AG84" s="122"/>
      <c r="AH84" s="122">
        <f t="shared" si="39"/>
        <v>25</v>
      </c>
      <c r="AI84" s="122"/>
      <c r="AJ84" s="122"/>
      <c r="AK84" s="122">
        <f t="shared" si="40"/>
        <v>25</v>
      </c>
      <c r="AL84" s="122"/>
      <c r="AM84" s="122"/>
      <c r="AN84" s="122">
        <f t="shared" si="41"/>
        <v>25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89">
        <v>30022095</v>
      </c>
      <c r="G85" s="118"/>
      <c r="H85" s="118"/>
      <c r="I85" s="64"/>
      <c r="J85" s="118"/>
      <c r="K85" s="118"/>
      <c r="L85" s="105"/>
      <c r="M85" s="8"/>
      <c r="N85" s="16" t="s">
        <v>240</v>
      </c>
      <c r="O85" s="10">
        <f t="shared" ref="O85:O93" si="42">$O$83</f>
        <v>3</v>
      </c>
      <c r="P85" s="10">
        <v>9</v>
      </c>
      <c r="Q85" s="11" t="s">
        <v>72</v>
      </c>
      <c r="R85" s="43">
        <f t="shared" si="35"/>
        <v>400</v>
      </c>
      <c r="X85" s="122"/>
      <c r="Y85" s="50">
        <f t="shared" si="36"/>
        <v>2.5</v>
      </c>
      <c r="Z85" s="50"/>
      <c r="AA85" s="50"/>
      <c r="AB85" s="50">
        <f t="shared" si="37"/>
        <v>2.5</v>
      </c>
      <c r="AC85" s="121"/>
      <c r="AD85" s="122"/>
      <c r="AE85" s="122">
        <f t="shared" si="38"/>
        <v>2.5</v>
      </c>
      <c r="AF85" s="122"/>
      <c r="AG85" s="122"/>
      <c r="AH85" s="122">
        <f t="shared" si="39"/>
        <v>2.5</v>
      </c>
      <c r="AI85" s="122"/>
      <c r="AJ85" s="122"/>
      <c r="AK85" s="122">
        <f t="shared" si="40"/>
        <v>2.5</v>
      </c>
      <c r="AL85" s="122"/>
      <c r="AM85" s="122"/>
      <c r="AN85" s="122">
        <f t="shared" si="41"/>
        <v>2.5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89">
        <v>30022096</v>
      </c>
      <c r="H86" s="118"/>
      <c r="I86" s="64"/>
      <c r="J86" s="118"/>
      <c r="K86" s="118"/>
      <c r="L86" s="105"/>
      <c r="M86" s="8"/>
      <c r="N86" s="16" t="s">
        <v>241</v>
      </c>
      <c r="O86" s="10">
        <f t="shared" si="42"/>
        <v>3</v>
      </c>
      <c r="P86" s="10">
        <v>12</v>
      </c>
      <c r="Q86" s="11" t="s">
        <v>84</v>
      </c>
      <c r="R86" s="43">
        <f t="shared" si="35"/>
        <v>300</v>
      </c>
      <c r="X86" s="122"/>
      <c r="Y86" s="50">
        <f t="shared" si="36"/>
        <v>3.3333333333333335</v>
      </c>
      <c r="Z86" s="50"/>
      <c r="AA86" s="50"/>
      <c r="AB86" s="50">
        <f t="shared" si="37"/>
        <v>3.3333333333333335</v>
      </c>
      <c r="AC86" s="121"/>
      <c r="AD86" s="122"/>
      <c r="AE86" s="122">
        <f t="shared" si="38"/>
        <v>3.3333333333333335</v>
      </c>
      <c r="AF86" s="122"/>
      <c r="AG86" s="122"/>
      <c r="AH86" s="122">
        <f t="shared" si="39"/>
        <v>3.3333333333333335</v>
      </c>
      <c r="AI86" s="122"/>
      <c r="AJ86" s="122"/>
      <c r="AK86" s="122">
        <f t="shared" si="40"/>
        <v>3.3333333333333335</v>
      </c>
      <c r="AL86" s="122"/>
      <c r="AM86" s="122"/>
      <c r="AN86" s="122">
        <f t="shared" si="41"/>
        <v>3.3333333333333335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118"/>
      <c r="G87" s="118"/>
      <c r="H87" s="64">
        <v>10030754</v>
      </c>
      <c r="I87" s="64"/>
      <c r="J87" s="118"/>
      <c r="K87" s="118"/>
      <c r="L87" s="105"/>
      <c r="M87" s="8"/>
      <c r="N87" s="16" t="s">
        <v>239</v>
      </c>
      <c r="O87" s="10">
        <f t="shared" si="42"/>
        <v>3</v>
      </c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89">
        <v>30022097</v>
      </c>
      <c r="G88" s="118"/>
      <c r="H88" s="118"/>
      <c r="I88" s="64"/>
      <c r="J88" s="118"/>
      <c r="K88" s="118"/>
      <c r="L88" s="105"/>
      <c r="M88" s="8"/>
      <c r="N88" s="91" t="s">
        <v>244</v>
      </c>
      <c r="O88" s="10">
        <f t="shared" si="42"/>
        <v>3</v>
      </c>
      <c r="P88" s="10">
        <v>36</v>
      </c>
      <c r="Q88" s="11" t="s">
        <v>72</v>
      </c>
      <c r="R88" s="43">
        <f t="shared" si="35"/>
        <v>100</v>
      </c>
      <c r="X88" s="122"/>
      <c r="Y88" s="50">
        <f t="shared" si="36"/>
        <v>10</v>
      </c>
      <c r="Z88" s="50"/>
      <c r="AA88" s="50"/>
      <c r="AB88" s="50">
        <f t="shared" si="37"/>
        <v>10</v>
      </c>
      <c r="AC88" s="121"/>
      <c r="AD88" s="122"/>
      <c r="AE88" s="122">
        <f t="shared" si="38"/>
        <v>10</v>
      </c>
      <c r="AF88" s="122"/>
      <c r="AG88" s="122"/>
      <c r="AH88" s="122">
        <f t="shared" si="39"/>
        <v>10</v>
      </c>
      <c r="AI88" s="122"/>
      <c r="AJ88" s="122"/>
      <c r="AK88" s="122">
        <f t="shared" si="40"/>
        <v>10</v>
      </c>
      <c r="AL88" s="122"/>
      <c r="AM88" s="122"/>
      <c r="AN88" s="122">
        <f t="shared" si="41"/>
        <v>10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64"/>
      <c r="G89" s="89">
        <v>30022098</v>
      </c>
      <c r="H89" s="118"/>
      <c r="I89" s="64"/>
      <c r="J89" s="118"/>
      <c r="K89" s="118"/>
      <c r="L89" s="105"/>
      <c r="M89" s="8"/>
      <c r="N89" s="91" t="s">
        <v>243</v>
      </c>
      <c r="O89" s="10">
        <f t="shared" si="42"/>
        <v>3</v>
      </c>
      <c r="P89" s="10">
        <v>72</v>
      </c>
      <c r="Q89" s="11" t="s">
        <v>84</v>
      </c>
      <c r="R89" s="43">
        <f t="shared" si="35"/>
        <v>50</v>
      </c>
      <c r="X89" s="122"/>
      <c r="Y89" s="50">
        <f t="shared" si="36"/>
        <v>20</v>
      </c>
      <c r="Z89" s="50"/>
      <c r="AA89" s="50"/>
      <c r="AB89" s="50">
        <f t="shared" si="37"/>
        <v>20</v>
      </c>
      <c r="AC89" s="121"/>
      <c r="AD89" s="122"/>
      <c r="AE89" s="122">
        <f t="shared" si="38"/>
        <v>20</v>
      </c>
      <c r="AF89" s="122"/>
      <c r="AG89" s="122"/>
      <c r="AH89" s="122">
        <f t="shared" si="39"/>
        <v>20</v>
      </c>
      <c r="AI89" s="122"/>
      <c r="AJ89" s="122"/>
      <c r="AK89" s="122">
        <f t="shared" si="40"/>
        <v>20</v>
      </c>
      <c r="AL89" s="122"/>
      <c r="AM89" s="122"/>
      <c r="AN89" s="122">
        <f t="shared" si="41"/>
        <v>20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64"/>
      <c r="H90" s="64">
        <v>10030755</v>
      </c>
      <c r="I90" s="64"/>
      <c r="J90" s="118"/>
      <c r="K90" s="118"/>
      <c r="L90" s="105"/>
      <c r="M90" s="8"/>
      <c r="N90" s="91" t="s">
        <v>245</v>
      </c>
      <c r="O90" s="10">
        <f t="shared" si="42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89">
        <v>30022099</v>
      </c>
      <c r="G91" s="118"/>
      <c r="H91" s="118"/>
      <c r="I91" s="64"/>
      <c r="J91" s="118"/>
      <c r="K91" s="118"/>
      <c r="L91" s="105"/>
      <c r="M91" s="8"/>
      <c r="N91" s="91" t="s">
        <v>247</v>
      </c>
      <c r="O91" s="10">
        <f t="shared" si="42"/>
        <v>3</v>
      </c>
      <c r="P91" s="10">
        <v>12</v>
      </c>
      <c r="Q91" s="11" t="s">
        <v>84</v>
      </c>
      <c r="R91" s="43">
        <f t="shared" si="35"/>
        <v>300</v>
      </c>
      <c r="X91" s="122"/>
      <c r="Y91" s="50">
        <f t="shared" si="36"/>
        <v>3.3333333333333335</v>
      </c>
      <c r="Z91" s="50"/>
      <c r="AA91" s="50"/>
      <c r="AB91" s="50">
        <f t="shared" si="37"/>
        <v>3.3333333333333335</v>
      </c>
      <c r="AC91" s="121"/>
      <c r="AD91" s="122"/>
      <c r="AE91" s="122">
        <f t="shared" si="38"/>
        <v>3.3333333333333335</v>
      </c>
      <c r="AF91" s="122"/>
      <c r="AG91" s="122"/>
      <c r="AH91" s="122">
        <f t="shared" si="39"/>
        <v>3.3333333333333335</v>
      </c>
      <c r="AI91" s="122"/>
      <c r="AJ91" s="122"/>
      <c r="AK91" s="122">
        <f t="shared" si="40"/>
        <v>3.3333333333333335</v>
      </c>
      <c r="AL91" s="122"/>
      <c r="AM91" s="122"/>
      <c r="AN91" s="122">
        <f t="shared" si="41"/>
        <v>3.3333333333333335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89">
        <v>30022100</v>
      </c>
      <c r="H92" s="118"/>
      <c r="I92" s="64"/>
      <c r="J92" s="118"/>
      <c r="K92" s="118"/>
      <c r="L92" s="105"/>
      <c r="M92" s="8"/>
      <c r="N92" s="91" t="s">
        <v>246</v>
      </c>
      <c r="O92" s="10">
        <f t="shared" si="42"/>
        <v>3</v>
      </c>
      <c r="P92" s="10">
        <v>9</v>
      </c>
      <c r="Q92" s="11" t="s">
        <v>72</v>
      </c>
      <c r="R92" s="43">
        <f t="shared" si="35"/>
        <v>400</v>
      </c>
      <c r="X92" s="122"/>
      <c r="Y92" s="50">
        <f t="shared" si="36"/>
        <v>2.5</v>
      </c>
      <c r="Z92" s="50"/>
      <c r="AA92" s="50"/>
      <c r="AB92" s="50">
        <f t="shared" si="37"/>
        <v>2.5</v>
      </c>
      <c r="AC92" s="121"/>
      <c r="AD92" s="122"/>
      <c r="AE92" s="122">
        <f t="shared" si="38"/>
        <v>2.5</v>
      </c>
      <c r="AF92" s="122"/>
      <c r="AG92" s="122"/>
      <c r="AH92" s="122">
        <f t="shared" si="39"/>
        <v>2.5</v>
      </c>
      <c r="AI92" s="122"/>
      <c r="AJ92" s="122"/>
      <c r="AK92" s="122">
        <f t="shared" si="40"/>
        <v>2.5</v>
      </c>
      <c r="AL92" s="122"/>
      <c r="AM92" s="122"/>
      <c r="AN92" s="122">
        <f t="shared" si="41"/>
        <v>2.5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10030756</v>
      </c>
      <c r="I93" s="64"/>
      <c r="J93" s="118"/>
      <c r="K93" s="118"/>
      <c r="L93" s="105"/>
      <c r="M93" s="8"/>
      <c r="N93" s="91" t="s">
        <v>242</v>
      </c>
      <c r="O93" s="10">
        <f t="shared" si="42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10034196</v>
      </c>
      <c r="F94" s="71"/>
      <c r="G94" s="71"/>
      <c r="H94" s="71"/>
      <c r="I94" s="64"/>
      <c r="J94" s="64"/>
      <c r="K94" s="71"/>
      <c r="L94" s="116"/>
      <c r="M94" s="8"/>
      <c r="N94" s="91" t="s">
        <v>264</v>
      </c>
      <c r="O94" s="10">
        <v>7.7214087659496486E-2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10033352</v>
      </c>
      <c r="F95" s="71"/>
      <c r="G95" s="71"/>
      <c r="H95" s="71"/>
      <c r="I95" s="64"/>
      <c r="J95" s="64"/>
      <c r="K95" s="71"/>
      <c r="L95" s="116"/>
      <c r="M95" s="8"/>
      <c r="N95" s="91" t="s">
        <v>93</v>
      </c>
      <c r="O95" s="10">
        <v>6.1292979046630416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10033353</v>
      </c>
      <c r="F96" s="71"/>
      <c r="G96" s="71"/>
      <c r="H96" s="71"/>
      <c r="I96" s="64"/>
      <c r="J96" s="64"/>
      <c r="K96" s="71"/>
      <c r="L96" s="116"/>
      <c r="M96" s="8"/>
      <c r="N96" s="91" t="s">
        <v>94</v>
      </c>
      <c r="O96" s="10">
        <v>0.27362937074388577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10033354</v>
      </c>
      <c r="F97" s="71"/>
      <c r="G97" s="71"/>
      <c r="H97" s="71"/>
      <c r="I97" s="64"/>
      <c r="J97" s="64"/>
      <c r="K97" s="71"/>
      <c r="L97" s="116"/>
      <c r="M97" s="8"/>
      <c r="N97" s="91" t="s">
        <v>95</v>
      </c>
      <c r="O97" s="10">
        <v>5.4725874148777151E-2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10033355</v>
      </c>
      <c r="F98" s="71"/>
      <c r="G98" s="71"/>
      <c r="H98" s="71"/>
      <c r="I98" s="64"/>
      <c r="J98" s="64"/>
      <c r="K98" s="71"/>
      <c r="L98" s="116"/>
      <c r="M98" s="8"/>
      <c r="N98" s="91" t="s">
        <v>96</v>
      </c>
      <c r="O98" s="10">
        <v>3.9949888128607323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10033356</v>
      </c>
      <c r="F99" s="71"/>
      <c r="G99" s="71"/>
      <c r="H99" s="71"/>
      <c r="I99" s="64"/>
      <c r="J99" s="64"/>
      <c r="K99" s="71"/>
      <c r="L99" s="116"/>
      <c r="M99" s="8"/>
      <c r="N99" s="91" t="s">
        <v>97</v>
      </c>
      <c r="O99" s="10">
        <v>0.54725874148777154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10033357</v>
      </c>
      <c r="F100" s="71"/>
      <c r="G100" s="71"/>
      <c r="H100" s="71"/>
      <c r="I100" s="64"/>
      <c r="J100" s="64"/>
      <c r="K100" s="71"/>
      <c r="L100" s="116"/>
      <c r="M100" s="8"/>
      <c r="N100" s="91" t="s">
        <v>98</v>
      </c>
      <c r="O100" s="10">
        <v>0.2189034965951086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89">
        <v>30022101</v>
      </c>
      <c r="E101" s="118"/>
      <c r="F101" s="118"/>
      <c r="G101" s="118"/>
      <c r="H101" s="118"/>
      <c r="I101" s="64"/>
      <c r="J101" s="118"/>
      <c r="K101" s="118"/>
      <c r="L101" s="105"/>
      <c r="M101" s="8"/>
      <c r="N101" s="91" t="s">
        <v>249</v>
      </c>
      <c r="O101" s="10">
        <f>4*O3</f>
        <v>4</v>
      </c>
      <c r="P101" s="10">
        <f>16</f>
        <v>16</v>
      </c>
      <c r="Q101" s="11" t="s">
        <v>75</v>
      </c>
      <c r="R101" s="43">
        <f t="shared" si="35"/>
        <v>225</v>
      </c>
      <c r="X101" s="122"/>
      <c r="Y101" s="50">
        <f t="shared" si="36"/>
        <v>4.4444444444444446</v>
      </c>
      <c r="Z101" s="50"/>
      <c r="AA101" s="50"/>
      <c r="AB101" s="50">
        <f t="shared" si="37"/>
        <v>4.4444444444444446</v>
      </c>
      <c r="AC101" s="121"/>
      <c r="AD101" s="122"/>
      <c r="AE101" s="122">
        <f t="shared" si="38"/>
        <v>4.4444444444444446</v>
      </c>
      <c r="AF101" s="122"/>
      <c r="AG101" s="122"/>
      <c r="AH101" s="122">
        <f t="shared" si="39"/>
        <v>4.4444444444444446</v>
      </c>
      <c r="AI101" s="122"/>
      <c r="AJ101" s="122"/>
      <c r="AK101" s="122">
        <f t="shared" si="40"/>
        <v>4.4444444444444446</v>
      </c>
      <c r="AL101" s="122"/>
      <c r="AM101" s="122"/>
      <c r="AN101" s="122">
        <f t="shared" si="41"/>
        <v>4.4444444444444446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89">
        <v>30022102</v>
      </c>
      <c r="F102" s="118"/>
      <c r="G102" s="118"/>
      <c r="H102" s="118"/>
      <c r="I102" s="64"/>
      <c r="J102" s="118"/>
      <c r="K102" s="118"/>
      <c r="L102" s="105"/>
      <c r="M102" s="8"/>
      <c r="N102" s="91" t="s">
        <v>248</v>
      </c>
      <c r="O102" s="10">
        <f>$O$101</f>
        <v>4</v>
      </c>
      <c r="P102" s="10">
        <v>100</v>
      </c>
      <c r="Q102" s="11" t="s">
        <v>73</v>
      </c>
      <c r="R102" s="43">
        <f t="shared" si="35"/>
        <v>36</v>
      </c>
      <c r="X102" s="122"/>
      <c r="Y102" s="50">
        <f t="shared" si="36"/>
        <v>27.777777777777779</v>
      </c>
      <c r="Z102" s="50"/>
      <c r="AA102" s="50"/>
      <c r="AB102" s="50">
        <f t="shared" si="37"/>
        <v>27.777777777777779</v>
      </c>
      <c r="AC102" s="121"/>
      <c r="AD102" s="122"/>
      <c r="AE102" s="122">
        <f t="shared" si="38"/>
        <v>27.777777777777779</v>
      </c>
      <c r="AF102" s="122"/>
      <c r="AG102" s="122"/>
      <c r="AH102" s="122">
        <f t="shared" si="39"/>
        <v>27.777777777777779</v>
      </c>
      <c r="AI102" s="122"/>
      <c r="AJ102" s="122"/>
      <c r="AK102" s="122">
        <f t="shared" si="40"/>
        <v>27.777777777777779</v>
      </c>
      <c r="AL102" s="122"/>
      <c r="AM102" s="122"/>
      <c r="AN102" s="122">
        <f t="shared" si="41"/>
        <v>27.777777777777779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89">
        <v>30023039</v>
      </c>
      <c r="G103" s="118"/>
      <c r="H103" s="118"/>
      <c r="I103" s="64"/>
      <c r="J103" s="64"/>
      <c r="K103" s="118"/>
      <c r="L103" s="105"/>
      <c r="M103" s="8"/>
      <c r="N103" s="91" t="s">
        <v>252</v>
      </c>
      <c r="O103" s="10">
        <f t="shared" ref="O103:O111" si="43">$O$101</f>
        <v>4</v>
      </c>
      <c r="P103" s="10">
        <v>9</v>
      </c>
      <c r="Q103" s="11" t="s">
        <v>72</v>
      </c>
      <c r="R103" s="43">
        <f t="shared" si="35"/>
        <v>400</v>
      </c>
      <c r="X103" s="122"/>
      <c r="Y103" s="50">
        <f t="shared" si="36"/>
        <v>2.5</v>
      </c>
      <c r="Z103" s="50"/>
      <c r="AA103" s="50"/>
      <c r="AB103" s="50">
        <f t="shared" si="37"/>
        <v>2.5</v>
      </c>
      <c r="AC103" s="121"/>
      <c r="AD103" s="122"/>
      <c r="AE103" s="122">
        <f t="shared" si="38"/>
        <v>2.5</v>
      </c>
      <c r="AF103" s="122"/>
      <c r="AG103" s="122"/>
      <c r="AH103" s="122">
        <f t="shared" si="39"/>
        <v>2.5</v>
      </c>
      <c r="AI103" s="122"/>
      <c r="AJ103" s="122"/>
      <c r="AK103" s="122">
        <f t="shared" si="40"/>
        <v>2.5</v>
      </c>
      <c r="AL103" s="122"/>
      <c r="AM103" s="122"/>
      <c r="AN103" s="122">
        <f t="shared" si="41"/>
        <v>2.5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64"/>
      <c r="G104" s="89">
        <v>30023040</v>
      </c>
      <c r="H104" s="118"/>
      <c r="I104" s="64"/>
      <c r="J104" s="64"/>
      <c r="K104" s="118"/>
      <c r="L104" s="105"/>
      <c r="M104" s="8"/>
      <c r="N104" s="91" t="s">
        <v>251</v>
      </c>
      <c r="O104" s="10">
        <f t="shared" si="43"/>
        <v>4</v>
      </c>
      <c r="P104" s="10">
        <v>12</v>
      </c>
      <c r="Q104" s="11" t="s">
        <v>84</v>
      </c>
      <c r="R104" s="43">
        <f t="shared" si="35"/>
        <v>300</v>
      </c>
      <c r="X104" s="122"/>
      <c r="Y104" s="50">
        <f t="shared" si="36"/>
        <v>3.3333333333333335</v>
      </c>
      <c r="Z104" s="50"/>
      <c r="AA104" s="50"/>
      <c r="AB104" s="50">
        <f t="shared" si="37"/>
        <v>3.3333333333333335</v>
      </c>
      <c r="AC104" s="121"/>
      <c r="AD104" s="122"/>
      <c r="AE104" s="122">
        <f t="shared" si="38"/>
        <v>3.3333333333333335</v>
      </c>
      <c r="AF104" s="122"/>
      <c r="AG104" s="122"/>
      <c r="AH104" s="122">
        <f t="shared" si="39"/>
        <v>3.3333333333333335</v>
      </c>
      <c r="AI104" s="122"/>
      <c r="AJ104" s="122"/>
      <c r="AK104" s="122">
        <f t="shared" si="40"/>
        <v>3.3333333333333335</v>
      </c>
      <c r="AL104" s="122"/>
      <c r="AM104" s="122"/>
      <c r="AN104" s="122">
        <f t="shared" si="41"/>
        <v>3.3333333333333335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71"/>
      <c r="F105" s="118"/>
      <c r="G105" s="64"/>
      <c r="H105" s="64">
        <v>10030774</v>
      </c>
      <c r="I105" s="64"/>
      <c r="J105" s="64"/>
      <c r="K105" s="118"/>
      <c r="L105" s="105"/>
      <c r="M105" s="8"/>
      <c r="N105" s="91" t="s">
        <v>250</v>
      </c>
      <c r="O105" s="10">
        <f t="shared" si="43"/>
        <v>4</v>
      </c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89">
        <v>30023037</v>
      </c>
      <c r="G106" s="118"/>
      <c r="H106" s="118"/>
      <c r="I106" s="118"/>
      <c r="J106" s="64"/>
      <c r="K106" s="118"/>
      <c r="L106" s="105"/>
      <c r="M106" s="8"/>
      <c r="N106" s="91" t="s">
        <v>255</v>
      </c>
      <c r="O106" s="10">
        <f t="shared" si="43"/>
        <v>4</v>
      </c>
      <c r="P106" s="10">
        <v>36</v>
      </c>
      <c r="Q106" s="11" t="s">
        <v>72</v>
      </c>
      <c r="R106" s="43">
        <f t="shared" si="35"/>
        <v>100</v>
      </c>
      <c r="X106" s="122"/>
      <c r="Y106" s="50">
        <f t="shared" si="36"/>
        <v>10</v>
      </c>
      <c r="Z106" s="50"/>
      <c r="AA106" s="50"/>
      <c r="AB106" s="50">
        <f t="shared" si="37"/>
        <v>10</v>
      </c>
      <c r="AC106" s="121"/>
      <c r="AD106" s="122"/>
      <c r="AE106" s="122">
        <f t="shared" si="38"/>
        <v>10</v>
      </c>
      <c r="AF106" s="122"/>
      <c r="AG106" s="122"/>
      <c r="AH106" s="122">
        <f t="shared" si="39"/>
        <v>10</v>
      </c>
      <c r="AI106" s="122"/>
      <c r="AJ106" s="122"/>
      <c r="AK106" s="122">
        <f t="shared" si="40"/>
        <v>10</v>
      </c>
      <c r="AL106" s="122"/>
      <c r="AM106" s="122"/>
      <c r="AN106" s="122">
        <f t="shared" si="41"/>
        <v>10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64"/>
      <c r="G107" s="89">
        <v>30023038</v>
      </c>
      <c r="H107" s="118"/>
      <c r="I107" s="118"/>
      <c r="J107" s="64"/>
      <c r="K107" s="118"/>
      <c r="L107" s="105"/>
      <c r="M107" s="8"/>
      <c r="N107" s="91" t="s">
        <v>254</v>
      </c>
      <c r="O107" s="10">
        <f t="shared" si="43"/>
        <v>4</v>
      </c>
      <c r="P107" s="10">
        <v>72</v>
      </c>
      <c r="Q107" s="11" t="s">
        <v>84</v>
      </c>
      <c r="R107" s="43">
        <f t="shared" si="35"/>
        <v>50</v>
      </c>
      <c r="X107" s="122"/>
      <c r="Y107" s="50">
        <f t="shared" si="36"/>
        <v>20</v>
      </c>
      <c r="Z107" s="50"/>
      <c r="AA107" s="50"/>
      <c r="AB107" s="50">
        <f t="shared" si="37"/>
        <v>20</v>
      </c>
      <c r="AC107" s="121"/>
      <c r="AD107" s="122"/>
      <c r="AE107" s="122">
        <f t="shared" si="38"/>
        <v>20</v>
      </c>
      <c r="AF107" s="122"/>
      <c r="AG107" s="122"/>
      <c r="AH107" s="122">
        <f t="shared" si="39"/>
        <v>20</v>
      </c>
      <c r="AI107" s="122"/>
      <c r="AJ107" s="122"/>
      <c r="AK107" s="122">
        <f t="shared" si="40"/>
        <v>20</v>
      </c>
      <c r="AL107" s="122"/>
      <c r="AM107" s="122"/>
      <c r="AN107" s="122">
        <f t="shared" si="41"/>
        <v>20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64"/>
      <c r="H108" s="64">
        <v>10030773</v>
      </c>
      <c r="I108" s="118"/>
      <c r="J108" s="64"/>
      <c r="K108" s="118"/>
      <c r="L108" s="105"/>
      <c r="M108" s="8"/>
      <c r="N108" s="91" t="s">
        <v>253</v>
      </c>
      <c r="O108" s="10">
        <f t="shared" si="43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89">
        <v>30022107</v>
      </c>
      <c r="G109" s="118"/>
      <c r="H109" s="118"/>
      <c r="I109" s="118"/>
      <c r="J109" s="64"/>
      <c r="K109" s="118"/>
      <c r="L109" s="105"/>
      <c r="M109" s="8"/>
      <c r="N109" s="91" t="s">
        <v>258</v>
      </c>
      <c r="O109" s="10">
        <f t="shared" si="43"/>
        <v>4</v>
      </c>
      <c r="P109" s="10">
        <v>12</v>
      </c>
      <c r="Q109" s="11" t="s">
        <v>84</v>
      </c>
      <c r="R109" s="43">
        <f t="shared" si="35"/>
        <v>300</v>
      </c>
      <c r="X109" s="122"/>
      <c r="Y109" s="50">
        <f t="shared" si="36"/>
        <v>3.3333333333333335</v>
      </c>
      <c r="Z109" s="50"/>
      <c r="AA109" s="50"/>
      <c r="AB109" s="50">
        <f t="shared" si="37"/>
        <v>3.3333333333333335</v>
      </c>
      <c r="AC109" s="121"/>
      <c r="AD109" s="122"/>
      <c r="AE109" s="122">
        <f t="shared" si="38"/>
        <v>3.3333333333333335</v>
      </c>
      <c r="AF109" s="122"/>
      <c r="AG109" s="122"/>
      <c r="AH109" s="122">
        <f t="shared" si="39"/>
        <v>3.3333333333333335</v>
      </c>
      <c r="AI109" s="122"/>
      <c r="AJ109" s="122"/>
      <c r="AK109" s="122">
        <f t="shared" si="40"/>
        <v>3.3333333333333335</v>
      </c>
      <c r="AL109" s="122"/>
      <c r="AM109" s="122"/>
      <c r="AN109" s="122">
        <f t="shared" si="41"/>
        <v>3.3333333333333335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89">
        <v>30022108</v>
      </c>
      <c r="H110" s="118"/>
      <c r="I110" s="118"/>
      <c r="J110" s="64"/>
      <c r="K110" s="118"/>
      <c r="L110" s="105"/>
      <c r="M110" s="8"/>
      <c r="N110" s="91" t="s">
        <v>257</v>
      </c>
      <c r="O110" s="10">
        <f t="shared" si="43"/>
        <v>4</v>
      </c>
      <c r="P110" s="10">
        <v>9</v>
      </c>
      <c r="Q110" s="11" t="s">
        <v>72</v>
      </c>
      <c r="R110" s="43">
        <f t="shared" si="35"/>
        <v>400</v>
      </c>
      <c r="X110" s="122"/>
      <c r="Y110" s="50">
        <f t="shared" si="36"/>
        <v>2.5</v>
      </c>
      <c r="Z110" s="50"/>
      <c r="AA110" s="50"/>
      <c r="AB110" s="50">
        <f t="shared" si="37"/>
        <v>2.5</v>
      </c>
      <c r="AC110" s="121"/>
      <c r="AD110" s="122"/>
      <c r="AE110" s="122">
        <f t="shared" si="38"/>
        <v>2.5</v>
      </c>
      <c r="AF110" s="122"/>
      <c r="AG110" s="122"/>
      <c r="AH110" s="122">
        <f t="shared" si="39"/>
        <v>2.5</v>
      </c>
      <c r="AI110" s="122"/>
      <c r="AJ110" s="122"/>
      <c r="AK110" s="122">
        <f t="shared" si="40"/>
        <v>2.5</v>
      </c>
      <c r="AL110" s="122"/>
      <c r="AM110" s="122"/>
      <c r="AN110" s="122">
        <f t="shared" si="41"/>
        <v>2.5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10030759</v>
      </c>
      <c r="I111" s="118"/>
      <c r="J111" s="64"/>
      <c r="K111" s="118"/>
      <c r="L111" s="105"/>
      <c r="M111" s="8"/>
      <c r="N111" s="91" t="s">
        <v>256</v>
      </c>
      <c r="O111" s="10">
        <f t="shared" si="43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10034196</v>
      </c>
      <c r="F112" s="71"/>
      <c r="G112" s="71"/>
      <c r="H112" s="71"/>
      <c r="I112" s="64"/>
      <c r="J112" s="64"/>
      <c r="K112" s="71"/>
      <c r="L112" s="116"/>
      <c r="M112" s="8"/>
      <c r="N112" s="91" t="s">
        <v>264</v>
      </c>
      <c r="O112" s="10">
        <v>0.18828387971914051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10033352</v>
      </c>
      <c r="F113" s="71"/>
      <c r="G113" s="71"/>
      <c r="H113" s="71"/>
      <c r="I113" s="64"/>
      <c r="J113" s="64"/>
      <c r="K113" s="71"/>
      <c r="L113" s="116"/>
      <c r="M113" s="8"/>
      <c r="N113" s="91" t="s">
        <v>93</v>
      </c>
      <c r="O113" s="10">
        <v>14.946080753211115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10033353</v>
      </c>
      <c r="F114" s="71"/>
      <c r="G114" s="71"/>
      <c r="H114" s="71"/>
      <c r="I114" s="64"/>
      <c r="J114" s="64"/>
      <c r="K114" s="71"/>
      <c r="L114" s="116"/>
      <c r="M114" s="8"/>
      <c r="N114" s="91" t="s">
        <v>94</v>
      </c>
      <c r="O114" s="10">
        <v>0.66723574791121043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10033354</v>
      </c>
      <c r="F115" s="71"/>
      <c r="G115" s="71"/>
      <c r="H115" s="71"/>
      <c r="I115" s="64"/>
      <c r="J115" s="64"/>
      <c r="K115" s="71"/>
      <c r="L115" s="116"/>
      <c r="M115" s="8"/>
      <c r="N115" s="91" t="s">
        <v>95</v>
      </c>
      <c r="O115" s="10">
        <v>0.13344714958224208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10033355</v>
      </c>
      <c r="F116" s="71"/>
      <c r="G116" s="71"/>
      <c r="H116" s="71"/>
      <c r="I116" s="64"/>
      <c r="J116" s="64"/>
      <c r="K116" s="71"/>
      <c r="L116" s="116"/>
      <c r="M116" s="8"/>
      <c r="N116" s="91" t="s">
        <v>96</v>
      </c>
      <c r="O116" s="10">
        <v>9.7416419195036728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10033356</v>
      </c>
      <c r="F117" s="71"/>
      <c r="G117" s="71"/>
      <c r="H117" s="71"/>
      <c r="I117" s="64"/>
      <c r="J117" s="64"/>
      <c r="K117" s="71"/>
      <c r="L117" s="116"/>
      <c r="M117" s="8"/>
      <c r="N117" s="91" t="s">
        <v>97</v>
      </c>
      <c r="O117" s="10">
        <v>1.3344714958224209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10033357</v>
      </c>
      <c r="F118" s="71"/>
      <c r="G118" s="71"/>
      <c r="H118" s="71"/>
      <c r="I118" s="64"/>
      <c r="J118" s="64"/>
      <c r="K118" s="71"/>
      <c r="L118" s="116"/>
      <c r="M118" s="8"/>
      <c r="N118" s="91" t="s">
        <v>98</v>
      </c>
      <c r="O118" s="10">
        <v>0.5337885983289683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89">
        <v>30023034</v>
      </c>
      <c r="E119" s="71"/>
      <c r="F119" s="71"/>
      <c r="G119" s="71"/>
      <c r="H119" s="71"/>
      <c r="I119" s="64"/>
      <c r="J119" s="64"/>
      <c r="K119" s="117"/>
      <c r="L119" s="116"/>
      <c r="M119" s="8"/>
      <c r="N119" s="91" t="s">
        <v>266</v>
      </c>
      <c r="O119" s="10">
        <v>2</v>
      </c>
      <c r="P119" s="10">
        <f>16</f>
        <v>16</v>
      </c>
      <c r="Q119" s="11" t="s">
        <v>75</v>
      </c>
      <c r="R119" s="43">
        <f t="shared" si="35"/>
        <v>225</v>
      </c>
      <c r="X119" s="122"/>
      <c r="Y119" s="50">
        <f t="shared" si="36"/>
        <v>4.4444444444444446</v>
      </c>
      <c r="Z119" s="50"/>
      <c r="AA119" s="50"/>
      <c r="AB119" s="50">
        <f t="shared" si="37"/>
        <v>4.4444444444444446</v>
      </c>
      <c r="AC119" s="121"/>
      <c r="AD119" s="122"/>
      <c r="AE119" s="122">
        <f t="shared" si="38"/>
        <v>4.4444444444444446</v>
      </c>
      <c r="AF119" s="122"/>
      <c r="AG119" s="122"/>
      <c r="AH119" s="122">
        <f t="shared" si="39"/>
        <v>4.4444444444444446</v>
      </c>
      <c r="AI119" s="122"/>
      <c r="AJ119" s="122"/>
      <c r="AK119" s="122">
        <f t="shared" si="40"/>
        <v>4.4444444444444446</v>
      </c>
      <c r="AL119" s="122"/>
      <c r="AM119" s="122"/>
      <c r="AN119" s="122">
        <f t="shared" si="41"/>
        <v>4.4444444444444446</v>
      </c>
    </row>
    <row r="120" spans="1:40" ht="22.5" customHeight="1" x14ac:dyDescent="0.55000000000000004">
      <c r="A120" s="5">
        <v>1000</v>
      </c>
      <c r="B120" s="52" t="s">
        <v>66</v>
      </c>
      <c r="C120" s="63"/>
      <c r="D120" s="64"/>
      <c r="E120" s="71">
        <v>10030752</v>
      </c>
      <c r="F120" s="64"/>
      <c r="G120" s="71"/>
      <c r="H120" s="64"/>
      <c r="I120" s="64"/>
      <c r="J120" s="64"/>
      <c r="K120" s="118"/>
      <c r="L120" s="105"/>
      <c r="M120" s="8"/>
      <c r="N120" s="91" t="s">
        <v>177</v>
      </c>
      <c r="O120" s="10">
        <f>O119</f>
        <v>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10034196</v>
      </c>
      <c r="F121" s="71"/>
      <c r="G121" s="71"/>
      <c r="H121" s="71"/>
      <c r="I121" s="64"/>
      <c r="J121" s="64"/>
      <c r="K121" s="71"/>
      <c r="L121" s="116"/>
      <c r="M121" s="8"/>
      <c r="N121" s="91" t="s">
        <v>264</v>
      </c>
      <c r="O121" s="10">
        <v>7.7214087659496486E-2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10033352</v>
      </c>
      <c r="F122" s="71"/>
      <c r="G122" s="71"/>
      <c r="H122" s="71"/>
      <c r="I122" s="64"/>
      <c r="J122" s="64"/>
      <c r="K122" s="71"/>
      <c r="L122" s="116"/>
      <c r="M122" s="8"/>
      <c r="N122" s="91" t="s">
        <v>93</v>
      </c>
      <c r="O122" s="10">
        <v>0.32673341598000855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10033353</v>
      </c>
      <c r="F123" s="71"/>
      <c r="G123" s="71"/>
      <c r="H123" s="71"/>
      <c r="I123" s="64"/>
      <c r="J123" s="64"/>
      <c r="K123" s="71"/>
      <c r="L123" s="116"/>
      <c r="M123" s="8"/>
      <c r="N123" s="91" t="s">
        <v>94</v>
      </c>
      <c r="O123" s="10">
        <v>1.4586313213393237E-2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10033354</v>
      </c>
      <c r="F124" s="71"/>
      <c r="G124" s="71"/>
      <c r="H124" s="71"/>
      <c r="I124" s="64"/>
      <c r="J124" s="64"/>
      <c r="K124" s="71"/>
      <c r="L124" s="116"/>
      <c r="M124" s="8"/>
      <c r="N124" s="91" t="s">
        <v>95</v>
      </c>
      <c r="O124" s="10">
        <v>2.9172626426786476E-3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10033355</v>
      </c>
      <c r="F125" s="71"/>
      <c r="G125" s="71"/>
      <c r="H125" s="71"/>
      <c r="I125" s="64"/>
      <c r="J125" s="64"/>
      <c r="K125" s="71"/>
      <c r="L125" s="116"/>
      <c r="M125" s="8"/>
      <c r="N125" s="91" t="s">
        <v>96</v>
      </c>
      <c r="O125" s="10">
        <v>0.21296017291554128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10033356</v>
      </c>
      <c r="F126" s="71"/>
      <c r="G126" s="71"/>
      <c r="H126" s="71"/>
      <c r="I126" s="64"/>
      <c r="J126" s="64"/>
      <c r="K126" s="71"/>
      <c r="L126" s="116"/>
      <c r="M126" s="8"/>
      <c r="N126" s="91" t="s">
        <v>97</v>
      </c>
      <c r="O126" s="10">
        <v>2.9172626426786474E-2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10033357</v>
      </c>
      <c r="F127" s="71"/>
      <c r="G127" s="71"/>
      <c r="H127" s="71"/>
      <c r="I127" s="64"/>
      <c r="J127" s="64"/>
      <c r="K127" s="71"/>
      <c r="L127" s="116"/>
      <c r="M127" s="8"/>
      <c r="N127" s="91" t="s">
        <v>98</v>
      </c>
      <c r="O127" s="10">
        <v>1.166905057071459E-2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89">
        <v>30023035</v>
      </c>
      <c r="E128" s="71"/>
      <c r="F128" s="64"/>
      <c r="G128" s="71"/>
      <c r="H128" s="118"/>
      <c r="I128" s="118"/>
      <c r="J128" s="118"/>
      <c r="K128" s="118"/>
      <c r="L128" s="105"/>
      <c r="M128" s="8"/>
      <c r="N128" s="91" t="s">
        <v>267</v>
      </c>
      <c r="O128" s="10">
        <v>1</v>
      </c>
      <c r="P128" s="10">
        <f>16</f>
        <v>16</v>
      </c>
      <c r="Q128" s="11" t="s">
        <v>75</v>
      </c>
      <c r="R128" s="43">
        <f t="shared" si="35"/>
        <v>225</v>
      </c>
      <c r="X128" s="122"/>
      <c r="Y128" s="50">
        <f t="shared" si="36"/>
        <v>4.4444444444444446</v>
      </c>
      <c r="Z128" s="50"/>
      <c r="AA128" s="50"/>
      <c r="AB128" s="50">
        <f t="shared" si="37"/>
        <v>4.4444444444444446</v>
      </c>
      <c r="AC128" s="121"/>
      <c r="AD128" s="122"/>
      <c r="AE128" s="122">
        <f t="shared" si="38"/>
        <v>4.4444444444444446</v>
      </c>
      <c r="AF128" s="122"/>
      <c r="AG128" s="122"/>
      <c r="AH128" s="122">
        <f t="shared" si="39"/>
        <v>4.4444444444444446</v>
      </c>
      <c r="AI128" s="122"/>
      <c r="AJ128" s="122"/>
      <c r="AK128" s="122">
        <f t="shared" si="40"/>
        <v>4.4444444444444446</v>
      </c>
      <c r="AL128" s="122"/>
      <c r="AM128" s="122"/>
      <c r="AN128" s="122">
        <f t="shared" si="41"/>
        <v>4.4444444444444446</v>
      </c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71">
        <v>10030753</v>
      </c>
      <c r="F129" s="64"/>
      <c r="G129" s="71"/>
      <c r="H129" s="118"/>
      <c r="I129" s="118"/>
      <c r="J129" s="118"/>
      <c r="K129" s="64"/>
      <c r="L129" s="105"/>
      <c r="M129" s="8"/>
      <c r="N129" s="91" t="s">
        <v>178</v>
      </c>
      <c r="O129" s="10">
        <v>1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10034196</v>
      </c>
      <c r="F130" s="71"/>
      <c r="G130" s="71"/>
      <c r="H130" s="71"/>
      <c r="I130" s="64"/>
      <c r="J130" s="64"/>
      <c r="K130" s="71"/>
      <c r="L130" s="116"/>
      <c r="M130" s="8"/>
      <c r="N130" s="91" t="s">
        <v>264</v>
      </c>
      <c r="O130" s="10">
        <v>1.2348113771843518E-3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10033352</v>
      </c>
      <c r="F131" s="71"/>
      <c r="G131" s="71"/>
      <c r="H131" s="71"/>
      <c r="I131" s="64"/>
      <c r="J131" s="64"/>
      <c r="K131" s="71"/>
      <c r="L131" s="116"/>
      <c r="M131" s="8"/>
      <c r="N131" s="91" t="s">
        <v>93</v>
      </c>
      <c r="O131" s="10">
        <v>9.8020024794002569E-2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10033353</v>
      </c>
      <c r="F132" s="71"/>
      <c r="G132" s="71"/>
      <c r="H132" s="71"/>
      <c r="I132" s="64"/>
      <c r="J132" s="64"/>
      <c r="K132" s="71"/>
      <c r="L132" s="116"/>
      <c r="M132" s="8"/>
      <c r="N132" s="91" t="s">
        <v>94</v>
      </c>
      <c r="O132" s="10">
        <v>4.3758939640179718E-3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10033354</v>
      </c>
      <c r="F133" s="71"/>
      <c r="G133" s="71"/>
      <c r="H133" s="71"/>
      <c r="I133" s="64"/>
      <c r="J133" s="64"/>
      <c r="K133" s="71"/>
      <c r="L133" s="116"/>
      <c r="M133" s="8"/>
      <c r="N133" s="91" t="s">
        <v>95</v>
      </c>
      <c r="O133" s="10">
        <v>8.7517879280359426E-4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10033355</v>
      </c>
      <c r="F134" s="71"/>
      <c r="G134" s="71"/>
      <c r="H134" s="71"/>
      <c r="I134" s="64"/>
      <c r="J134" s="64"/>
      <c r="K134" s="71"/>
      <c r="L134" s="116"/>
      <c r="M134" s="8"/>
      <c r="N134" s="91" t="s">
        <v>96</v>
      </c>
      <c r="O134" s="10">
        <v>6.3888051874662385E-2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10033356</v>
      </c>
      <c r="F135" s="71"/>
      <c r="G135" s="71"/>
      <c r="H135" s="71"/>
      <c r="I135" s="64"/>
      <c r="J135" s="64"/>
      <c r="K135" s="71"/>
      <c r="L135" s="116"/>
      <c r="M135" s="8"/>
      <c r="N135" s="91" t="s">
        <v>97</v>
      </c>
      <c r="O135" s="10">
        <v>8.7517879280359437E-3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10033357</v>
      </c>
      <c r="F136" s="71"/>
      <c r="G136" s="71"/>
      <c r="H136" s="71"/>
      <c r="I136" s="64"/>
      <c r="J136" s="64"/>
      <c r="K136" s="71"/>
      <c r="L136" s="116"/>
      <c r="M136" s="8"/>
      <c r="N136" s="91" t="s">
        <v>98</v>
      </c>
      <c r="O136" s="10">
        <v>3.500715171214377E-3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89">
        <v>30023036</v>
      </c>
      <c r="E137" s="117"/>
      <c r="F137" s="64"/>
      <c r="G137" s="117"/>
      <c r="H137" s="118"/>
      <c r="I137" s="118"/>
      <c r="J137" s="118"/>
      <c r="K137" s="118"/>
      <c r="L137" s="105"/>
      <c r="M137" s="8"/>
      <c r="N137" s="91" t="s">
        <v>268</v>
      </c>
      <c r="O137" s="10">
        <v>1</v>
      </c>
      <c r="P137" s="10">
        <f>16</f>
        <v>16</v>
      </c>
      <c r="Q137" s="11" t="s">
        <v>75</v>
      </c>
      <c r="R137" s="43">
        <f t="shared" ref="R137" si="44">3600/P137</f>
        <v>225</v>
      </c>
      <c r="X137" s="122"/>
      <c r="Y137" s="50">
        <f t="shared" ref="Y137" si="45">$Y$1/R137</f>
        <v>4.4444444444444446</v>
      </c>
      <c r="Z137" s="50"/>
      <c r="AA137" s="50"/>
      <c r="AB137" s="50">
        <f t="shared" ref="AB137" si="46">$Y$1/R137</f>
        <v>4.4444444444444446</v>
      </c>
      <c r="AC137" s="121"/>
      <c r="AD137" s="122"/>
      <c r="AE137" s="122">
        <f t="shared" ref="AE137" si="47">$Y$1/R137</f>
        <v>4.4444444444444446</v>
      </c>
      <c r="AF137" s="122"/>
      <c r="AG137" s="122"/>
      <c r="AH137" s="122">
        <f t="shared" ref="AH137" si="48">$Y$1/R137</f>
        <v>4.4444444444444446</v>
      </c>
      <c r="AI137" s="122"/>
      <c r="AJ137" s="122"/>
      <c r="AK137" s="122">
        <f t="shared" ref="AK137" si="49">$Y$1/R137</f>
        <v>4.4444444444444446</v>
      </c>
      <c r="AL137" s="122"/>
      <c r="AM137" s="122"/>
      <c r="AN137" s="122">
        <f t="shared" ref="AN137" si="50">$Y$1/R137</f>
        <v>4.4444444444444446</v>
      </c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118">
        <v>10030443</v>
      </c>
      <c r="F138" s="64"/>
      <c r="G138" s="118"/>
      <c r="H138" s="64"/>
      <c r="I138" s="118"/>
      <c r="J138" s="64"/>
      <c r="K138" s="118"/>
      <c r="L138" s="105"/>
      <c r="M138" s="8"/>
      <c r="N138" s="91" t="s">
        <v>265</v>
      </c>
      <c r="O138" s="10">
        <v>1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10034196</v>
      </c>
      <c r="F139" s="71"/>
      <c r="G139" s="71"/>
      <c r="H139" s="71"/>
      <c r="I139" s="64"/>
      <c r="J139" s="64"/>
      <c r="K139" s="71"/>
      <c r="L139" s="116"/>
      <c r="M139" s="8"/>
      <c r="N139" s="91" t="s">
        <v>264</v>
      </c>
      <c r="O139" s="10">
        <v>8.2519600890741706E-4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10033352</v>
      </c>
      <c r="F140" s="71"/>
      <c r="G140" s="71"/>
      <c r="H140" s="71"/>
      <c r="I140" s="64"/>
      <c r="J140" s="64"/>
      <c r="K140" s="71"/>
      <c r="L140" s="116"/>
      <c r="M140" s="8"/>
      <c r="N140" s="91" t="s">
        <v>93</v>
      </c>
      <c r="O140" s="10">
        <v>6.5504525425943746E-2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10033353</v>
      </c>
      <c r="F141" s="71"/>
      <c r="G141" s="71"/>
      <c r="H141" s="71"/>
      <c r="I141" s="64"/>
      <c r="J141" s="64"/>
      <c r="K141" s="71"/>
      <c r="L141" s="116"/>
      <c r="M141" s="8"/>
      <c r="N141" s="91" t="s">
        <v>94</v>
      </c>
      <c r="O141" s="10">
        <v>2.9243091708010599E-3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10033354</v>
      </c>
      <c r="F142" s="71"/>
      <c r="G142" s="71"/>
      <c r="H142" s="71"/>
      <c r="I142" s="64"/>
      <c r="J142" s="64"/>
      <c r="K142" s="71"/>
      <c r="L142" s="116"/>
      <c r="M142" s="8"/>
      <c r="N142" s="91" t="s">
        <v>95</v>
      </c>
      <c r="O142" s="10">
        <v>5.8486183416021193E-4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10033355</v>
      </c>
      <c r="F143" s="71"/>
      <c r="G143" s="71"/>
      <c r="H143" s="71"/>
      <c r="I143" s="64"/>
      <c r="J143" s="64"/>
      <c r="K143" s="71"/>
      <c r="L143" s="116"/>
      <c r="M143" s="8"/>
      <c r="N143" s="91" t="s">
        <v>96</v>
      </c>
      <c r="O143" s="10">
        <v>4.2694913893695473E-2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10033356</v>
      </c>
      <c r="F144" s="71"/>
      <c r="G144" s="71"/>
      <c r="H144" s="71"/>
      <c r="I144" s="64"/>
      <c r="J144" s="64"/>
      <c r="K144" s="71"/>
      <c r="L144" s="116"/>
      <c r="M144" s="8"/>
      <c r="N144" s="91" t="s">
        <v>97</v>
      </c>
      <c r="O144" s="10">
        <v>5.8486183416021197E-3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10033357</v>
      </c>
      <c r="F145" s="71"/>
      <c r="G145" s="71"/>
      <c r="H145" s="71"/>
      <c r="I145" s="64"/>
      <c r="J145" s="64"/>
      <c r="K145" s="71"/>
      <c r="L145" s="116"/>
      <c r="M145" s="8"/>
      <c r="N145" s="91" t="s">
        <v>98</v>
      </c>
      <c r="O145" s="10">
        <v>2.3394473366408477E-3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265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10034173</v>
      </c>
      <c r="E147" s="64"/>
      <c r="F147" s="64"/>
      <c r="G147" s="64"/>
      <c r="H147" s="118"/>
      <c r="I147" s="64"/>
      <c r="J147" s="64"/>
      <c r="K147" s="118"/>
      <c r="L147" s="105"/>
      <c r="M147" s="8"/>
      <c r="N147" s="91" t="s">
        <v>272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10030446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273</v>
      </c>
      <c r="O148" s="10">
        <v>1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10030447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274</v>
      </c>
      <c r="O149" s="10">
        <v>2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10030448</v>
      </c>
      <c r="E150" s="118"/>
      <c r="F150" s="118"/>
      <c r="G150" s="118"/>
      <c r="H150" s="118"/>
      <c r="I150" s="64"/>
      <c r="J150" s="64"/>
      <c r="K150" s="118"/>
      <c r="L150" s="105"/>
      <c r="M150" s="8"/>
      <c r="N150" s="91" t="s">
        <v>275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10030449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276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10030450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277</v>
      </c>
      <c r="O152" s="10">
        <v>4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10030451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278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10030452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279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10030453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280</v>
      </c>
      <c r="O155" s="10">
        <v>3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10030454</v>
      </c>
      <c r="E156" s="64"/>
      <c r="F156" s="118"/>
      <c r="G156" s="118"/>
      <c r="H156" s="118"/>
      <c r="I156" s="64"/>
      <c r="J156" s="65"/>
      <c r="K156" s="66"/>
      <c r="L156" s="105"/>
      <c r="M156" s="8"/>
      <c r="N156" s="91" t="s">
        <v>281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10030455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282</v>
      </c>
      <c r="O157" s="10">
        <v>14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10030456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283</v>
      </c>
      <c r="O158" s="10">
        <v>4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10034174</v>
      </c>
      <c r="E159" s="118"/>
      <c r="F159" s="118"/>
      <c r="G159" s="118"/>
      <c r="H159" s="118"/>
      <c r="I159" s="64"/>
      <c r="J159" s="64"/>
      <c r="K159" s="118"/>
      <c r="L159" s="105"/>
      <c r="M159" s="8"/>
      <c r="N159" s="91" t="s">
        <v>284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10034175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285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10034176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286</v>
      </c>
      <c r="O161" s="10">
        <v>7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10034177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287</v>
      </c>
      <c r="O162" s="10">
        <v>5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10030461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288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10030462</v>
      </c>
      <c r="E164" s="118"/>
      <c r="F164" s="118"/>
      <c r="G164" s="118"/>
      <c r="H164" s="117"/>
      <c r="I164" s="64"/>
      <c r="J164" s="65"/>
      <c r="K164" s="66"/>
      <c r="L164" s="105"/>
      <c r="M164" s="8"/>
      <c r="N164" s="91" t="s">
        <v>289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10028460</v>
      </c>
      <c r="E165" s="64"/>
      <c r="F165" s="118"/>
      <c r="G165" s="118"/>
      <c r="H165" s="117"/>
      <c r="I165" s="64"/>
      <c r="J165" s="65"/>
      <c r="K165" s="66"/>
      <c r="L165" s="105"/>
      <c r="M165" s="8"/>
      <c r="N165" s="91" t="s">
        <v>290</v>
      </c>
      <c r="O165" s="10">
        <v>6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10034178</v>
      </c>
      <c r="E166" s="64"/>
      <c r="F166" s="64"/>
      <c r="G166" s="64"/>
      <c r="H166" s="71"/>
      <c r="I166" s="64"/>
      <c r="J166" s="65"/>
      <c r="K166" s="66"/>
      <c r="L166" s="105"/>
      <c r="M166" s="8"/>
      <c r="N166" s="91" t="s">
        <v>291</v>
      </c>
      <c r="O166" s="10">
        <v>24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10034179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292</v>
      </c>
      <c r="O167" s="10">
        <v>8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10030463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293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10034180</v>
      </c>
      <c r="E169" s="119" t="s">
        <v>320</v>
      </c>
      <c r="F169" s="64"/>
      <c r="G169" s="64"/>
      <c r="H169" s="71"/>
      <c r="I169" s="64"/>
      <c r="J169" s="65"/>
      <c r="K169" s="66"/>
      <c r="L169" s="105"/>
      <c r="M169" s="8"/>
      <c r="N169" s="91" t="s">
        <v>294</v>
      </c>
      <c r="O169" s="10">
        <v>6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20004240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295</v>
      </c>
      <c r="O170" s="10">
        <v>2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20004241</v>
      </c>
      <c r="E171" s="64"/>
      <c r="F171" s="64"/>
      <c r="G171" s="64"/>
      <c r="H171" s="71"/>
      <c r="I171" s="64"/>
      <c r="J171" s="65"/>
      <c r="K171" s="66"/>
      <c r="L171" s="105"/>
      <c r="M171" s="8"/>
      <c r="N171" s="91" t="s">
        <v>296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20004981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297</v>
      </c>
      <c r="O172" s="10">
        <v>1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20005029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298</v>
      </c>
      <c r="O173" s="10">
        <v>3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20005026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299</v>
      </c>
      <c r="O174" s="10">
        <v>4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20005008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300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20004936</v>
      </c>
      <c r="E176" s="118"/>
      <c r="F176" s="118"/>
      <c r="G176" s="118"/>
      <c r="H176" s="118"/>
      <c r="I176" s="64"/>
      <c r="J176" s="118"/>
      <c r="K176" s="118"/>
      <c r="L176" s="105"/>
      <c r="M176" s="8"/>
      <c r="N176" s="91" t="s">
        <v>301</v>
      </c>
      <c r="O176" s="10">
        <v>1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20004952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302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20005019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303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20005020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304</v>
      </c>
      <c r="O179" s="10">
        <v>4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20005014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305</v>
      </c>
      <c r="O180" s="10">
        <v>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20004978</v>
      </c>
      <c r="E181" s="118"/>
      <c r="F181" s="71"/>
      <c r="G181" s="118"/>
      <c r="H181" s="118"/>
      <c r="I181" s="64"/>
      <c r="J181" s="65"/>
      <c r="K181" s="66"/>
      <c r="L181" s="105"/>
      <c r="M181" s="8"/>
      <c r="N181" s="91" t="s">
        <v>306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20004087</v>
      </c>
      <c r="E182" s="64"/>
      <c r="F182" s="71"/>
      <c r="G182" s="118"/>
      <c r="H182" s="118"/>
      <c r="I182" s="64"/>
      <c r="J182" s="65"/>
      <c r="K182" s="66"/>
      <c r="L182" s="105"/>
      <c r="M182" s="8"/>
      <c r="N182" s="91" t="s">
        <v>307</v>
      </c>
      <c r="O182" s="10">
        <v>0.45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20004998</v>
      </c>
      <c r="E183" s="64"/>
      <c r="F183" s="64"/>
      <c r="G183" s="64"/>
      <c r="H183" s="71"/>
      <c r="I183" s="64"/>
      <c r="J183" s="64"/>
      <c r="K183" s="65"/>
      <c r="L183" s="105"/>
      <c r="M183" s="8"/>
      <c r="N183" s="91" t="s">
        <v>308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309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20004983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310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20005002</v>
      </c>
      <c r="E186" s="64"/>
      <c r="F186" s="64"/>
      <c r="G186" s="64"/>
      <c r="H186" s="64"/>
      <c r="I186" s="64"/>
      <c r="J186" s="64"/>
      <c r="K186" s="65"/>
      <c r="L186" s="105"/>
      <c r="M186" s="8"/>
      <c r="N186" s="91" t="s">
        <v>311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20004990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312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20004991</v>
      </c>
      <c r="E188" s="64"/>
      <c r="F188" s="64"/>
      <c r="G188" s="64"/>
      <c r="H188" s="71"/>
      <c r="I188" s="118"/>
      <c r="J188" s="64"/>
      <c r="K188" s="65"/>
      <c r="L188" s="105"/>
      <c r="M188" s="8"/>
      <c r="N188" s="91" t="s">
        <v>313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20004982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314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20004985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315</v>
      </c>
      <c r="O190" s="10">
        <v>4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20004948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316</v>
      </c>
      <c r="O191" s="10">
        <v>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20002006</v>
      </c>
      <c r="E192" s="118"/>
      <c r="F192" s="118"/>
      <c r="G192" s="118"/>
      <c r="H192" s="118"/>
      <c r="I192" s="64"/>
      <c r="J192" s="118"/>
      <c r="K192" s="118"/>
      <c r="L192" s="105"/>
      <c r="M192" s="8"/>
      <c r="N192" s="91" t="s">
        <v>317</v>
      </c>
      <c r="O192" s="10">
        <v>8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2" ht="22.5" customHeight="1" x14ac:dyDescent="0.55000000000000004">
      <c r="A193" s="5">
        <v>1000</v>
      </c>
      <c r="B193" s="52" t="s">
        <v>66</v>
      </c>
      <c r="C193" s="63"/>
      <c r="D193" s="64">
        <v>20004089</v>
      </c>
      <c r="E193" s="118"/>
      <c r="F193" s="118"/>
      <c r="G193" s="118"/>
      <c r="H193" s="118"/>
      <c r="I193" s="64"/>
      <c r="J193" s="118"/>
      <c r="K193" s="118"/>
      <c r="L193" s="105"/>
      <c r="M193" s="8"/>
      <c r="N193" s="91" t="s">
        <v>318</v>
      </c>
      <c r="O193" s="10">
        <v>2.5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P193" s="132"/>
    </row>
    <row r="194" spans="1:42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118"/>
      <c r="G194" s="118"/>
      <c r="H194" s="118"/>
      <c r="I194" s="118"/>
      <c r="J194" s="117"/>
      <c r="K194" s="118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2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118"/>
      <c r="I195" s="118"/>
      <c r="J195" s="117"/>
      <c r="K195" s="118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2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118"/>
      <c r="G196" s="118"/>
      <c r="H196" s="118"/>
      <c r="I196" s="118"/>
      <c r="J196" s="117"/>
      <c r="K196" s="118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2" ht="22.5" customHeight="1" x14ac:dyDescent="0.55000000000000004">
      <c r="A197" s="5">
        <v>1000</v>
      </c>
      <c r="B197" s="52" t="s">
        <v>66</v>
      </c>
      <c r="C197" s="63"/>
      <c r="D197" s="64"/>
      <c r="E197" s="118"/>
      <c r="F197" s="71"/>
      <c r="G197" s="118"/>
      <c r="H197" s="118"/>
      <c r="I197" s="64"/>
      <c r="J197" s="65"/>
      <c r="K197" s="66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2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71"/>
      <c r="G198" s="118"/>
      <c r="H198" s="118"/>
      <c r="I198" s="64"/>
      <c r="J198" s="65"/>
      <c r="K198" s="66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2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71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2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2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64"/>
      <c r="I201" s="64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2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2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118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2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71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2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2" ht="22.5" customHeight="1" x14ac:dyDescent="0.55000000000000004">
      <c r="A206" s="5">
        <v>1000</v>
      </c>
      <c r="B206" s="52" t="s">
        <v>66</v>
      </c>
      <c r="C206" s="63"/>
      <c r="D206" s="64"/>
      <c r="E206" s="64"/>
      <c r="F206" s="64"/>
      <c r="G206" s="64"/>
      <c r="H206" s="64"/>
      <c r="I206" s="118"/>
      <c r="J206" s="64"/>
      <c r="K206" s="65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2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2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64"/>
      <c r="J209" s="118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118"/>
      <c r="F213" s="118"/>
      <c r="G213" s="118"/>
      <c r="H213" s="118"/>
      <c r="I213" s="118"/>
      <c r="J213" s="117"/>
      <c r="K213" s="118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118"/>
      <c r="H215" s="118"/>
      <c r="I215" s="118"/>
      <c r="J215" s="118"/>
      <c r="K215" s="65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118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118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118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64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118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118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64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118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71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64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64"/>
      <c r="F249" s="64"/>
      <c r="G249" s="64"/>
      <c r="H249" s="64"/>
      <c r="I249" s="118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 t="s">
        <v>66</v>
      </c>
      <c r="C253" s="63"/>
      <c r="D253" s="64"/>
      <c r="E253" s="118"/>
      <c r="F253" s="118"/>
      <c r="G253" s="118"/>
      <c r="H253" s="118"/>
      <c r="I253" s="64"/>
      <c r="J253" s="118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/>
      <c r="C257" s="63"/>
      <c r="D257" s="64"/>
      <c r="E257" s="118"/>
      <c r="F257" s="118"/>
      <c r="G257" s="118"/>
      <c r="H257" s="118"/>
      <c r="I257" s="118"/>
      <c r="J257" s="117"/>
      <c r="K257" s="118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71"/>
      <c r="G259" s="118"/>
      <c r="H259" s="118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71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64"/>
      <c r="F262" s="64"/>
      <c r="G262" s="64"/>
      <c r="H262" s="64"/>
      <c r="I262" s="118"/>
      <c r="J262" s="118"/>
      <c r="K262" s="64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 t="s">
        <v>66</v>
      </c>
      <c r="C265" s="63"/>
      <c r="D265" s="64"/>
      <c r="E265" s="118"/>
      <c r="F265" s="118"/>
      <c r="G265" s="118"/>
      <c r="H265" s="118"/>
      <c r="I265" s="64"/>
      <c r="J265" s="118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/>
      <c r="C269" s="63"/>
      <c r="D269" s="64"/>
      <c r="E269" s="118"/>
      <c r="F269" s="118"/>
      <c r="G269" s="118"/>
      <c r="H269" s="118"/>
      <c r="I269" s="118"/>
      <c r="J269" s="117"/>
      <c r="K269" s="118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71"/>
      <c r="G271" s="118"/>
      <c r="H271" s="118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71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64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118"/>
      <c r="I276" s="118"/>
      <c r="J276" s="118"/>
      <c r="K276" s="64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s="120" customFormat="1" ht="22.5" customHeight="1" x14ac:dyDescent="0.55000000000000004">
      <c r="A278" s="5">
        <v>1000</v>
      </c>
      <c r="B278" s="52" t="s">
        <v>66</v>
      </c>
      <c r="C278" s="63"/>
      <c r="D278" s="64"/>
      <c r="E278" s="64"/>
      <c r="F278" s="64"/>
      <c r="G278" s="64"/>
      <c r="H278" s="64"/>
      <c r="I278" s="64"/>
      <c r="J278" s="64"/>
      <c r="K278" s="65"/>
      <c r="L278" s="105"/>
      <c r="M278" s="8"/>
      <c r="N278" s="91"/>
      <c r="O278" s="10"/>
      <c r="P278" s="10"/>
      <c r="Q278" s="11"/>
      <c r="R278" s="43"/>
      <c r="S278" s="13"/>
      <c r="T278" s="13"/>
      <c r="U278" s="13"/>
      <c r="V278" s="13"/>
      <c r="W278" s="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3"/>
      <c r="AP278" s="3"/>
      <c r="AQ278" s="3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 t="s">
        <v>66</v>
      </c>
      <c r="C281" s="63"/>
      <c r="D281" s="64"/>
      <c r="E281" s="118"/>
      <c r="F281" s="118"/>
      <c r="G281" s="118"/>
      <c r="H281" s="118"/>
      <c r="I281" s="64"/>
      <c r="J281" s="118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/>
      <c r="C285" s="63"/>
      <c r="D285" s="64"/>
      <c r="E285" s="118"/>
      <c r="F285" s="118"/>
      <c r="G285" s="118"/>
      <c r="H285" s="118"/>
      <c r="I285" s="118"/>
      <c r="J285" s="117"/>
      <c r="K285" s="118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71"/>
      <c r="G287" s="118"/>
      <c r="H287" s="118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71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64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118"/>
      <c r="I292" s="118"/>
      <c r="J292" s="118"/>
      <c r="K292" s="64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s="120" customFormat="1" ht="22.5" customHeight="1" x14ac:dyDescent="0.55000000000000004">
      <c r="A294" s="5">
        <v>1000</v>
      </c>
      <c r="B294" s="52" t="s">
        <v>66</v>
      </c>
      <c r="C294" s="63"/>
      <c r="D294" s="64"/>
      <c r="E294" s="64"/>
      <c r="F294" s="64"/>
      <c r="G294" s="64"/>
      <c r="H294" s="64"/>
      <c r="I294" s="64"/>
      <c r="J294" s="64"/>
      <c r="K294" s="65"/>
      <c r="L294" s="105"/>
      <c r="M294" s="8"/>
      <c r="N294" s="91"/>
      <c r="O294" s="10"/>
      <c r="P294" s="10"/>
      <c r="Q294" s="11"/>
      <c r="R294" s="43"/>
      <c r="S294" s="13"/>
      <c r="T294" s="13"/>
      <c r="U294" s="13"/>
      <c r="V294" s="13"/>
      <c r="W294" s="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3"/>
      <c r="AP294" s="3"/>
      <c r="AQ294" s="3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 t="s">
        <v>66</v>
      </c>
      <c r="C297" s="63"/>
      <c r="D297" s="64"/>
      <c r="E297" s="118"/>
      <c r="F297" s="118"/>
      <c r="G297" s="118"/>
      <c r="H297" s="118"/>
      <c r="I297" s="64"/>
      <c r="J297" s="118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/>
      <c r="C301" s="63"/>
      <c r="D301" s="64"/>
      <c r="E301" s="118"/>
      <c r="F301" s="118"/>
      <c r="G301" s="118"/>
      <c r="H301" s="118"/>
      <c r="I301" s="118"/>
      <c r="J301" s="117"/>
      <c r="K301" s="118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8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71"/>
      <c r="G303" s="117"/>
      <c r="H303" s="118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71"/>
      <c r="I304" s="64"/>
      <c r="J304" s="64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71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64"/>
      <c r="F311" s="64"/>
      <c r="G311" s="64"/>
      <c r="H311" s="64"/>
      <c r="I311" s="118"/>
      <c r="J311" s="118"/>
      <c r="K311" s="64"/>
      <c r="L311" s="105"/>
      <c r="M311" s="8"/>
      <c r="N311" s="91"/>
      <c r="O311" s="10"/>
      <c r="P311" s="10"/>
      <c r="Q311" s="11"/>
      <c r="R311" s="43"/>
      <c r="X311" s="98"/>
      <c r="Y311" s="96"/>
      <c r="Z311" s="96"/>
      <c r="AA311" s="96"/>
      <c r="AB311" s="96"/>
      <c r="AC311" s="97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 t="s">
        <v>66</v>
      </c>
      <c r="C314" s="63"/>
      <c r="D314" s="64"/>
      <c r="E314" s="118"/>
      <c r="F314" s="118"/>
      <c r="G314" s="118"/>
      <c r="H314" s="118"/>
      <c r="I314" s="64"/>
      <c r="J314" s="118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/>
      <c r="C318" s="63"/>
      <c r="D318" s="64"/>
      <c r="E318" s="118"/>
      <c r="F318" s="118"/>
      <c r="G318" s="118"/>
      <c r="H318" s="118"/>
      <c r="I318" s="118"/>
      <c r="J318" s="117"/>
      <c r="K318" s="118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118"/>
      <c r="J319" s="118"/>
      <c r="K319" s="64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64"/>
      <c r="F320" s="64"/>
      <c r="G320" s="118"/>
      <c r="H320" s="64"/>
      <c r="I320" s="64"/>
      <c r="J320" s="64"/>
      <c r="K320" s="64"/>
      <c r="L320" s="105"/>
      <c r="M320" s="8"/>
      <c r="N320" s="91"/>
      <c r="O320" s="10"/>
      <c r="P320" s="10"/>
      <c r="Q320" s="11"/>
      <c r="R320" s="43"/>
      <c r="X320" s="98"/>
      <c r="Y320" s="96"/>
      <c r="Z320" s="96"/>
      <c r="AA320" s="96"/>
      <c r="AB320" s="96"/>
      <c r="AC320" s="97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 t="s">
        <v>66</v>
      </c>
      <c r="C323" s="63"/>
      <c r="D323" s="64"/>
      <c r="E323" s="118"/>
      <c r="F323" s="118"/>
      <c r="G323" s="118"/>
      <c r="H323" s="118"/>
      <c r="I323" s="64"/>
      <c r="J323" s="118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/>
      <c r="C327" s="63"/>
      <c r="D327" s="64"/>
      <c r="E327" s="118"/>
      <c r="F327" s="118"/>
      <c r="G327" s="118"/>
      <c r="H327" s="118"/>
      <c r="I327" s="118"/>
      <c r="J327" s="117"/>
      <c r="K327" s="118"/>
      <c r="L327" s="105"/>
      <c r="M327" s="8"/>
      <c r="N327" s="91"/>
      <c r="O327" s="10"/>
      <c r="P327" s="10"/>
      <c r="Q327" s="11"/>
      <c r="R327" s="43"/>
      <c r="X327" s="122"/>
      <c r="Y327" s="50"/>
      <c r="Z327" s="50"/>
      <c r="AA327" s="50"/>
      <c r="AB327" s="50"/>
      <c r="AC327" s="121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64"/>
      <c r="H329" s="64"/>
      <c r="I329" s="64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64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118"/>
      <c r="I331" s="118"/>
      <c r="J331" s="118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64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118"/>
      <c r="H336" s="64"/>
      <c r="I336" s="64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118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6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64"/>
      <c r="F339" s="64"/>
      <c r="G339" s="64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43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64"/>
      <c r="F342" s="64"/>
      <c r="G342" s="64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64"/>
      <c r="F345" s="64"/>
      <c r="G345" s="64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118"/>
      <c r="G347" s="118"/>
      <c r="H347" s="64"/>
      <c r="I347" s="66"/>
      <c r="J347" s="66"/>
      <c r="K347" s="64"/>
      <c r="L347" s="105"/>
      <c r="M347" s="8"/>
      <c r="N347" s="91"/>
      <c r="O347" s="10"/>
      <c r="P347" s="10"/>
      <c r="Q347" s="11"/>
      <c r="R347" s="12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64"/>
      <c r="G350" s="118"/>
      <c r="H350" s="64"/>
      <c r="I350" s="64"/>
      <c r="J350" s="66"/>
      <c r="K350" s="64"/>
      <c r="L350" s="105"/>
      <c r="M350" s="8"/>
      <c r="N350" s="91"/>
      <c r="O350" s="10"/>
      <c r="P350" s="10"/>
      <c r="Q350" s="11"/>
      <c r="R350" s="43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118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64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119"/>
      <c r="E356" s="64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118"/>
      <c r="G361" s="118"/>
      <c r="H361" s="64"/>
      <c r="I361" s="66"/>
      <c r="J361" s="66"/>
      <c r="K361" s="64"/>
      <c r="L361" s="105"/>
      <c r="M361" s="8"/>
      <c r="N361" s="91"/>
      <c r="O361" s="10"/>
      <c r="P361" s="10"/>
      <c r="Q361" s="11"/>
      <c r="R361" s="12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64"/>
      <c r="G364" s="118"/>
      <c r="H364" s="64"/>
      <c r="I364" s="64"/>
      <c r="J364" s="66"/>
      <c r="K364" s="64"/>
      <c r="L364" s="105"/>
      <c r="M364" s="8"/>
      <c r="N364" s="91"/>
      <c r="O364" s="10"/>
      <c r="P364" s="10"/>
      <c r="Q364" s="95"/>
      <c r="R364" s="43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118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12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118"/>
      <c r="G375" s="118"/>
      <c r="H375" s="64"/>
      <c r="I375" s="66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118"/>
      <c r="F378" s="64"/>
      <c r="G378" s="118"/>
      <c r="H378" s="64"/>
      <c r="I378" s="64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43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43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4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43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119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1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0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0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0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/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0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 t="s">
        <v>66</v>
      </c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12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X452" s="98"/>
      <c r="Y452" s="96"/>
      <c r="Z452" s="96"/>
      <c r="AA452" s="96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4"/>
      <c r="G454" s="64"/>
      <c r="H454" s="65"/>
      <c r="I454" s="66"/>
      <c r="J454" s="66"/>
      <c r="K454" s="66"/>
      <c r="L454" s="105"/>
      <c r="M454" s="8"/>
      <c r="N454" s="16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6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43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0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1"/>
      <c r="O469" s="10"/>
      <c r="P469" s="10"/>
      <c r="Q469" s="11"/>
      <c r="R469" s="12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4"/>
      <c r="G471" s="64"/>
      <c r="H471" s="65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4"/>
      <c r="E474" s="64"/>
      <c r="F474" s="65"/>
      <c r="G474" s="66"/>
      <c r="H474" s="66"/>
      <c r="I474" s="66"/>
      <c r="J474" s="66"/>
      <c r="K474" s="66"/>
      <c r="L474" s="105"/>
      <c r="M474" s="8"/>
      <c r="N474" s="9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63"/>
      <c r="D475" s="66"/>
      <c r="E475" s="64"/>
      <c r="F475" s="66"/>
      <c r="G475" s="70"/>
      <c r="H475" s="66"/>
      <c r="I475" s="66"/>
      <c r="J475" s="66"/>
      <c r="K475" s="66"/>
      <c r="L475" s="105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106"/>
      <c r="D476" s="107"/>
      <c r="E476" s="107"/>
      <c r="F476" s="107"/>
      <c r="G476" s="108"/>
      <c r="H476" s="107"/>
      <c r="I476" s="107"/>
      <c r="J476" s="107"/>
      <c r="K476" s="107"/>
      <c r="L476" s="109"/>
      <c r="M476" s="8"/>
      <c r="N476" s="90"/>
      <c r="O476" s="10"/>
      <c r="P476" s="10"/>
      <c r="Q476" s="11"/>
      <c r="R476" s="12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93"/>
      <c r="F477" s="93"/>
      <c r="H477" s="29"/>
      <c r="I477" s="93"/>
      <c r="J477" s="93"/>
      <c r="K477" s="93"/>
      <c r="L477" s="22"/>
      <c r="M477" s="8"/>
      <c r="N477" s="90"/>
      <c r="O477" s="10"/>
      <c r="P477" s="10"/>
      <c r="Q477" s="11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95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93"/>
      <c r="E481" s="60"/>
      <c r="F481" s="93"/>
      <c r="H481" s="93"/>
      <c r="I481" s="93"/>
      <c r="J481" s="93"/>
      <c r="K481" s="93"/>
      <c r="L481" s="22"/>
      <c r="M481" s="8"/>
      <c r="N481" s="90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ht="22.5" customHeight="1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60"/>
      <c r="E485" s="60"/>
      <c r="F485" s="29"/>
      <c r="G485" s="93"/>
      <c r="H485" s="93"/>
      <c r="I485" s="93"/>
      <c r="J485" s="93"/>
      <c r="K485" s="93"/>
      <c r="L485" s="22"/>
      <c r="M485" s="8"/>
      <c r="N485" s="9"/>
      <c r="O485" s="10"/>
      <c r="P485" s="10"/>
      <c r="Q485" s="95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60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43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93"/>
      <c r="E487" s="93"/>
      <c r="F487" s="60"/>
      <c r="G487" s="60"/>
      <c r="H487" s="94"/>
      <c r="I487" s="93"/>
      <c r="J487" s="93"/>
      <c r="K487" s="93"/>
      <c r="L487" s="22"/>
      <c r="M487" s="8"/>
      <c r="N487" s="90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93"/>
      <c r="F488" s="93"/>
      <c r="G488" s="60"/>
      <c r="H488" s="94"/>
      <c r="I488" s="93"/>
      <c r="J488" s="93"/>
      <c r="K488" s="93"/>
      <c r="L488" s="22"/>
      <c r="M488" s="8"/>
      <c r="N488" s="9"/>
      <c r="O488" s="10"/>
      <c r="P488" s="10"/>
      <c r="Q488" s="11"/>
      <c r="R488" s="12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92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60"/>
      <c r="E491" s="60"/>
      <c r="F491" s="29"/>
      <c r="G491" s="93"/>
      <c r="H491" s="93"/>
      <c r="I491" s="93"/>
      <c r="J491" s="93"/>
      <c r="K491" s="93"/>
      <c r="L491" s="22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60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43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93"/>
      <c r="E493" s="93"/>
      <c r="F493" s="60"/>
      <c r="G493" s="60"/>
      <c r="H493" s="94"/>
      <c r="I493" s="93"/>
      <c r="J493" s="93"/>
      <c r="K493" s="93"/>
      <c r="L493" s="22"/>
      <c r="M493" s="8"/>
      <c r="N493" s="90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93"/>
      <c r="F494" s="93"/>
      <c r="G494" s="60"/>
      <c r="H494" s="94"/>
      <c r="I494" s="93"/>
      <c r="J494" s="93"/>
      <c r="K494" s="93"/>
      <c r="L494" s="22"/>
      <c r="M494" s="8"/>
      <c r="N494" s="9"/>
      <c r="O494" s="10"/>
      <c r="P494" s="10"/>
      <c r="Q494" s="11"/>
      <c r="R494" s="12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60"/>
      <c r="F497" s="29"/>
      <c r="G497" s="93"/>
      <c r="H497" s="93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93"/>
      <c r="E498" s="60"/>
      <c r="F498" s="60"/>
      <c r="G498" s="93"/>
      <c r="H498" s="29"/>
      <c r="I498" s="93"/>
      <c r="J498" s="93"/>
      <c r="K498" s="93"/>
      <c r="L498" s="22"/>
      <c r="M498" s="8"/>
      <c r="N498" s="90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60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93"/>
      <c r="F501" s="93"/>
      <c r="G501" s="93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93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43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93"/>
      <c r="H506" s="29"/>
      <c r="I506" s="93"/>
      <c r="J506" s="93"/>
      <c r="K506" s="93"/>
      <c r="L506" s="22"/>
      <c r="M506" s="8"/>
      <c r="N506" s="9"/>
      <c r="O506" s="10"/>
      <c r="P506" s="10"/>
      <c r="Q506" s="11"/>
      <c r="R506" s="12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93"/>
      <c r="G507" s="60"/>
      <c r="H507" s="93"/>
      <c r="I507" s="93"/>
      <c r="J507" s="93"/>
      <c r="K507" s="93"/>
      <c r="L507" s="22"/>
      <c r="M507" s="8"/>
      <c r="N507" s="9"/>
      <c r="O507" s="10"/>
      <c r="P507" s="10"/>
      <c r="Q507" s="11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29"/>
      <c r="G510" s="93"/>
      <c r="H510" s="93"/>
      <c r="I510" s="93"/>
      <c r="J510" s="93"/>
      <c r="K510" s="93"/>
      <c r="L510" s="22"/>
      <c r="M510" s="8"/>
      <c r="N510" s="9"/>
      <c r="O510" s="10"/>
      <c r="P510" s="10"/>
      <c r="Q510" s="95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E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F518" s="60"/>
      <c r="G518" s="60"/>
      <c r="H518" s="29"/>
      <c r="I518" s="93"/>
      <c r="J518" s="93"/>
      <c r="K518" s="93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1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83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1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17"/>
      <c r="O530" s="10"/>
      <c r="P530" s="10"/>
      <c r="Q530" s="11"/>
      <c r="R530" s="43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94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60"/>
      <c r="H534" s="29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ht="22.5" customHeight="1" x14ac:dyDescent="0.55000000000000004">
      <c r="A535" s="5">
        <v>1000</v>
      </c>
      <c r="B535" s="52" t="s">
        <v>66</v>
      </c>
      <c r="C535" s="92"/>
      <c r="D535" s="60"/>
      <c r="E535" s="60"/>
      <c r="F535" s="60"/>
      <c r="H535" s="29"/>
      <c r="I535" s="93"/>
      <c r="J535" s="93"/>
      <c r="K535" s="93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29"/>
      <c r="H536" s="94"/>
      <c r="I536" s="93"/>
      <c r="J536" s="93"/>
      <c r="K536" s="93"/>
      <c r="L536" s="22"/>
      <c r="M536" s="8"/>
      <c r="N536" s="91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104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8"/>
      <c r="Y539" s="96"/>
      <c r="Z539" s="96"/>
      <c r="AA539" s="98"/>
      <c r="AB539" s="96"/>
      <c r="AC539" s="97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1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V545" s="14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1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9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6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17"/>
      <c r="O555" s="10"/>
      <c r="P555" s="10"/>
      <c r="Q555" s="11"/>
      <c r="R555" s="43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93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94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9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6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7"/>
      <c r="O576" s="10"/>
      <c r="P576" s="10"/>
      <c r="Q576" s="11"/>
      <c r="R576" s="43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9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6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7"/>
      <c r="O580" s="10"/>
      <c r="P580" s="10"/>
      <c r="Q580" s="11"/>
      <c r="R580" s="43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9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6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7"/>
      <c r="O584" s="10"/>
      <c r="P584" s="10"/>
      <c r="Q584" s="11"/>
      <c r="R584" s="43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9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6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93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9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94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17"/>
      <c r="O591" s="10"/>
      <c r="P591" s="10"/>
      <c r="Q591" s="11"/>
      <c r="R591" s="43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9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18"/>
      <c r="O595" s="10"/>
      <c r="P595" s="10"/>
      <c r="Q595" s="11"/>
      <c r="R595" s="43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9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18"/>
      <c r="O599" s="10"/>
      <c r="P599" s="10"/>
      <c r="Q599" s="11"/>
      <c r="R599" s="43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9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8"/>
      <c r="O603" s="10"/>
      <c r="P603" s="10"/>
      <c r="Q603" s="11"/>
      <c r="R603" s="43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6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V606" s="14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92"/>
      <c r="D608" s="60"/>
      <c r="E608" s="60"/>
      <c r="F608" s="60"/>
      <c r="G608" s="60"/>
      <c r="H608" s="29"/>
      <c r="I608" s="93"/>
      <c r="J608" s="93"/>
      <c r="K608" s="93"/>
      <c r="L608" s="22"/>
      <c r="M608" s="8"/>
      <c r="N608" s="17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93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17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29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18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29"/>
      <c r="I619" s="93"/>
      <c r="J619" s="93"/>
      <c r="K619" s="93"/>
      <c r="L619" s="6"/>
      <c r="M619" s="8"/>
      <c r="N619" s="9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93"/>
      <c r="I621" s="93"/>
      <c r="J621" s="93"/>
      <c r="K621" s="93"/>
      <c r="L621" s="6"/>
      <c r="M621" s="8"/>
      <c r="N621" s="21"/>
      <c r="O621" s="10"/>
      <c r="P621" s="10"/>
      <c r="Q621" s="11"/>
      <c r="R621" s="43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55"/>
      <c r="I622" s="23"/>
      <c r="J622" s="23"/>
      <c r="K622" s="24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25"/>
      <c r="K623" s="26"/>
      <c r="L623" s="24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25"/>
      <c r="J624" s="6"/>
      <c r="K624" s="25"/>
      <c r="L624" s="2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25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6"/>
      <c r="L628" s="6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7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23"/>
      <c r="K630" s="23"/>
      <c r="L630" s="7"/>
      <c r="M630" s="8"/>
      <c r="N630" s="21"/>
      <c r="O630" s="10"/>
      <c r="P630" s="10"/>
      <c r="Q630" s="11"/>
      <c r="R630" s="43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6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ht="22.5" customHeight="1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7"/>
      <c r="M634" s="8"/>
      <c r="N634" s="21"/>
      <c r="O634" s="10"/>
      <c r="P634" s="10"/>
      <c r="Q634" s="11"/>
      <c r="R634" s="43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V636" s="14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7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6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7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6"/>
      <c r="M643" s="8"/>
      <c r="N643" s="21"/>
      <c r="O643" s="10"/>
      <c r="P643" s="10"/>
      <c r="Q643" s="11"/>
      <c r="R643" s="43"/>
      <c r="V643" s="14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7"/>
      <c r="K644" s="7"/>
      <c r="L644" s="6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2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  <c r="V648" s="14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2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2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>
        <v>1000</v>
      </c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2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V660" s="14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7"/>
      <c r="K662" s="7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43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2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7"/>
      <c r="K665" s="7"/>
      <c r="L665" s="7"/>
      <c r="M665" s="8"/>
      <c r="N665" s="21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7"/>
      <c r="M668" s="8"/>
      <c r="N668" s="28"/>
      <c r="O668" s="10"/>
      <c r="P668" s="10"/>
      <c r="Q668" s="11"/>
      <c r="R668" s="43"/>
      <c r="V668" s="14"/>
    </row>
    <row r="669" spans="1:22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8"/>
      <c r="O669" s="10"/>
      <c r="P669" s="10"/>
      <c r="Q669" s="11"/>
      <c r="R669" s="43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8"/>
      <c r="O671" s="10"/>
      <c r="P671" s="10"/>
      <c r="Q671" s="11"/>
      <c r="R671" s="43"/>
      <c r="V671" s="14"/>
    </row>
    <row r="672" spans="1:22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24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7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6"/>
      <c r="M677" s="8"/>
      <c r="N677" s="21"/>
      <c r="O677" s="10"/>
      <c r="P677" s="10"/>
      <c r="Q677" s="11"/>
      <c r="R677" s="43"/>
      <c r="V677" s="14"/>
    </row>
    <row r="678" spans="1:23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7"/>
      <c r="M678" s="8"/>
      <c r="N678" s="21"/>
      <c r="O678" s="10"/>
      <c r="P678" s="10"/>
      <c r="Q678" s="11"/>
      <c r="R678" s="4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7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7"/>
      <c r="K684" s="7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9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56"/>
      <c r="I694" s="7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22"/>
      <c r="I695" s="6"/>
      <c r="J695" s="6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29"/>
      <c r="K696" s="7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29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29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6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7"/>
      <c r="L706" s="7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6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6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7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9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7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22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29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6"/>
      <c r="L722" s="7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9"/>
      <c r="O725" s="10"/>
      <c r="P725" s="128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30"/>
      <c r="P728" s="129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7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22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20"/>
      <c r="B731" s="52"/>
      <c r="C731" s="59"/>
      <c r="D731" s="60"/>
      <c r="E731" s="60"/>
      <c r="F731" s="60"/>
      <c r="G731" s="60"/>
      <c r="H731" s="15"/>
      <c r="I731" s="6"/>
      <c r="J731" s="29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8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2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6"/>
      <c r="L736" s="7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21"/>
      <c r="O738" s="10"/>
      <c r="P738" s="128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31"/>
      <c r="N739" s="9"/>
      <c r="O739" s="10"/>
      <c r="P739" s="128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30"/>
      <c r="P742" s="129"/>
      <c r="Q742" s="3"/>
      <c r="W742" s="3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22"/>
      <c r="I743" s="7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54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29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6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6"/>
      <c r="L750" s="7"/>
      <c r="M750" s="31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9"/>
      <c r="O753" s="10"/>
      <c r="P753" s="128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30"/>
      <c r="P756" s="129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18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9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20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20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9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6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21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16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32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33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33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9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16"/>
      <c r="O833" s="10"/>
      <c r="P833" s="128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34"/>
      <c r="O840" s="10"/>
      <c r="P840" s="128"/>
    </row>
    <row r="841" spans="1:16" x14ac:dyDescent="0.55000000000000004">
      <c r="A841" s="5"/>
      <c r="B841" s="52"/>
      <c r="C841" s="59"/>
      <c r="D841" s="60"/>
      <c r="E841" s="60"/>
      <c r="F841" s="60"/>
      <c r="G841" s="60"/>
      <c r="H841" s="55"/>
      <c r="I841" s="7"/>
      <c r="J841" s="7"/>
      <c r="K841" s="7"/>
      <c r="L841" s="7"/>
      <c r="M841" s="35"/>
      <c r="N841" s="34"/>
      <c r="O841" s="10"/>
      <c r="P841" s="128"/>
    </row>
    <row r="842" spans="1:16" x14ac:dyDescent="0.55000000000000004">
      <c r="A842" s="36"/>
      <c r="B842" s="52"/>
      <c r="C842" s="59"/>
      <c r="D842" s="60"/>
      <c r="E842" s="60"/>
      <c r="F842" s="60"/>
      <c r="G842" s="60"/>
      <c r="H842" s="57"/>
      <c r="I842" s="37"/>
      <c r="J842" s="37"/>
      <c r="K842" s="38"/>
      <c r="L842" s="37"/>
      <c r="M842" s="39"/>
      <c r="N842" s="40"/>
      <c r="O842" s="41"/>
      <c r="P842" s="128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2"/>
      <c r="N846" s="44"/>
      <c r="O846" s="45"/>
      <c r="P846" s="12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15" x14ac:dyDescent="0.55000000000000004">
      <c r="A849" s="42"/>
      <c r="B849" s="53"/>
      <c r="H849" s="58"/>
      <c r="I849" s="43"/>
      <c r="J849" s="43"/>
      <c r="K849" s="43"/>
      <c r="L849" s="43"/>
      <c r="M849" s="46"/>
      <c r="N849" s="42"/>
      <c r="O849" s="47"/>
    </row>
    <row r="850" spans="1:15" x14ac:dyDescent="0.55000000000000004">
      <c r="A850" s="42"/>
      <c r="B850" s="53"/>
      <c r="H850" s="58"/>
      <c r="I850" s="43"/>
      <c r="J850" s="43"/>
      <c r="K850" s="43"/>
      <c r="L850" s="43"/>
      <c r="M850" s="46"/>
      <c r="N850" s="42"/>
      <c r="O850" s="47"/>
    </row>
    <row r="851" spans="1:15" x14ac:dyDescent="0.55000000000000004">
      <c r="A851" s="42"/>
      <c r="B851" s="53"/>
      <c r="H851" s="58"/>
      <c r="I851" s="43"/>
      <c r="J851" s="43"/>
      <c r="K851" s="43"/>
      <c r="L851" s="43"/>
      <c r="M851" s="46"/>
      <c r="N851" s="42"/>
      <c r="O851" s="47"/>
    </row>
    <row r="852" spans="1:15" x14ac:dyDescent="0.55000000000000004">
      <c r="A852" s="42"/>
      <c r="B852" s="53"/>
      <c r="H852" s="58"/>
      <c r="I852" s="43"/>
      <c r="J852" s="43"/>
      <c r="K852" s="43"/>
      <c r="L852" s="43"/>
      <c r="M852" s="46"/>
      <c r="N852" s="42"/>
      <c r="O852" s="47"/>
    </row>
  </sheetData>
  <autoFilter ref="A2:AO65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4">
    <cfRule type="duplicateValues" dxfId="26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86AB-78CB-4C2F-B179-A2087CD3D5BA}">
  <dimension ref="A2:H55"/>
  <sheetViews>
    <sheetView topLeftCell="A43" workbookViewId="0">
      <selection activeCell="D55" sqref="D55"/>
    </sheetView>
  </sheetViews>
  <sheetFormatPr defaultRowHeight="15" x14ac:dyDescent="0.25"/>
  <cols>
    <col min="1" max="1" width="9.7109375" bestFit="1" customWidth="1"/>
    <col min="6" max="6" width="16.140625" bestFit="1" customWidth="1"/>
    <col min="7" max="7" width="11.7109375" bestFit="1" customWidth="1"/>
  </cols>
  <sheetData>
    <row r="2" spans="1:8" x14ac:dyDescent="0.25">
      <c r="A2" t="s">
        <v>375</v>
      </c>
      <c r="B2">
        <v>1</v>
      </c>
      <c r="C2">
        <f>VLOOKUP(A2,G2:H55,2,0)</f>
        <v>1</v>
      </c>
      <c r="D2">
        <f>B2-C2</f>
        <v>0</v>
      </c>
      <c r="F2" t="s">
        <v>321</v>
      </c>
      <c r="G2" t="s">
        <v>132</v>
      </c>
      <c r="H2">
        <v>2</v>
      </c>
    </row>
    <row r="3" spans="1:8" x14ac:dyDescent="0.25">
      <c r="A3" t="s">
        <v>376</v>
      </c>
      <c r="B3">
        <v>1</v>
      </c>
      <c r="C3">
        <f t="shared" ref="C3:C49" si="0">VLOOKUP(A3,G3:H56,2,0)</f>
        <v>1</v>
      </c>
      <c r="D3">
        <f t="shared" ref="D3:D49" si="1">B3-C3</f>
        <v>0</v>
      </c>
      <c r="F3" t="s">
        <v>322</v>
      </c>
      <c r="G3" t="s">
        <v>133</v>
      </c>
      <c r="H3">
        <v>2</v>
      </c>
    </row>
    <row r="4" spans="1:8" x14ac:dyDescent="0.25">
      <c r="A4" t="s">
        <v>377</v>
      </c>
      <c r="B4">
        <v>1</v>
      </c>
      <c r="C4">
        <f t="shared" si="0"/>
        <v>1</v>
      </c>
      <c r="D4">
        <f t="shared" si="1"/>
        <v>0</v>
      </c>
      <c r="F4" t="s">
        <v>323</v>
      </c>
      <c r="G4" t="s">
        <v>156</v>
      </c>
      <c r="H4">
        <v>1</v>
      </c>
    </row>
    <row r="5" spans="1:8" x14ac:dyDescent="0.25">
      <c r="A5" t="s">
        <v>378</v>
      </c>
      <c r="B5">
        <v>2</v>
      </c>
      <c r="C5">
        <f t="shared" si="0"/>
        <v>2</v>
      </c>
      <c r="D5">
        <f t="shared" si="1"/>
        <v>0</v>
      </c>
      <c r="F5" t="s">
        <v>324</v>
      </c>
      <c r="G5" t="s">
        <v>148</v>
      </c>
      <c r="H5">
        <v>2</v>
      </c>
    </row>
    <row r="6" spans="1:8" x14ac:dyDescent="0.25">
      <c r="A6" t="s">
        <v>379</v>
      </c>
      <c r="B6">
        <v>4</v>
      </c>
      <c r="C6">
        <f t="shared" si="0"/>
        <v>4</v>
      </c>
      <c r="D6">
        <f t="shared" si="1"/>
        <v>0</v>
      </c>
      <c r="F6" t="s">
        <v>325</v>
      </c>
      <c r="G6" t="s">
        <v>149</v>
      </c>
      <c r="H6">
        <v>1</v>
      </c>
    </row>
    <row r="7" spans="1:8" x14ac:dyDescent="0.25">
      <c r="A7" t="s">
        <v>380</v>
      </c>
      <c r="B7">
        <v>4</v>
      </c>
      <c r="C7">
        <f t="shared" si="0"/>
        <v>4</v>
      </c>
      <c r="D7">
        <f t="shared" si="1"/>
        <v>0</v>
      </c>
      <c r="F7" t="s">
        <v>326</v>
      </c>
      <c r="G7" t="s">
        <v>375</v>
      </c>
      <c r="H7">
        <v>1</v>
      </c>
    </row>
    <row r="8" spans="1:8" x14ac:dyDescent="0.25">
      <c r="A8" t="s">
        <v>381</v>
      </c>
      <c r="B8">
        <v>4</v>
      </c>
      <c r="C8">
        <f t="shared" si="0"/>
        <v>4</v>
      </c>
      <c r="D8">
        <f t="shared" si="1"/>
        <v>0</v>
      </c>
      <c r="F8" t="s">
        <v>327</v>
      </c>
      <c r="G8" t="s">
        <v>376</v>
      </c>
      <c r="H8">
        <v>1</v>
      </c>
    </row>
    <row r="9" spans="1:8" x14ac:dyDescent="0.25">
      <c r="A9" t="s">
        <v>382</v>
      </c>
      <c r="B9">
        <v>3</v>
      </c>
      <c r="C9">
        <f t="shared" si="0"/>
        <v>3</v>
      </c>
      <c r="D9">
        <f t="shared" si="1"/>
        <v>0</v>
      </c>
      <c r="F9" t="s">
        <v>328</v>
      </c>
      <c r="G9" t="s">
        <v>377</v>
      </c>
      <c r="H9">
        <v>1</v>
      </c>
    </row>
    <row r="10" spans="1:8" x14ac:dyDescent="0.25">
      <c r="A10" t="s">
        <v>383</v>
      </c>
      <c r="B10">
        <v>3</v>
      </c>
      <c r="C10">
        <f t="shared" si="0"/>
        <v>3</v>
      </c>
      <c r="D10">
        <f t="shared" si="1"/>
        <v>0</v>
      </c>
      <c r="F10" t="s">
        <v>329</v>
      </c>
      <c r="G10" t="s">
        <v>378</v>
      </c>
      <c r="H10">
        <v>2</v>
      </c>
    </row>
    <row r="11" spans="1:8" x14ac:dyDescent="0.25">
      <c r="A11" t="s">
        <v>384</v>
      </c>
      <c r="B11">
        <v>3</v>
      </c>
      <c r="C11">
        <f t="shared" si="0"/>
        <v>3</v>
      </c>
      <c r="D11">
        <f t="shared" si="1"/>
        <v>0</v>
      </c>
      <c r="F11" t="s">
        <v>330</v>
      </c>
      <c r="G11" t="s">
        <v>379</v>
      </c>
      <c r="H11">
        <v>4</v>
      </c>
    </row>
    <row r="12" spans="1:8" x14ac:dyDescent="0.25">
      <c r="A12" t="s">
        <v>385</v>
      </c>
      <c r="B12">
        <v>4</v>
      </c>
      <c r="C12">
        <f t="shared" si="0"/>
        <v>4</v>
      </c>
      <c r="D12">
        <f t="shared" si="1"/>
        <v>0</v>
      </c>
      <c r="F12" t="s">
        <v>331</v>
      </c>
      <c r="G12" t="s">
        <v>380</v>
      </c>
      <c r="H12">
        <v>4</v>
      </c>
    </row>
    <row r="13" spans="1:8" x14ac:dyDescent="0.25">
      <c r="A13" t="s">
        <v>386</v>
      </c>
      <c r="B13">
        <v>14</v>
      </c>
      <c r="C13">
        <f t="shared" si="0"/>
        <v>14</v>
      </c>
      <c r="D13">
        <f t="shared" si="1"/>
        <v>0</v>
      </c>
      <c r="F13" t="s">
        <v>332</v>
      </c>
      <c r="G13" t="s">
        <v>381</v>
      </c>
      <c r="H13">
        <v>4</v>
      </c>
    </row>
    <row r="14" spans="1:8" x14ac:dyDescent="0.25">
      <c r="A14" t="s">
        <v>387</v>
      </c>
      <c r="B14">
        <v>4</v>
      </c>
      <c r="C14">
        <f t="shared" si="0"/>
        <v>4</v>
      </c>
      <c r="D14">
        <f t="shared" si="1"/>
        <v>0</v>
      </c>
      <c r="F14" t="s">
        <v>333</v>
      </c>
      <c r="G14" t="s">
        <v>382</v>
      </c>
      <c r="H14">
        <v>3</v>
      </c>
    </row>
    <row r="15" spans="1:8" x14ac:dyDescent="0.25">
      <c r="A15" t="s">
        <v>388</v>
      </c>
      <c r="B15">
        <v>7</v>
      </c>
      <c r="C15">
        <f t="shared" si="0"/>
        <v>7</v>
      </c>
      <c r="D15">
        <f t="shared" si="1"/>
        <v>0</v>
      </c>
      <c r="F15" t="s">
        <v>334</v>
      </c>
      <c r="G15" t="s">
        <v>383</v>
      </c>
      <c r="H15">
        <v>3</v>
      </c>
    </row>
    <row r="16" spans="1:8" x14ac:dyDescent="0.25">
      <c r="A16" t="s">
        <v>389</v>
      </c>
      <c r="B16">
        <v>5</v>
      </c>
      <c r="C16">
        <f t="shared" si="0"/>
        <v>5</v>
      </c>
      <c r="D16">
        <f t="shared" si="1"/>
        <v>0</v>
      </c>
      <c r="F16" t="s">
        <v>335</v>
      </c>
      <c r="G16" t="s">
        <v>384</v>
      </c>
      <c r="H16">
        <v>3</v>
      </c>
    </row>
    <row r="17" spans="1:8" x14ac:dyDescent="0.25">
      <c r="A17" t="s">
        <v>390</v>
      </c>
      <c r="B17">
        <v>7</v>
      </c>
      <c r="C17">
        <f t="shared" si="0"/>
        <v>7</v>
      </c>
      <c r="D17">
        <f t="shared" si="1"/>
        <v>0</v>
      </c>
      <c r="F17" t="s">
        <v>336</v>
      </c>
      <c r="G17" t="s">
        <v>385</v>
      </c>
      <c r="H17">
        <v>4</v>
      </c>
    </row>
    <row r="18" spans="1:8" x14ac:dyDescent="0.25">
      <c r="A18" t="s">
        <v>391</v>
      </c>
      <c r="B18">
        <v>5</v>
      </c>
      <c r="C18">
        <f t="shared" si="0"/>
        <v>5</v>
      </c>
      <c r="D18">
        <f t="shared" si="1"/>
        <v>0</v>
      </c>
      <c r="F18" t="s">
        <v>337</v>
      </c>
      <c r="G18" t="s">
        <v>386</v>
      </c>
      <c r="H18">
        <v>14</v>
      </c>
    </row>
    <row r="19" spans="1:8" x14ac:dyDescent="0.25">
      <c r="A19" t="s">
        <v>392</v>
      </c>
      <c r="B19">
        <v>4</v>
      </c>
      <c r="C19">
        <f t="shared" si="0"/>
        <v>4</v>
      </c>
      <c r="D19">
        <f t="shared" si="1"/>
        <v>0</v>
      </c>
      <c r="F19" t="s">
        <v>338</v>
      </c>
      <c r="G19" t="s">
        <v>387</v>
      </c>
      <c r="H19">
        <v>4</v>
      </c>
    </row>
    <row r="20" spans="1:8" x14ac:dyDescent="0.25">
      <c r="A20" t="s">
        <v>393</v>
      </c>
      <c r="B20">
        <v>6</v>
      </c>
      <c r="C20">
        <f t="shared" si="0"/>
        <v>4</v>
      </c>
      <c r="D20">
        <f t="shared" si="1"/>
        <v>2</v>
      </c>
      <c r="F20" t="s">
        <v>339</v>
      </c>
      <c r="G20" t="s">
        <v>388</v>
      </c>
      <c r="H20">
        <v>7</v>
      </c>
    </row>
    <row r="21" spans="1:8" x14ac:dyDescent="0.25">
      <c r="A21" t="s">
        <v>91</v>
      </c>
      <c r="B21">
        <v>6</v>
      </c>
      <c r="C21">
        <f t="shared" si="0"/>
        <v>6</v>
      </c>
      <c r="D21">
        <f t="shared" si="1"/>
        <v>0</v>
      </c>
      <c r="F21" t="s">
        <v>340</v>
      </c>
      <c r="G21" t="s">
        <v>389</v>
      </c>
      <c r="H21">
        <v>5</v>
      </c>
    </row>
    <row r="22" spans="1:8" x14ac:dyDescent="0.25">
      <c r="A22" t="s">
        <v>394</v>
      </c>
      <c r="B22">
        <v>24</v>
      </c>
      <c r="C22">
        <f t="shared" si="0"/>
        <v>24</v>
      </c>
      <c r="D22">
        <f t="shared" si="1"/>
        <v>0</v>
      </c>
      <c r="F22" t="s">
        <v>341</v>
      </c>
      <c r="G22" t="s">
        <v>390</v>
      </c>
      <c r="H22">
        <v>7</v>
      </c>
    </row>
    <row r="23" spans="1:8" x14ac:dyDescent="0.25">
      <c r="A23" t="s">
        <v>395</v>
      </c>
      <c r="B23">
        <v>8</v>
      </c>
      <c r="C23">
        <f t="shared" si="0"/>
        <v>8</v>
      </c>
      <c r="D23">
        <f t="shared" si="1"/>
        <v>0</v>
      </c>
      <c r="F23" t="s">
        <v>342</v>
      </c>
      <c r="G23" t="s">
        <v>391</v>
      </c>
      <c r="H23">
        <v>5</v>
      </c>
    </row>
    <row r="24" spans="1:8" x14ac:dyDescent="0.25">
      <c r="A24" t="s">
        <v>396</v>
      </c>
      <c r="B24">
        <v>2</v>
      </c>
      <c r="C24">
        <f t="shared" si="0"/>
        <v>2</v>
      </c>
      <c r="D24">
        <f t="shared" si="1"/>
        <v>0</v>
      </c>
      <c r="F24" t="s">
        <v>343</v>
      </c>
      <c r="G24" t="s">
        <v>392</v>
      </c>
      <c r="H24">
        <v>4</v>
      </c>
    </row>
    <row r="25" spans="1:8" x14ac:dyDescent="0.25">
      <c r="A25" t="s">
        <v>423</v>
      </c>
      <c r="B25">
        <v>6</v>
      </c>
      <c r="C25" t="e">
        <f t="shared" si="0"/>
        <v>#N/A</v>
      </c>
      <c r="D25" t="e">
        <f t="shared" si="1"/>
        <v>#N/A</v>
      </c>
      <c r="F25" t="s">
        <v>344</v>
      </c>
      <c r="G25" t="s">
        <v>393</v>
      </c>
      <c r="H25">
        <v>4</v>
      </c>
    </row>
    <row r="26" spans="1:8" x14ac:dyDescent="0.25">
      <c r="A26" t="s">
        <v>398</v>
      </c>
      <c r="B26">
        <v>2</v>
      </c>
      <c r="C26">
        <f t="shared" si="0"/>
        <v>2</v>
      </c>
      <c r="D26">
        <f t="shared" si="1"/>
        <v>0</v>
      </c>
      <c r="F26" t="s">
        <v>345</v>
      </c>
      <c r="G26" t="s">
        <v>91</v>
      </c>
      <c r="H26">
        <v>6</v>
      </c>
    </row>
    <row r="27" spans="1:8" x14ac:dyDescent="0.25">
      <c r="A27" t="s">
        <v>399</v>
      </c>
      <c r="B27">
        <v>1</v>
      </c>
      <c r="C27">
        <f t="shared" si="0"/>
        <v>1</v>
      </c>
      <c r="D27">
        <f t="shared" si="1"/>
        <v>0</v>
      </c>
      <c r="F27" t="s">
        <v>346</v>
      </c>
      <c r="G27" t="s">
        <v>394</v>
      </c>
      <c r="H27">
        <v>24</v>
      </c>
    </row>
    <row r="28" spans="1:8" x14ac:dyDescent="0.25">
      <c r="A28" t="s">
        <v>400</v>
      </c>
      <c r="B28">
        <v>1</v>
      </c>
      <c r="C28">
        <f t="shared" si="0"/>
        <v>1</v>
      </c>
      <c r="D28">
        <f t="shared" si="1"/>
        <v>0</v>
      </c>
      <c r="F28" t="s">
        <v>347</v>
      </c>
      <c r="G28" t="s">
        <v>395</v>
      </c>
      <c r="H28">
        <v>8</v>
      </c>
    </row>
    <row r="29" spans="1:8" x14ac:dyDescent="0.25">
      <c r="A29" t="s">
        <v>404</v>
      </c>
      <c r="B29">
        <v>3</v>
      </c>
      <c r="C29">
        <f t="shared" si="0"/>
        <v>3</v>
      </c>
      <c r="D29">
        <f t="shared" si="1"/>
        <v>0</v>
      </c>
      <c r="F29" t="s">
        <v>348</v>
      </c>
      <c r="G29" t="s">
        <v>396</v>
      </c>
      <c r="H29">
        <v>2</v>
      </c>
    </row>
    <row r="30" spans="1:8" x14ac:dyDescent="0.25">
      <c r="A30" t="s">
        <v>405</v>
      </c>
      <c r="B30">
        <v>4</v>
      </c>
      <c r="C30">
        <f t="shared" si="0"/>
        <v>4</v>
      </c>
      <c r="D30">
        <f t="shared" si="1"/>
        <v>0</v>
      </c>
      <c r="F30" t="s">
        <v>349</v>
      </c>
      <c r="G30" t="s">
        <v>397</v>
      </c>
      <c r="H30">
        <v>4</v>
      </c>
    </row>
    <row r="31" spans="1:8" x14ac:dyDescent="0.25">
      <c r="A31" t="s">
        <v>401</v>
      </c>
      <c r="B31">
        <v>1</v>
      </c>
      <c r="C31">
        <f t="shared" si="0"/>
        <v>1</v>
      </c>
      <c r="D31">
        <f t="shared" si="1"/>
        <v>0</v>
      </c>
      <c r="F31" t="s">
        <v>350</v>
      </c>
      <c r="G31" t="s">
        <v>398</v>
      </c>
      <c r="H31">
        <v>2</v>
      </c>
    </row>
    <row r="32" spans="1:8" x14ac:dyDescent="0.25">
      <c r="A32" t="s">
        <v>406</v>
      </c>
      <c r="B32">
        <v>1</v>
      </c>
      <c r="C32">
        <f t="shared" si="0"/>
        <v>1</v>
      </c>
      <c r="D32">
        <f t="shared" si="1"/>
        <v>0</v>
      </c>
      <c r="F32" t="s">
        <v>351</v>
      </c>
      <c r="G32" t="s">
        <v>399</v>
      </c>
      <c r="H32">
        <v>1</v>
      </c>
    </row>
    <row r="33" spans="1:8" x14ac:dyDescent="0.25">
      <c r="A33" t="s">
        <v>402</v>
      </c>
      <c r="B33">
        <v>4</v>
      </c>
      <c r="C33">
        <f t="shared" si="0"/>
        <v>4</v>
      </c>
      <c r="D33">
        <f t="shared" si="1"/>
        <v>0</v>
      </c>
      <c r="F33" t="s">
        <v>352</v>
      </c>
      <c r="G33" t="s">
        <v>400</v>
      </c>
      <c r="H33">
        <v>1</v>
      </c>
    </row>
    <row r="34" spans="1:8" x14ac:dyDescent="0.25">
      <c r="A34" t="s">
        <v>407</v>
      </c>
      <c r="B34">
        <v>2</v>
      </c>
      <c r="C34">
        <f t="shared" si="0"/>
        <v>2</v>
      </c>
      <c r="D34">
        <f t="shared" si="1"/>
        <v>0</v>
      </c>
      <c r="F34" t="s">
        <v>353</v>
      </c>
      <c r="G34" t="s">
        <v>404</v>
      </c>
      <c r="H34">
        <v>3</v>
      </c>
    </row>
    <row r="35" spans="1:8" x14ac:dyDescent="0.25">
      <c r="A35" t="s">
        <v>408</v>
      </c>
      <c r="B35">
        <v>4</v>
      </c>
      <c r="C35">
        <f t="shared" si="0"/>
        <v>4</v>
      </c>
      <c r="D35">
        <f t="shared" si="1"/>
        <v>0</v>
      </c>
      <c r="F35" t="s">
        <v>354</v>
      </c>
      <c r="G35" t="s">
        <v>405</v>
      </c>
      <c r="H35">
        <v>4</v>
      </c>
    </row>
    <row r="36" spans="1:8" x14ac:dyDescent="0.25">
      <c r="A36" t="s">
        <v>409</v>
      </c>
      <c r="B36">
        <v>2</v>
      </c>
      <c r="C36">
        <f t="shared" si="0"/>
        <v>2</v>
      </c>
      <c r="D36">
        <f t="shared" si="1"/>
        <v>0</v>
      </c>
      <c r="F36" t="s">
        <v>355</v>
      </c>
      <c r="G36" t="s">
        <v>401</v>
      </c>
      <c r="H36">
        <v>1</v>
      </c>
    </row>
    <row r="37" spans="1:8" x14ac:dyDescent="0.25">
      <c r="A37" t="s">
        <v>410</v>
      </c>
      <c r="B37">
        <v>1</v>
      </c>
      <c r="C37">
        <f t="shared" si="0"/>
        <v>1</v>
      </c>
      <c r="D37">
        <f t="shared" si="1"/>
        <v>0</v>
      </c>
      <c r="F37" t="s">
        <v>356</v>
      </c>
      <c r="G37" t="s">
        <v>406</v>
      </c>
      <c r="H37">
        <v>1</v>
      </c>
    </row>
    <row r="38" spans="1:8" x14ac:dyDescent="0.25">
      <c r="A38" t="s">
        <v>411</v>
      </c>
      <c r="B38">
        <v>0.45</v>
      </c>
      <c r="C38">
        <f t="shared" si="0"/>
        <v>0.45</v>
      </c>
      <c r="D38">
        <f t="shared" si="1"/>
        <v>0</v>
      </c>
      <c r="F38" t="s">
        <v>357</v>
      </c>
      <c r="G38" t="s">
        <v>402</v>
      </c>
      <c r="H38">
        <v>4</v>
      </c>
    </row>
    <row r="39" spans="1:8" x14ac:dyDescent="0.25">
      <c r="A39" t="s">
        <v>412</v>
      </c>
      <c r="B39">
        <v>1</v>
      </c>
      <c r="C39">
        <f t="shared" si="0"/>
        <v>1</v>
      </c>
      <c r="D39">
        <f t="shared" si="1"/>
        <v>0</v>
      </c>
      <c r="F39" t="s">
        <v>358</v>
      </c>
      <c r="G39" t="s">
        <v>407</v>
      </c>
      <c r="H39">
        <v>2</v>
      </c>
    </row>
    <row r="40" spans="1:8" x14ac:dyDescent="0.25">
      <c r="A40" t="s">
        <v>413</v>
      </c>
      <c r="B40">
        <v>1</v>
      </c>
      <c r="C40">
        <f t="shared" si="0"/>
        <v>1</v>
      </c>
      <c r="D40">
        <f t="shared" si="1"/>
        <v>0</v>
      </c>
      <c r="F40" t="s">
        <v>359</v>
      </c>
      <c r="G40" t="s">
        <v>408</v>
      </c>
      <c r="H40">
        <v>4</v>
      </c>
    </row>
    <row r="41" spans="1:8" x14ac:dyDescent="0.25">
      <c r="A41" t="s">
        <v>414</v>
      </c>
      <c r="B41">
        <v>1</v>
      </c>
      <c r="C41">
        <f t="shared" si="0"/>
        <v>1</v>
      </c>
      <c r="D41">
        <f t="shared" si="1"/>
        <v>0</v>
      </c>
      <c r="F41" t="s">
        <v>360</v>
      </c>
      <c r="G41" t="s">
        <v>409</v>
      </c>
      <c r="H41">
        <v>2</v>
      </c>
    </row>
    <row r="42" spans="1:8" x14ac:dyDescent="0.25">
      <c r="A42" t="s">
        <v>415</v>
      </c>
      <c r="B42">
        <v>1</v>
      </c>
      <c r="C42">
        <f t="shared" si="0"/>
        <v>1</v>
      </c>
      <c r="D42">
        <f t="shared" si="1"/>
        <v>0</v>
      </c>
      <c r="F42" t="s">
        <v>361</v>
      </c>
      <c r="G42" t="s">
        <v>410</v>
      </c>
      <c r="H42">
        <v>1</v>
      </c>
    </row>
    <row r="43" spans="1:8" x14ac:dyDescent="0.25">
      <c r="A43" t="s">
        <v>416</v>
      </c>
      <c r="B43">
        <v>1</v>
      </c>
      <c r="C43">
        <f t="shared" si="0"/>
        <v>1</v>
      </c>
      <c r="D43">
        <f t="shared" si="1"/>
        <v>0</v>
      </c>
      <c r="F43" t="s">
        <v>362</v>
      </c>
      <c r="G43" t="s">
        <v>411</v>
      </c>
      <c r="H43">
        <v>0.45</v>
      </c>
    </row>
    <row r="44" spans="1:8" x14ac:dyDescent="0.25">
      <c r="A44" t="s">
        <v>417</v>
      </c>
      <c r="B44">
        <v>4</v>
      </c>
      <c r="C44">
        <f t="shared" si="0"/>
        <v>4</v>
      </c>
      <c r="D44">
        <f t="shared" si="1"/>
        <v>0</v>
      </c>
      <c r="F44" t="s">
        <v>363</v>
      </c>
      <c r="G44" t="s">
        <v>412</v>
      </c>
      <c r="H44">
        <v>1</v>
      </c>
    </row>
    <row r="45" spans="1:8" x14ac:dyDescent="0.25">
      <c r="A45" t="s">
        <v>418</v>
      </c>
      <c r="B45">
        <v>2</v>
      </c>
      <c r="C45">
        <f t="shared" si="0"/>
        <v>2</v>
      </c>
      <c r="D45">
        <f t="shared" si="1"/>
        <v>0</v>
      </c>
      <c r="F45" t="s">
        <v>364</v>
      </c>
      <c r="G45" t="s">
        <v>413</v>
      </c>
      <c r="H45">
        <v>1</v>
      </c>
    </row>
    <row r="46" spans="1:8" x14ac:dyDescent="0.25">
      <c r="A46" t="s">
        <v>419</v>
      </c>
      <c r="B46">
        <v>4</v>
      </c>
      <c r="C46">
        <f t="shared" si="0"/>
        <v>4</v>
      </c>
      <c r="D46">
        <f t="shared" si="1"/>
        <v>0</v>
      </c>
      <c r="F46" t="s">
        <v>365</v>
      </c>
      <c r="G46" t="s">
        <v>414</v>
      </c>
      <c r="H46">
        <v>1</v>
      </c>
    </row>
    <row r="47" spans="1:8" x14ac:dyDescent="0.25">
      <c r="A47" t="s">
        <v>420</v>
      </c>
      <c r="B47">
        <v>2</v>
      </c>
      <c r="C47">
        <f t="shared" si="0"/>
        <v>2</v>
      </c>
      <c r="D47">
        <f t="shared" si="1"/>
        <v>0</v>
      </c>
      <c r="F47" t="s">
        <v>366</v>
      </c>
      <c r="G47" t="s">
        <v>415</v>
      </c>
      <c r="H47">
        <v>1</v>
      </c>
    </row>
    <row r="48" spans="1:8" x14ac:dyDescent="0.25">
      <c r="A48" t="s">
        <v>421</v>
      </c>
      <c r="B48">
        <v>8</v>
      </c>
      <c r="C48">
        <f t="shared" si="0"/>
        <v>8</v>
      </c>
      <c r="D48">
        <f t="shared" si="1"/>
        <v>0</v>
      </c>
      <c r="F48" t="s">
        <v>367</v>
      </c>
      <c r="G48" t="s">
        <v>416</v>
      </c>
      <c r="H48">
        <v>1</v>
      </c>
    </row>
    <row r="49" spans="1:8" x14ac:dyDescent="0.25">
      <c r="A49" t="s">
        <v>422</v>
      </c>
      <c r="B49">
        <v>2.5</v>
      </c>
      <c r="C49">
        <f t="shared" si="0"/>
        <v>2.5</v>
      </c>
      <c r="D49">
        <f t="shared" si="1"/>
        <v>0</v>
      </c>
      <c r="F49" t="s">
        <v>368</v>
      </c>
      <c r="G49" t="s">
        <v>417</v>
      </c>
      <c r="H49">
        <v>4</v>
      </c>
    </row>
    <row r="50" spans="1:8" x14ac:dyDescent="0.25">
      <c r="F50" t="s">
        <v>369</v>
      </c>
      <c r="G50" t="s">
        <v>418</v>
      </c>
      <c r="H50">
        <v>2</v>
      </c>
    </row>
    <row r="51" spans="1:8" x14ac:dyDescent="0.25">
      <c r="F51" t="s">
        <v>370</v>
      </c>
      <c r="G51" t="s">
        <v>419</v>
      </c>
      <c r="H51">
        <v>4</v>
      </c>
    </row>
    <row r="52" spans="1:8" x14ac:dyDescent="0.25">
      <c r="F52" t="s">
        <v>371</v>
      </c>
      <c r="G52" t="s">
        <v>420</v>
      </c>
      <c r="H52">
        <v>2</v>
      </c>
    </row>
    <row r="53" spans="1:8" x14ac:dyDescent="0.25">
      <c r="F53" t="s">
        <v>372</v>
      </c>
      <c r="G53" t="s">
        <v>421</v>
      </c>
      <c r="H53">
        <v>8</v>
      </c>
    </row>
    <row r="54" spans="1:8" x14ac:dyDescent="0.25">
      <c r="F54" t="s">
        <v>373</v>
      </c>
      <c r="G54" t="s">
        <v>422</v>
      </c>
      <c r="H54">
        <v>2.5</v>
      </c>
    </row>
    <row r="55" spans="1:8" x14ac:dyDescent="0.25">
      <c r="F55" t="s">
        <v>374</v>
      </c>
      <c r="G55" t="s">
        <v>403</v>
      </c>
      <c r="H55">
        <v>1.48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0D26-F0A8-45A6-B1A5-95E564B5ACDF}">
  <sheetPr>
    <pageSetUpPr fitToPage="1"/>
  </sheetPr>
  <dimension ref="A1:AQ852"/>
  <sheetViews>
    <sheetView zoomScale="70" zoomScaleNormal="70" workbookViewId="0">
      <pane xSplit="2" ySplit="2" topLeftCell="C182" activePane="bottomRight" state="frozen"/>
      <selection pane="topRight" activeCell="C1" sqref="C1"/>
      <selection pane="bottomLeft" activeCell="A3" sqref="A3"/>
      <selection pane="bottomRight" activeCell="G187" sqref="G187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40012177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f>$Y$1/R3</f>
        <v>40</v>
      </c>
      <c r="Z3" s="50"/>
      <c r="AA3" s="50"/>
      <c r="AB3" s="50">
        <f>$Y$1/R3</f>
        <v>40</v>
      </c>
      <c r="AC3" s="121"/>
      <c r="AD3" s="122"/>
      <c r="AE3" s="122">
        <f>$Y$1/R3</f>
        <v>40</v>
      </c>
      <c r="AF3" s="122"/>
      <c r="AG3" s="122"/>
      <c r="AH3" s="122">
        <f>$Y$1/R3</f>
        <v>40</v>
      </c>
      <c r="AI3" s="122"/>
      <c r="AJ3" s="122"/>
      <c r="AK3" s="122">
        <f>$Y$1/R3</f>
        <v>40</v>
      </c>
      <c r="AL3" s="122"/>
      <c r="AM3" s="122"/>
      <c r="AN3" s="122">
        <f>$Y$1/R3</f>
        <v>40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0">
        <v>30022061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43">
        <f t="shared" ref="R4:R71" si="0">3600/P4</f>
        <v>225</v>
      </c>
      <c r="X4" s="122"/>
      <c r="Y4" s="50">
        <f t="shared" ref="Y4:Y71" si="1">$Y$1/R4</f>
        <v>4.4444444444444446</v>
      </c>
      <c r="Z4" s="50"/>
      <c r="AA4" s="50"/>
      <c r="AB4" s="50">
        <f t="shared" ref="AB4:AB71" si="2">$Y$1/R4</f>
        <v>4.4444444444444446</v>
      </c>
      <c r="AC4" s="121"/>
      <c r="AD4" s="122"/>
      <c r="AE4" s="122">
        <f t="shared" ref="AE4:AE71" si="3">$Y$1/R4</f>
        <v>4.4444444444444446</v>
      </c>
      <c r="AF4" s="122"/>
      <c r="AG4" s="122"/>
      <c r="AH4" s="122">
        <f t="shared" ref="AH4:AH71" si="4">$Y$1/R4</f>
        <v>4.4444444444444446</v>
      </c>
      <c r="AI4" s="122"/>
      <c r="AJ4" s="122"/>
      <c r="AK4" s="122">
        <f t="shared" ref="AK4:AK71" si="5">$Y$1/R4</f>
        <v>4.4444444444444446</v>
      </c>
      <c r="AL4" s="122"/>
      <c r="AM4" s="122"/>
      <c r="AN4" s="122">
        <f t="shared" ref="AN4:AN71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30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130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0">
        <v>30022066</v>
      </c>
      <c r="G9" s="71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24</v>
      </c>
      <c r="Q9" s="11" t="s">
        <v>84</v>
      </c>
      <c r="R9" s="43">
        <f t="shared" si="0"/>
        <v>150</v>
      </c>
      <c r="X9" s="122"/>
      <c r="Y9" s="50">
        <f t="shared" si="1"/>
        <v>6.666666666666667</v>
      </c>
      <c r="Z9" s="50"/>
      <c r="AA9" s="50"/>
      <c r="AB9" s="50">
        <f t="shared" si="2"/>
        <v>6.666666666666667</v>
      </c>
      <c r="AC9" s="121"/>
      <c r="AD9" s="122"/>
      <c r="AE9" s="122">
        <f t="shared" si="3"/>
        <v>6.666666666666667</v>
      </c>
      <c r="AF9" s="122"/>
      <c r="AG9" s="122"/>
      <c r="AH9" s="122">
        <f t="shared" si="4"/>
        <v>6.666666666666667</v>
      </c>
      <c r="AI9" s="122"/>
      <c r="AJ9" s="122"/>
      <c r="AK9" s="122">
        <f t="shared" si="5"/>
        <v>6.666666666666667</v>
      </c>
      <c r="AL9" s="122"/>
      <c r="AM9" s="122"/>
      <c r="AN9" s="122">
        <f t="shared" si="6"/>
        <v>6.666666666666667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30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130">
        <v>30023041</v>
      </c>
      <c r="H12" s="71"/>
      <c r="I12" s="71"/>
      <c r="J12" s="71"/>
      <c r="K12" s="115"/>
      <c r="L12" s="116"/>
      <c r="M12" s="8"/>
      <c r="N12" s="91" t="s">
        <v>191</v>
      </c>
      <c r="O12" s="10">
        <f t="shared" ref="O12:O13" si="8">O6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10034330</v>
      </c>
      <c r="I13" s="71"/>
      <c r="J13" s="71"/>
      <c r="K13" s="115"/>
      <c r="L13" s="116"/>
      <c r="M13" s="8"/>
      <c r="N13" s="91" t="s">
        <v>193</v>
      </c>
      <c r="O13" s="10">
        <f t="shared" si="8"/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64"/>
      <c r="H14" s="71">
        <v>10030495</v>
      </c>
      <c r="I14" s="64"/>
      <c r="J14" s="71"/>
      <c r="K14" s="71"/>
      <c r="L14" s="116"/>
      <c r="M14" s="8"/>
      <c r="N14" s="91" t="s">
        <v>195</v>
      </c>
      <c r="O14" s="10">
        <f>O11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30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O5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/>
      <c r="G16" s="130">
        <v>30022068</v>
      </c>
      <c r="H16" s="71"/>
      <c r="I16" s="71"/>
      <c r="J16" s="71"/>
      <c r="K16" s="71"/>
      <c r="L16" s="116"/>
      <c r="M16" s="8"/>
      <c r="N16" s="91" t="s">
        <v>192</v>
      </c>
      <c r="O16" s="10">
        <f t="shared" ref="O16:O17" si="9">O6</f>
        <v>1</v>
      </c>
      <c r="P16" s="10">
        <v>12</v>
      </c>
      <c r="Q16" s="11" t="s">
        <v>84</v>
      </c>
      <c r="R16" s="43">
        <f t="shared" si="0"/>
        <v>300</v>
      </c>
      <c r="X16" s="122"/>
      <c r="Y16" s="50">
        <f t="shared" si="1"/>
        <v>3.3333333333333335</v>
      </c>
      <c r="Z16" s="50"/>
      <c r="AA16" s="50"/>
      <c r="AB16" s="50">
        <f t="shared" si="2"/>
        <v>3.3333333333333335</v>
      </c>
      <c r="AC16" s="121"/>
      <c r="AD16" s="122"/>
      <c r="AE16" s="122">
        <f t="shared" si="3"/>
        <v>3.3333333333333335</v>
      </c>
      <c r="AF16" s="122"/>
      <c r="AG16" s="122"/>
      <c r="AH16" s="122">
        <f t="shared" si="4"/>
        <v>3.3333333333333335</v>
      </c>
      <c r="AI16" s="122"/>
      <c r="AJ16" s="122"/>
      <c r="AK16" s="122">
        <f t="shared" si="5"/>
        <v>3.3333333333333335</v>
      </c>
      <c r="AL16" s="122"/>
      <c r="AM16" s="122"/>
      <c r="AN16" s="122">
        <f t="shared" si="6"/>
        <v>3.3333333333333335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71">
        <v>10030494</v>
      </c>
      <c r="I17" s="71"/>
      <c r="J17" s="71"/>
      <c r="K17" s="71"/>
      <c r="L17" s="116"/>
      <c r="M17" s="8"/>
      <c r="N17" s="91" t="s">
        <v>194</v>
      </c>
      <c r="O17" s="10">
        <f t="shared" si="9"/>
        <v>1</v>
      </c>
      <c r="P17" s="10"/>
      <c r="Q17" s="11"/>
      <c r="R17" s="43"/>
      <c r="X17" s="122"/>
      <c r="Y17" s="50"/>
      <c r="Z17" s="50"/>
      <c r="AA17" s="50"/>
      <c r="AB17" s="50"/>
      <c r="AC17" s="121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71">
        <v>10030495</v>
      </c>
      <c r="I18" s="64"/>
      <c r="J18" s="71"/>
      <c r="K18" s="71"/>
      <c r="L18" s="116"/>
      <c r="M18" s="8"/>
      <c r="N18" s="91" t="s">
        <v>195</v>
      </c>
      <c r="O18" s="10">
        <f>O15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71">
        <v>10030760</v>
      </c>
      <c r="G19" s="64"/>
      <c r="H19" s="64"/>
      <c r="I19" s="64"/>
      <c r="J19" s="64"/>
      <c r="K19" s="64"/>
      <c r="L19" s="105"/>
      <c r="M19" s="8"/>
      <c r="N19" s="91" t="s">
        <v>235</v>
      </c>
      <c r="O19" s="10">
        <f>O5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71"/>
      <c r="E20" s="71">
        <v>10034196</v>
      </c>
      <c r="F20" s="71"/>
      <c r="G20" s="71"/>
      <c r="H20" s="71"/>
      <c r="I20" s="64"/>
      <c r="J20" s="64"/>
      <c r="K20" s="71"/>
      <c r="L20" s="116"/>
      <c r="M20" s="8"/>
      <c r="N20" s="91" t="s">
        <v>264</v>
      </c>
      <c r="O20" s="10">
        <v>0.29471467831184239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10033352</v>
      </c>
      <c r="F21" s="71"/>
      <c r="G21" s="71"/>
      <c r="H21" s="71"/>
      <c r="I21" s="64"/>
      <c r="J21" s="64"/>
      <c r="K21" s="71"/>
      <c r="L21" s="116"/>
      <c r="M21" s="8"/>
      <c r="N21" s="91" t="s">
        <v>93</v>
      </c>
      <c r="O21" s="10">
        <v>23.394617679304424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10033353</v>
      </c>
      <c r="F22" s="71"/>
      <c r="G22" s="71"/>
      <c r="H22" s="71"/>
      <c r="I22" s="64"/>
      <c r="J22" s="64"/>
      <c r="K22" s="71"/>
      <c r="L22" s="116"/>
      <c r="M22" s="8"/>
      <c r="N22" s="91" t="s">
        <v>94</v>
      </c>
      <c r="O22" s="10">
        <v>1.0444025749689474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10033354</v>
      </c>
      <c r="F23" s="71"/>
      <c r="G23" s="71"/>
      <c r="H23" s="71"/>
      <c r="I23" s="64"/>
      <c r="J23" s="64"/>
      <c r="K23" s="71"/>
      <c r="L23" s="116"/>
      <c r="M23" s="8"/>
      <c r="N23" s="91" t="s">
        <v>95</v>
      </c>
      <c r="O23" s="10">
        <v>0.20888051499378948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10033355</v>
      </c>
      <c r="F24" s="71"/>
      <c r="G24" s="71"/>
      <c r="H24" s="71"/>
      <c r="I24" s="64"/>
      <c r="J24" s="64"/>
      <c r="K24" s="71"/>
      <c r="L24" s="116"/>
      <c r="M24" s="8"/>
      <c r="N24" s="91" t="s">
        <v>96</v>
      </c>
      <c r="O24" s="10">
        <v>15.248277594546634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10033356</v>
      </c>
      <c r="F25" s="71"/>
      <c r="G25" s="71"/>
      <c r="H25" s="71"/>
      <c r="I25" s="64"/>
      <c r="J25" s="64"/>
      <c r="K25" s="71"/>
      <c r="L25" s="116"/>
      <c r="M25" s="8"/>
      <c r="N25" s="91" t="s">
        <v>97</v>
      </c>
      <c r="O25" s="10">
        <v>2.0888051499378948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10033357</v>
      </c>
      <c r="F26" s="71"/>
      <c r="G26" s="71"/>
      <c r="H26" s="71"/>
      <c r="I26" s="64"/>
      <c r="J26" s="64"/>
      <c r="K26" s="71"/>
      <c r="L26" s="116"/>
      <c r="M26" s="8"/>
      <c r="N26" s="91" t="s">
        <v>98</v>
      </c>
      <c r="O26" s="10">
        <v>0.83552205997515794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130">
        <v>30022057</v>
      </c>
      <c r="E27" s="71"/>
      <c r="F27" s="71"/>
      <c r="G27" s="71"/>
      <c r="H27" s="71"/>
      <c r="I27" s="64"/>
      <c r="J27" s="64"/>
      <c r="K27" s="71"/>
      <c r="L27" s="116"/>
      <c r="M27" s="8"/>
      <c r="N27" s="91" t="s">
        <v>259</v>
      </c>
      <c r="O27" s="10">
        <f>O3</f>
        <v>1</v>
      </c>
      <c r="P27" s="10">
        <f>16</f>
        <v>16</v>
      </c>
      <c r="Q27" s="11" t="s">
        <v>75</v>
      </c>
      <c r="R27" s="43">
        <f t="shared" si="0"/>
        <v>225</v>
      </c>
      <c r="X27" s="122"/>
      <c r="Y27" s="50">
        <f t="shared" si="1"/>
        <v>4.4444444444444446</v>
      </c>
      <c r="Z27" s="50"/>
      <c r="AA27" s="50"/>
      <c r="AB27" s="50">
        <f t="shared" si="2"/>
        <v>4.4444444444444446</v>
      </c>
      <c r="AC27" s="121"/>
      <c r="AD27" s="122"/>
      <c r="AE27" s="122">
        <f t="shared" si="3"/>
        <v>4.4444444444444446</v>
      </c>
      <c r="AF27" s="122"/>
      <c r="AG27" s="122"/>
      <c r="AH27" s="122">
        <f t="shared" si="4"/>
        <v>4.4444444444444446</v>
      </c>
      <c r="AI27" s="122"/>
      <c r="AJ27" s="122"/>
      <c r="AK27" s="122">
        <f t="shared" si="5"/>
        <v>4.4444444444444446</v>
      </c>
      <c r="AL27" s="122"/>
      <c r="AM27" s="122"/>
      <c r="AN27" s="122">
        <f t="shared" si="6"/>
        <v>4.4444444444444446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30">
        <v>30022058</v>
      </c>
      <c r="F28" s="71"/>
      <c r="G28" s="71"/>
      <c r="H28" s="71"/>
      <c r="I28" s="71"/>
      <c r="J28" s="64"/>
      <c r="K28" s="64"/>
      <c r="L28" s="116"/>
      <c r="M28" s="8"/>
      <c r="N28" s="91" t="s">
        <v>236</v>
      </c>
      <c r="O28" s="10">
        <f>O4</f>
        <v>1</v>
      </c>
      <c r="P28" s="10">
        <f>120+30+30</f>
        <v>180</v>
      </c>
      <c r="Q28" s="11" t="s">
        <v>74</v>
      </c>
      <c r="R28" s="43">
        <f t="shared" si="0"/>
        <v>20</v>
      </c>
      <c r="X28" s="122"/>
      <c r="Y28" s="50">
        <f t="shared" si="1"/>
        <v>50</v>
      </c>
      <c r="Z28" s="50"/>
      <c r="AA28" s="50"/>
      <c r="AB28" s="50">
        <f t="shared" si="2"/>
        <v>50</v>
      </c>
      <c r="AC28" s="121"/>
      <c r="AD28" s="122"/>
      <c r="AE28" s="122">
        <f t="shared" si="3"/>
        <v>50</v>
      </c>
      <c r="AF28" s="122"/>
      <c r="AG28" s="122"/>
      <c r="AH28" s="122">
        <f t="shared" si="4"/>
        <v>50</v>
      </c>
      <c r="AI28" s="122"/>
      <c r="AJ28" s="122"/>
      <c r="AK28" s="122">
        <f t="shared" si="5"/>
        <v>50</v>
      </c>
      <c r="AL28" s="122"/>
      <c r="AM28" s="122"/>
      <c r="AN28" s="122">
        <f t="shared" si="6"/>
        <v>50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71"/>
      <c r="F29" s="130">
        <v>30022059</v>
      </c>
      <c r="G29" s="71"/>
      <c r="H29" s="71"/>
      <c r="I29" s="71"/>
      <c r="J29" s="64"/>
      <c r="K29" s="64"/>
      <c r="L29" s="116"/>
      <c r="M29" s="8"/>
      <c r="N29" s="91" t="s">
        <v>234</v>
      </c>
      <c r="O29" s="10">
        <f>O28</f>
        <v>1</v>
      </c>
      <c r="P29" s="10">
        <f>84+119+84+84</f>
        <v>371</v>
      </c>
      <c r="Q29" s="11" t="s">
        <v>73</v>
      </c>
      <c r="R29" s="43">
        <f t="shared" si="0"/>
        <v>9.703504043126685</v>
      </c>
      <c r="X29" s="122"/>
      <c r="Y29" s="50">
        <f t="shared" si="1"/>
        <v>103.05555555555556</v>
      </c>
      <c r="Z29" s="50"/>
      <c r="AA29" s="50"/>
      <c r="AB29" s="50">
        <f t="shared" si="2"/>
        <v>103.05555555555556</v>
      </c>
      <c r="AC29" s="121"/>
      <c r="AD29" s="122"/>
      <c r="AE29" s="122">
        <f t="shared" si="3"/>
        <v>103.05555555555556</v>
      </c>
      <c r="AF29" s="122"/>
      <c r="AG29" s="122"/>
      <c r="AH29" s="122">
        <f t="shared" si="4"/>
        <v>103.05555555555556</v>
      </c>
      <c r="AI29" s="122"/>
      <c r="AJ29" s="122"/>
      <c r="AK29" s="122">
        <f t="shared" si="5"/>
        <v>103.05555555555556</v>
      </c>
      <c r="AL29" s="122"/>
      <c r="AM29" s="122"/>
      <c r="AN29" s="122">
        <f t="shared" si="6"/>
        <v>103.05555555555556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130">
        <v>30022073</v>
      </c>
      <c r="H30" s="71"/>
      <c r="I30" s="71"/>
      <c r="J30" s="64"/>
      <c r="K30" s="64"/>
      <c r="L30" s="116"/>
      <c r="M30" s="8"/>
      <c r="N30" s="91" t="s">
        <v>233</v>
      </c>
      <c r="O30" s="10">
        <f t="shared" ref="O30:O32" si="10">O29</f>
        <v>1</v>
      </c>
      <c r="P30" s="10">
        <f>75</f>
        <v>75</v>
      </c>
      <c r="Q30" s="11" t="s">
        <v>73</v>
      </c>
      <c r="R30" s="43">
        <f t="shared" si="0"/>
        <v>48</v>
      </c>
      <c r="X30" s="122"/>
      <c r="Y30" s="50">
        <f t="shared" si="1"/>
        <v>20.833333333333332</v>
      </c>
      <c r="Z30" s="50"/>
      <c r="AA30" s="50"/>
      <c r="AB30" s="50">
        <f t="shared" si="2"/>
        <v>20.833333333333332</v>
      </c>
      <c r="AC30" s="121"/>
      <c r="AD30" s="122"/>
      <c r="AE30" s="122">
        <f t="shared" si="3"/>
        <v>20.833333333333332</v>
      </c>
      <c r="AF30" s="122"/>
      <c r="AG30" s="122"/>
      <c r="AH30" s="122">
        <f t="shared" si="4"/>
        <v>20.833333333333332</v>
      </c>
      <c r="AI30" s="122"/>
      <c r="AJ30" s="122"/>
      <c r="AK30" s="122">
        <f t="shared" si="5"/>
        <v>20.833333333333332</v>
      </c>
      <c r="AL30" s="122"/>
      <c r="AM30" s="122"/>
      <c r="AN30" s="122">
        <f t="shared" si="6"/>
        <v>20.833333333333332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64"/>
      <c r="H31" s="130">
        <v>30022074</v>
      </c>
      <c r="I31" s="71"/>
      <c r="J31" s="64"/>
      <c r="K31" s="64"/>
      <c r="L31" s="116"/>
      <c r="M31" s="8"/>
      <c r="N31" s="91" t="s">
        <v>231</v>
      </c>
      <c r="O31" s="10">
        <f t="shared" si="10"/>
        <v>1</v>
      </c>
      <c r="P31" s="10">
        <v>27</v>
      </c>
      <c r="Q31" s="11" t="s">
        <v>72</v>
      </c>
      <c r="R31" s="43">
        <f t="shared" si="0"/>
        <v>133.33333333333334</v>
      </c>
      <c r="X31" s="122"/>
      <c r="Y31" s="50">
        <f t="shared" si="1"/>
        <v>7.4999999999999991</v>
      </c>
      <c r="Z31" s="50"/>
      <c r="AA31" s="50"/>
      <c r="AB31" s="50">
        <f t="shared" si="2"/>
        <v>7.4999999999999991</v>
      </c>
      <c r="AC31" s="121"/>
      <c r="AD31" s="122"/>
      <c r="AE31" s="122">
        <f t="shared" si="3"/>
        <v>7.4999999999999991</v>
      </c>
      <c r="AF31" s="122"/>
      <c r="AG31" s="122"/>
      <c r="AH31" s="122">
        <f t="shared" si="4"/>
        <v>7.4999999999999991</v>
      </c>
      <c r="AI31" s="122"/>
      <c r="AJ31" s="122"/>
      <c r="AK31" s="122">
        <f t="shared" si="5"/>
        <v>7.4999999999999991</v>
      </c>
      <c r="AL31" s="122"/>
      <c r="AM31" s="122"/>
      <c r="AN31" s="122">
        <f t="shared" si="6"/>
        <v>7.4999999999999991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71"/>
      <c r="I32" s="71">
        <v>10030741</v>
      </c>
      <c r="J32" s="64"/>
      <c r="K32" s="64"/>
      <c r="L32" s="116"/>
      <c r="M32" s="8"/>
      <c r="N32" s="91" t="s">
        <v>232</v>
      </c>
      <c r="O32" s="10">
        <f t="shared" si="10"/>
        <v>1</v>
      </c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130">
        <v>30022075</v>
      </c>
      <c r="I33" s="71"/>
      <c r="J33" s="71"/>
      <c r="K33" s="64"/>
      <c r="L33" s="105"/>
      <c r="M33" s="8"/>
      <c r="N33" s="91" t="s">
        <v>227</v>
      </c>
      <c r="O33" s="10">
        <f>O27*2</f>
        <v>2</v>
      </c>
      <c r="P33" s="10">
        <v>36</v>
      </c>
      <c r="Q33" s="11" t="s">
        <v>72</v>
      </c>
      <c r="R33" s="43">
        <f t="shared" si="0"/>
        <v>100</v>
      </c>
      <c r="X33" s="122"/>
      <c r="Y33" s="50">
        <f t="shared" si="1"/>
        <v>10</v>
      </c>
      <c r="Z33" s="50"/>
      <c r="AA33" s="50"/>
      <c r="AB33" s="50">
        <f t="shared" si="2"/>
        <v>10</v>
      </c>
      <c r="AC33" s="121"/>
      <c r="AD33" s="122"/>
      <c r="AE33" s="122">
        <f t="shared" si="3"/>
        <v>10</v>
      </c>
      <c r="AF33" s="122"/>
      <c r="AG33" s="122"/>
      <c r="AH33" s="122">
        <f t="shared" si="4"/>
        <v>10</v>
      </c>
      <c r="AI33" s="122"/>
      <c r="AJ33" s="122"/>
      <c r="AK33" s="122">
        <f t="shared" si="5"/>
        <v>10</v>
      </c>
      <c r="AL33" s="122"/>
      <c r="AM33" s="122"/>
      <c r="AN33" s="122">
        <f t="shared" si="6"/>
        <v>10</v>
      </c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71"/>
      <c r="I34" s="71">
        <v>10030742</v>
      </c>
      <c r="J34" s="71"/>
      <c r="K34" s="64"/>
      <c r="L34" s="105"/>
      <c r="M34" s="8"/>
      <c r="N34" s="91" t="s">
        <v>229</v>
      </c>
      <c r="O34" s="10">
        <f>O33</f>
        <v>2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0">
        <v>30022076</v>
      </c>
      <c r="I35" s="71"/>
      <c r="J35" s="71"/>
      <c r="K35" s="118"/>
      <c r="L35" s="105"/>
      <c r="M35" s="8"/>
      <c r="N35" s="91" t="s">
        <v>228</v>
      </c>
      <c r="O35" s="10">
        <f>O27</f>
        <v>1</v>
      </c>
      <c r="P35" s="10">
        <v>36</v>
      </c>
      <c r="Q35" s="11" t="s">
        <v>72</v>
      </c>
      <c r="R35" s="43">
        <f t="shared" si="0"/>
        <v>100</v>
      </c>
      <c r="X35" s="122"/>
      <c r="Y35" s="50">
        <f t="shared" si="1"/>
        <v>10</v>
      </c>
      <c r="Z35" s="50"/>
      <c r="AA35" s="50"/>
      <c r="AB35" s="50">
        <f t="shared" si="2"/>
        <v>10</v>
      </c>
      <c r="AC35" s="121"/>
      <c r="AD35" s="122"/>
      <c r="AE35" s="122">
        <f t="shared" si="3"/>
        <v>10</v>
      </c>
      <c r="AF35" s="122"/>
      <c r="AG35" s="122"/>
      <c r="AH35" s="122">
        <f t="shared" si="4"/>
        <v>10</v>
      </c>
      <c r="AI35" s="122"/>
      <c r="AJ35" s="122"/>
      <c r="AK35" s="122">
        <f t="shared" si="5"/>
        <v>10</v>
      </c>
      <c r="AL35" s="122"/>
      <c r="AM35" s="122"/>
      <c r="AN35" s="122">
        <f t="shared" si="6"/>
        <v>10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10030743</v>
      </c>
      <c r="J36" s="64"/>
      <c r="K36" s="118"/>
      <c r="L36" s="105"/>
      <c r="M36" s="8"/>
      <c r="N36" s="91" t="s">
        <v>230</v>
      </c>
      <c r="O36" s="10">
        <f>O35</f>
        <v>1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130">
        <v>30022088</v>
      </c>
      <c r="H37" s="64"/>
      <c r="I37" s="64"/>
      <c r="J37" s="64"/>
      <c r="K37" s="64"/>
      <c r="L37" s="116"/>
      <c r="M37" s="8"/>
      <c r="N37" s="91" t="s">
        <v>226</v>
      </c>
      <c r="O37" s="10">
        <f>O3</f>
        <v>1</v>
      </c>
      <c r="P37" s="10">
        <f>30</f>
        <v>30</v>
      </c>
      <c r="Q37" s="11" t="s">
        <v>73</v>
      </c>
      <c r="R37" s="43">
        <f t="shared" si="0"/>
        <v>120</v>
      </c>
      <c r="X37" s="122"/>
      <c r="Y37" s="50">
        <f t="shared" si="1"/>
        <v>8.3333333333333339</v>
      </c>
      <c r="Z37" s="50"/>
      <c r="AA37" s="50"/>
      <c r="AB37" s="50">
        <f t="shared" si="2"/>
        <v>8.3333333333333339</v>
      </c>
      <c r="AC37" s="121"/>
      <c r="AD37" s="122"/>
      <c r="AE37" s="122">
        <f t="shared" si="3"/>
        <v>8.3333333333333339</v>
      </c>
      <c r="AF37" s="122"/>
      <c r="AG37" s="122"/>
      <c r="AH37" s="122">
        <f t="shared" si="4"/>
        <v>8.3333333333333339</v>
      </c>
      <c r="AI37" s="122"/>
      <c r="AJ37" s="122"/>
      <c r="AK37" s="122">
        <f t="shared" si="5"/>
        <v>8.3333333333333339</v>
      </c>
      <c r="AL37" s="122"/>
      <c r="AM37" s="122"/>
      <c r="AN37" s="122">
        <f t="shared" si="6"/>
        <v>8.3333333333333339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130">
        <v>30022089</v>
      </c>
      <c r="I38" s="64"/>
      <c r="J38" s="64"/>
      <c r="K38" s="64"/>
      <c r="L38" s="116"/>
      <c r="M38" s="8"/>
      <c r="N38" s="91" t="s">
        <v>224</v>
      </c>
      <c r="O38" s="10">
        <f>O37</f>
        <v>1</v>
      </c>
      <c r="P38" s="10">
        <v>18</v>
      </c>
      <c r="Q38" s="11" t="s">
        <v>72</v>
      </c>
      <c r="R38" s="43">
        <f t="shared" si="0"/>
        <v>200</v>
      </c>
      <c r="X38" s="122"/>
      <c r="Y38" s="50">
        <f t="shared" si="1"/>
        <v>5</v>
      </c>
      <c r="Z38" s="50"/>
      <c r="AA38" s="50"/>
      <c r="AB38" s="50">
        <f t="shared" si="2"/>
        <v>5</v>
      </c>
      <c r="AC38" s="121"/>
      <c r="AD38" s="122"/>
      <c r="AE38" s="122">
        <f t="shared" si="3"/>
        <v>5</v>
      </c>
      <c r="AF38" s="122"/>
      <c r="AG38" s="122"/>
      <c r="AH38" s="122">
        <f t="shared" si="4"/>
        <v>5</v>
      </c>
      <c r="AI38" s="122"/>
      <c r="AJ38" s="122"/>
      <c r="AK38" s="122">
        <f t="shared" si="5"/>
        <v>5</v>
      </c>
      <c r="AL38" s="122"/>
      <c r="AM38" s="122"/>
      <c r="AN38" s="122">
        <f t="shared" si="6"/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64"/>
      <c r="H39" s="64"/>
      <c r="I39" s="130">
        <v>30022090</v>
      </c>
      <c r="J39" s="71"/>
      <c r="K39" s="64"/>
      <c r="L39" s="116"/>
      <c r="M39" s="8"/>
      <c r="N39" s="91" t="s">
        <v>223</v>
      </c>
      <c r="O39" s="10">
        <f t="shared" ref="O39:O40" si="11">O38</f>
        <v>1</v>
      </c>
      <c r="P39" s="10">
        <v>24</v>
      </c>
      <c r="Q39" s="11" t="s">
        <v>84</v>
      </c>
      <c r="R39" s="43">
        <f t="shared" si="0"/>
        <v>150</v>
      </c>
      <c r="X39" s="122"/>
      <c r="Y39" s="50">
        <f t="shared" si="1"/>
        <v>6.666666666666667</v>
      </c>
      <c r="Z39" s="50"/>
      <c r="AA39" s="50"/>
      <c r="AB39" s="50">
        <f t="shared" si="2"/>
        <v>6.666666666666667</v>
      </c>
      <c r="AC39" s="121"/>
      <c r="AD39" s="122"/>
      <c r="AE39" s="122">
        <f t="shared" si="3"/>
        <v>6.666666666666667</v>
      </c>
      <c r="AF39" s="122"/>
      <c r="AG39" s="122"/>
      <c r="AH39" s="122">
        <f t="shared" si="4"/>
        <v>6.666666666666667</v>
      </c>
      <c r="AI39" s="122"/>
      <c r="AJ39" s="122"/>
      <c r="AK39" s="122">
        <f t="shared" si="5"/>
        <v>6.666666666666667</v>
      </c>
      <c r="AL39" s="122"/>
      <c r="AM39" s="122"/>
      <c r="AN39" s="122">
        <f t="shared" si="6"/>
        <v>6.666666666666667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64"/>
      <c r="H40" s="64"/>
      <c r="I40" s="71"/>
      <c r="J40" s="71">
        <v>10030749</v>
      </c>
      <c r="K40" s="64"/>
      <c r="L40" s="116"/>
      <c r="M40" s="8"/>
      <c r="N40" s="91" t="s">
        <v>225</v>
      </c>
      <c r="O40" s="10">
        <f t="shared" si="11"/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130">
        <v>30022091</v>
      </c>
      <c r="I41" s="71"/>
      <c r="J41" s="71"/>
      <c r="K41" s="64"/>
      <c r="L41" s="116"/>
      <c r="M41" s="8"/>
      <c r="N41" s="91" t="s">
        <v>219</v>
      </c>
      <c r="O41" s="10">
        <f>O37</f>
        <v>1</v>
      </c>
      <c r="P41" s="10">
        <v>9</v>
      </c>
      <c r="Q41" s="11" t="s">
        <v>72</v>
      </c>
      <c r="R41" s="43">
        <f t="shared" si="0"/>
        <v>400</v>
      </c>
      <c r="X41" s="122"/>
      <c r="Y41" s="50">
        <f t="shared" si="1"/>
        <v>2.5</v>
      </c>
      <c r="Z41" s="50"/>
      <c r="AA41" s="50"/>
      <c r="AB41" s="50">
        <f t="shared" si="2"/>
        <v>2.5</v>
      </c>
      <c r="AC41" s="121"/>
      <c r="AD41" s="122"/>
      <c r="AE41" s="122">
        <f t="shared" si="3"/>
        <v>2.5</v>
      </c>
      <c r="AF41" s="122"/>
      <c r="AG41" s="122"/>
      <c r="AH41" s="122">
        <f t="shared" si="4"/>
        <v>2.5</v>
      </c>
      <c r="AI41" s="122"/>
      <c r="AJ41" s="122"/>
      <c r="AK41" s="122">
        <f t="shared" si="5"/>
        <v>2.5</v>
      </c>
      <c r="AL41" s="122"/>
      <c r="AM41" s="122"/>
      <c r="AN41" s="122">
        <f t="shared" si="6"/>
        <v>2.5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71"/>
      <c r="I42" s="71">
        <v>10030750</v>
      </c>
      <c r="J42" s="71"/>
      <c r="K42" s="64"/>
      <c r="L42" s="116"/>
      <c r="M42" s="8"/>
      <c r="N42" s="91" t="s">
        <v>222</v>
      </c>
      <c r="O42" s="10">
        <f>O41</f>
        <v>1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130">
        <v>30022092</v>
      </c>
      <c r="I43" s="71"/>
      <c r="J43" s="71"/>
      <c r="K43" s="71"/>
      <c r="L43" s="105"/>
      <c r="M43" s="8"/>
      <c r="N43" s="91" t="s">
        <v>220</v>
      </c>
      <c r="O43" s="10">
        <f>O37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71"/>
      <c r="I44" s="71">
        <v>10030751</v>
      </c>
      <c r="J44" s="71"/>
      <c r="K44" s="71"/>
      <c r="L44" s="105"/>
      <c r="M44" s="8"/>
      <c r="N44" s="91" t="s">
        <v>221</v>
      </c>
      <c r="O44" s="10">
        <f>O43</f>
        <v>1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130">
        <v>30022077</v>
      </c>
      <c r="H45" s="71"/>
      <c r="I45" s="71"/>
      <c r="J45" s="71"/>
      <c r="K45" s="64"/>
      <c r="L45" s="116"/>
      <c r="M45" s="8"/>
      <c r="N45" s="91" t="s">
        <v>205</v>
      </c>
      <c r="O45" s="10">
        <f>O29</f>
        <v>1</v>
      </c>
      <c r="P45" s="10">
        <f>15+20+50+40+16</f>
        <v>141</v>
      </c>
      <c r="Q45" s="11" t="s">
        <v>73</v>
      </c>
      <c r="R45" s="43">
        <f t="shared" si="0"/>
        <v>25.531914893617021</v>
      </c>
      <c r="X45" s="122"/>
      <c r="Y45" s="50">
        <f t="shared" si="1"/>
        <v>39.166666666666664</v>
      </c>
      <c r="Z45" s="50"/>
      <c r="AA45" s="50"/>
      <c r="AB45" s="50">
        <f t="shared" si="2"/>
        <v>39.166666666666664</v>
      </c>
      <c r="AC45" s="121"/>
      <c r="AD45" s="122"/>
      <c r="AE45" s="122">
        <f t="shared" si="3"/>
        <v>39.166666666666664</v>
      </c>
      <c r="AF45" s="122"/>
      <c r="AG45" s="122"/>
      <c r="AH45" s="122">
        <f t="shared" si="4"/>
        <v>39.166666666666664</v>
      </c>
      <c r="AI45" s="122"/>
      <c r="AJ45" s="122"/>
      <c r="AK45" s="122">
        <f t="shared" si="5"/>
        <v>39.166666666666664</v>
      </c>
      <c r="AL45" s="122"/>
      <c r="AM45" s="122"/>
      <c r="AN45" s="122">
        <f t="shared" si="6"/>
        <v>39.166666666666664</v>
      </c>
    </row>
    <row r="46" spans="1:40" ht="22.5" customHeight="1" x14ac:dyDescent="0.55000000000000004">
      <c r="A46" s="5">
        <v>1000</v>
      </c>
      <c r="B46" s="52" t="s">
        <v>66</v>
      </c>
      <c r="C46" s="114"/>
      <c r="D46" s="64"/>
      <c r="E46" s="64"/>
      <c r="F46" s="64"/>
      <c r="G46" s="71"/>
      <c r="H46" s="130">
        <v>30022078</v>
      </c>
      <c r="I46" s="71"/>
      <c r="J46" s="71"/>
      <c r="K46" s="64"/>
      <c r="L46" s="116"/>
      <c r="M46" s="8"/>
      <c r="N46" s="91" t="s">
        <v>200</v>
      </c>
      <c r="O46" s="10">
        <f>O45</f>
        <v>1</v>
      </c>
      <c r="P46" s="10">
        <v>27</v>
      </c>
      <c r="Q46" s="11" t="s">
        <v>72</v>
      </c>
      <c r="R46" s="43">
        <f t="shared" si="0"/>
        <v>133.33333333333334</v>
      </c>
      <c r="X46" s="122"/>
      <c r="Y46" s="50">
        <f t="shared" si="1"/>
        <v>7.4999999999999991</v>
      </c>
      <c r="Z46" s="50"/>
      <c r="AA46" s="50"/>
      <c r="AB46" s="50">
        <f t="shared" si="2"/>
        <v>7.4999999999999991</v>
      </c>
      <c r="AC46" s="121"/>
      <c r="AD46" s="122"/>
      <c r="AE46" s="122">
        <f t="shared" si="3"/>
        <v>7.4999999999999991</v>
      </c>
      <c r="AF46" s="122"/>
      <c r="AG46" s="122"/>
      <c r="AH46" s="122">
        <f t="shared" si="4"/>
        <v>7.4999999999999991</v>
      </c>
      <c r="AI46" s="122"/>
      <c r="AJ46" s="122"/>
      <c r="AK46" s="122">
        <f t="shared" si="5"/>
        <v>7.4999999999999991</v>
      </c>
      <c r="AL46" s="122"/>
      <c r="AM46" s="122"/>
      <c r="AN46" s="122">
        <f t="shared" si="6"/>
        <v>7.4999999999999991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/>
      <c r="H47" s="71"/>
      <c r="I47" s="130">
        <v>30022079</v>
      </c>
      <c r="J47" s="71"/>
      <c r="K47" s="64"/>
      <c r="L47" s="116"/>
      <c r="M47" s="8"/>
      <c r="N47" s="91" t="s">
        <v>199</v>
      </c>
      <c r="O47" s="10">
        <f t="shared" ref="O47:O48" si="12">O46</f>
        <v>1</v>
      </c>
      <c r="P47" s="10">
        <v>36</v>
      </c>
      <c r="Q47" s="11" t="s">
        <v>84</v>
      </c>
      <c r="R47" s="43">
        <f t="shared" si="0"/>
        <v>100</v>
      </c>
      <c r="X47" s="122"/>
      <c r="Y47" s="50">
        <f t="shared" si="1"/>
        <v>10</v>
      </c>
      <c r="Z47" s="50"/>
      <c r="AA47" s="50"/>
      <c r="AB47" s="50">
        <f t="shared" si="2"/>
        <v>10</v>
      </c>
      <c r="AC47" s="121"/>
      <c r="AD47" s="122"/>
      <c r="AE47" s="122">
        <f t="shared" si="3"/>
        <v>10</v>
      </c>
      <c r="AF47" s="122"/>
      <c r="AG47" s="122"/>
      <c r="AH47" s="122">
        <f t="shared" si="4"/>
        <v>10</v>
      </c>
      <c r="AI47" s="122"/>
      <c r="AJ47" s="122"/>
      <c r="AK47" s="122">
        <f t="shared" si="5"/>
        <v>10</v>
      </c>
      <c r="AL47" s="122"/>
      <c r="AM47" s="122"/>
      <c r="AN47" s="122">
        <f t="shared" si="6"/>
        <v>10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71"/>
      <c r="I48" s="71"/>
      <c r="J48" s="71">
        <v>10030744</v>
      </c>
      <c r="K48" s="64"/>
      <c r="L48" s="116"/>
      <c r="M48" s="8"/>
      <c r="N48" s="91" t="s">
        <v>201</v>
      </c>
      <c r="O48" s="10">
        <f t="shared" si="12"/>
        <v>1</v>
      </c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71"/>
      <c r="H49" s="71">
        <v>10034329</v>
      </c>
      <c r="I49" s="64"/>
      <c r="J49" s="64"/>
      <c r="K49" s="64"/>
      <c r="L49" s="105"/>
      <c r="M49" s="8"/>
      <c r="N49" s="91" t="s">
        <v>263</v>
      </c>
      <c r="O49" s="10">
        <f>O45</f>
        <v>1</v>
      </c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71"/>
      <c r="H50" s="130">
        <v>30023044</v>
      </c>
      <c r="I50" s="71"/>
      <c r="J50" s="71"/>
      <c r="K50" s="71"/>
      <c r="L50" s="105"/>
      <c r="M50" s="8"/>
      <c r="N50" s="91" t="s">
        <v>213</v>
      </c>
      <c r="O50" s="10">
        <f>O45</f>
        <v>1</v>
      </c>
      <c r="P50" s="10">
        <f>50</f>
        <v>50</v>
      </c>
      <c r="Q50" s="11" t="s">
        <v>73</v>
      </c>
      <c r="R50" s="43">
        <f t="shared" si="0"/>
        <v>72</v>
      </c>
      <c r="X50" s="122"/>
      <c r="Y50" s="50">
        <f t="shared" si="1"/>
        <v>13.888888888888889</v>
      </c>
      <c r="Z50" s="50"/>
      <c r="AA50" s="50"/>
      <c r="AB50" s="50">
        <f t="shared" si="2"/>
        <v>13.888888888888889</v>
      </c>
      <c r="AC50" s="121"/>
      <c r="AD50" s="122"/>
      <c r="AE50" s="122">
        <f t="shared" si="3"/>
        <v>13.888888888888889</v>
      </c>
      <c r="AF50" s="122"/>
      <c r="AG50" s="122"/>
      <c r="AH50" s="122">
        <f t="shared" si="4"/>
        <v>13.888888888888889</v>
      </c>
      <c r="AI50" s="122"/>
      <c r="AJ50" s="122"/>
      <c r="AK50" s="122">
        <f t="shared" si="5"/>
        <v>13.888888888888889</v>
      </c>
      <c r="AL50" s="122"/>
      <c r="AM50" s="122"/>
      <c r="AN50" s="122">
        <f t="shared" si="6"/>
        <v>13.888888888888889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71"/>
      <c r="I51" s="130">
        <v>30023042</v>
      </c>
      <c r="J51" s="71"/>
      <c r="K51" s="71"/>
      <c r="L51" s="105"/>
      <c r="M51" s="8"/>
      <c r="N51" s="91" t="s">
        <v>211</v>
      </c>
      <c r="O51" s="10">
        <f>O50</f>
        <v>1</v>
      </c>
      <c r="P51" s="10">
        <v>27</v>
      </c>
      <c r="Q51" s="11" t="s">
        <v>72</v>
      </c>
      <c r="R51" s="43">
        <f t="shared" si="0"/>
        <v>133.33333333333334</v>
      </c>
      <c r="X51" s="122"/>
      <c r="Y51" s="50">
        <f t="shared" si="1"/>
        <v>7.4999999999999991</v>
      </c>
      <c r="Z51" s="50"/>
      <c r="AA51" s="50"/>
      <c r="AB51" s="50">
        <f t="shared" si="2"/>
        <v>7.4999999999999991</v>
      </c>
      <c r="AC51" s="121"/>
      <c r="AD51" s="122"/>
      <c r="AE51" s="122">
        <f t="shared" si="3"/>
        <v>7.4999999999999991</v>
      </c>
      <c r="AF51" s="122"/>
      <c r="AG51" s="122"/>
      <c r="AH51" s="122">
        <f t="shared" si="4"/>
        <v>7.4999999999999991</v>
      </c>
      <c r="AI51" s="122"/>
      <c r="AJ51" s="122"/>
      <c r="AK51" s="122">
        <f t="shared" si="5"/>
        <v>7.4999999999999991</v>
      </c>
      <c r="AL51" s="122"/>
      <c r="AM51" s="122"/>
      <c r="AN51" s="122">
        <f t="shared" si="6"/>
        <v>7.4999999999999991</v>
      </c>
    </row>
    <row r="52" spans="1:40" ht="22.5" customHeight="1" x14ac:dyDescent="0.55000000000000004">
      <c r="A52" s="5">
        <v>1000</v>
      </c>
      <c r="B52" s="52" t="s">
        <v>66</v>
      </c>
      <c r="C52" s="114"/>
      <c r="D52" s="64"/>
      <c r="E52" s="64"/>
      <c r="F52" s="64"/>
      <c r="G52" s="71"/>
      <c r="H52" s="71"/>
      <c r="I52" s="71"/>
      <c r="J52" s="130">
        <v>30023043</v>
      </c>
      <c r="K52" s="71"/>
      <c r="L52" s="116"/>
      <c r="M52" s="8"/>
      <c r="N52" s="91" t="s">
        <v>210</v>
      </c>
      <c r="O52" s="10">
        <f t="shared" ref="O52:O53" si="13">O51</f>
        <v>1</v>
      </c>
      <c r="P52" s="10">
        <v>24</v>
      </c>
      <c r="Q52" s="11" t="s">
        <v>84</v>
      </c>
      <c r="R52" s="43">
        <f t="shared" si="0"/>
        <v>150</v>
      </c>
      <c r="X52" s="122"/>
      <c r="Y52" s="50">
        <f t="shared" si="1"/>
        <v>6.666666666666667</v>
      </c>
      <c r="Z52" s="50"/>
      <c r="AA52" s="50"/>
      <c r="AB52" s="50">
        <f t="shared" si="2"/>
        <v>6.666666666666667</v>
      </c>
      <c r="AC52" s="121"/>
      <c r="AD52" s="122"/>
      <c r="AE52" s="122">
        <f t="shared" si="3"/>
        <v>6.666666666666667</v>
      </c>
      <c r="AF52" s="122"/>
      <c r="AG52" s="122"/>
      <c r="AH52" s="122">
        <f t="shared" si="4"/>
        <v>6.666666666666667</v>
      </c>
      <c r="AI52" s="122"/>
      <c r="AJ52" s="122"/>
      <c r="AK52" s="122">
        <f t="shared" si="5"/>
        <v>6.666666666666667</v>
      </c>
      <c r="AL52" s="122"/>
      <c r="AM52" s="122"/>
      <c r="AN52" s="122">
        <f t="shared" si="6"/>
        <v>6.666666666666667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/>
      <c r="J53" s="71"/>
      <c r="K53" s="71">
        <v>10034381</v>
      </c>
      <c r="L53" s="116"/>
      <c r="M53" s="8"/>
      <c r="N53" s="91" t="s">
        <v>207</v>
      </c>
      <c r="O53" s="10">
        <f t="shared" si="13"/>
        <v>1</v>
      </c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130">
        <v>30023032</v>
      </c>
      <c r="J54" s="71"/>
      <c r="K54" s="71"/>
      <c r="L54" s="116"/>
      <c r="M54" s="8"/>
      <c r="N54" s="91" t="s">
        <v>271</v>
      </c>
      <c r="O54" s="10">
        <f>O50</f>
        <v>1</v>
      </c>
      <c r="P54" s="10">
        <v>18</v>
      </c>
      <c r="Q54" s="11" t="s">
        <v>72</v>
      </c>
      <c r="R54" s="43">
        <f t="shared" ref="R54:R55" si="14">3600/P54</f>
        <v>200</v>
      </c>
      <c r="X54" s="122"/>
      <c r="Y54" s="50">
        <f t="shared" ref="Y54:Y55" si="15">$Y$1/R54</f>
        <v>5</v>
      </c>
      <c r="Z54" s="50"/>
      <c r="AA54" s="50"/>
      <c r="AB54" s="50">
        <f t="shared" ref="AB54:AB55" si="16">$Y$1/R54</f>
        <v>5</v>
      </c>
      <c r="AC54" s="121"/>
      <c r="AD54" s="122"/>
      <c r="AE54" s="122">
        <f t="shared" ref="AE54:AE55" si="17">$Y$1/R54</f>
        <v>5</v>
      </c>
      <c r="AF54" s="122"/>
      <c r="AG54" s="122"/>
      <c r="AH54" s="122">
        <f t="shared" ref="AH54:AH55" si="18">$Y$1/R54</f>
        <v>5</v>
      </c>
      <c r="AI54" s="122"/>
      <c r="AJ54" s="122"/>
      <c r="AK54" s="122">
        <f t="shared" ref="AK54:AK55" si="19">$Y$1/R54</f>
        <v>5</v>
      </c>
      <c r="AL54" s="122"/>
      <c r="AM54" s="122"/>
      <c r="AN54" s="122">
        <f t="shared" ref="AN54:AN55" si="20">$Y$1/R54</f>
        <v>5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130">
        <v>30023033</v>
      </c>
      <c r="K55" s="71"/>
      <c r="L55" s="116"/>
      <c r="M55" s="8"/>
      <c r="N55" s="91" t="s">
        <v>270</v>
      </c>
      <c r="O55" s="10">
        <f>O50</f>
        <v>1</v>
      </c>
      <c r="P55" s="10">
        <v>9</v>
      </c>
      <c r="Q55" s="11" t="s">
        <v>71</v>
      </c>
      <c r="R55" s="43">
        <f t="shared" si="14"/>
        <v>400</v>
      </c>
      <c r="X55" s="122"/>
      <c r="Y55" s="50">
        <f t="shared" si="15"/>
        <v>2.5</v>
      </c>
      <c r="Z55" s="50"/>
      <c r="AA55" s="50"/>
      <c r="AB55" s="50">
        <f t="shared" si="16"/>
        <v>2.5</v>
      </c>
      <c r="AC55" s="121"/>
      <c r="AD55" s="122"/>
      <c r="AE55" s="122">
        <f t="shared" si="17"/>
        <v>2.5</v>
      </c>
      <c r="AF55" s="122"/>
      <c r="AG55" s="122"/>
      <c r="AH55" s="122">
        <f t="shared" si="18"/>
        <v>2.5</v>
      </c>
      <c r="AI55" s="122"/>
      <c r="AJ55" s="122"/>
      <c r="AK55" s="122">
        <f t="shared" si="19"/>
        <v>2.5</v>
      </c>
      <c r="AL55" s="122"/>
      <c r="AM55" s="122"/>
      <c r="AN55" s="122">
        <f t="shared" si="20"/>
        <v>2.5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/>
      <c r="K56" s="71">
        <v>10034264</v>
      </c>
      <c r="L56" s="105"/>
      <c r="M56" s="8"/>
      <c r="N56" s="91" t="s">
        <v>269</v>
      </c>
      <c r="O56" s="10">
        <f>O50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30">
        <v>30023048</v>
      </c>
      <c r="I57" s="71"/>
      <c r="J57" s="64"/>
      <c r="K57" s="64"/>
      <c r="L57" s="116"/>
      <c r="M57" s="8"/>
      <c r="N57" s="91" t="s">
        <v>215</v>
      </c>
      <c r="O57" s="10">
        <f>O45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O45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130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O29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30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130">
        <v>30022085</v>
      </c>
      <c r="J61" s="71"/>
      <c r="K61" s="64"/>
      <c r="L61" s="116"/>
      <c r="M61" s="8"/>
      <c r="N61" s="91" t="s">
        <v>203</v>
      </c>
      <c r="O61" s="10">
        <f t="shared" ref="O61:O62" si="21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21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71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130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130">
        <v>30023045</v>
      </c>
      <c r="J65" s="71"/>
      <c r="K65" s="71"/>
      <c r="L65" s="116"/>
      <c r="M65" s="8"/>
      <c r="N65" s="91" t="s">
        <v>212</v>
      </c>
      <c r="O65" s="10">
        <f>O64</f>
        <v>1</v>
      </c>
      <c r="P65" s="10">
        <v>27</v>
      </c>
      <c r="Q65" s="11" t="s">
        <v>72</v>
      </c>
      <c r="R65" s="43">
        <f t="shared" si="0"/>
        <v>133.33333333333334</v>
      </c>
      <c r="X65" s="122"/>
      <c r="Y65" s="50">
        <f t="shared" si="1"/>
        <v>7.4999999999999991</v>
      </c>
      <c r="Z65" s="50"/>
      <c r="AA65" s="50"/>
      <c r="AB65" s="50">
        <f t="shared" si="2"/>
        <v>7.4999999999999991</v>
      </c>
      <c r="AC65" s="121"/>
      <c r="AD65" s="122"/>
      <c r="AE65" s="122">
        <f t="shared" si="3"/>
        <v>7.4999999999999991</v>
      </c>
      <c r="AF65" s="122"/>
      <c r="AG65" s="122"/>
      <c r="AH65" s="122">
        <f t="shared" si="4"/>
        <v>7.4999999999999991</v>
      </c>
      <c r="AI65" s="122"/>
      <c r="AJ65" s="122"/>
      <c r="AK65" s="122">
        <f t="shared" si="5"/>
        <v>7.4999999999999991</v>
      </c>
      <c r="AL65" s="122"/>
      <c r="AM65" s="122"/>
      <c r="AN65" s="122">
        <f t="shared" si="6"/>
        <v>7.4999999999999991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130">
        <v>30023046</v>
      </c>
      <c r="K66" s="71"/>
      <c r="L66" s="116"/>
      <c r="M66" s="8"/>
      <c r="N66" s="91" t="s">
        <v>209</v>
      </c>
      <c r="O66" s="10">
        <f t="shared" ref="O66:O67" si="22"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/>
      <c r="K67" s="71">
        <v>10034382</v>
      </c>
      <c r="L67" s="116"/>
      <c r="M67" s="8"/>
      <c r="N67" s="91" t="s">
        <v>208</v>
      </c>
      <c r="O67" s="10">
        <f t="shared" si="22"/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0">
        <v>30023032</v>
      </c>
      <c r="J68" s="71"/>
      <c r="K68" s="71"/>
      <c r="L68" s="116"/>
      <c r="M68" s="8"/>
      <c r="N68" s="91" t="s">
        <v>271</v>
      </c>
      <c r="O68" s="10">
        <f>O64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f t="shared" ref="Y68:Y69" si="23">$Y$1/R68</f>
        <v>5</v>
      </c>
      <c r="Z68" s="50"/>
      <c r="AA68" s="50"/>
      <c r="AB68" s="50">
        <f t="shared" ref="AB68:AB69" si="24">$Y$1/R68</f>
        <v>5</v>
      </c>
      <c r="AC68" s="121"/>
      <c r="AD68" s="122"/>
      <c r="AE68" s="122">
        <f t="shared" ref="AE68:AE69" si="25">$Y$1/R68</f>
        <v>5</v>
      </c>
      <c r="AF68" s="122"/>
      <c r="AG68" s="122"/>
      <c r="AH68" s="122">
        <f t="shared" ref="AH68:AH69" si="26">$Y$1/R68</f>
        <v>5</v>
      </c>
      <c r="AI68" s="122"/>
      <c r="AJ68" s="122"/>
      <c r="AK68" s="122">
        <f t="shared" ref="AK68:AK69" si="27">$Y$1/R68</f>
        <v>5</v>
      </c>
      <c r="AL68" s="122"/>
      <c r="AM68" s="122"/>
      <c r="AN68" s="122">
        <f t="shared" ref="AN68:AN69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130">
        <v>30023033</v>
      </c>
      <c r="K69" s="71"/>
      <c r="L69" s="116"/>
      <c r="M69" s="8"/>
      <c r="N69" s="91" t="s">
        <v>270</v>
      </c>
      <c r="O69" s="10">
        <f>O64</f>
        <v>1</v>
      </c>
      <c r="P69" s="10">
        <v>9</v>
      </c>
      <c r="Q69" s="11" t="s">
        <v>71</v>
      </c>
      <c r="R69" s="43">
        <f t="shared" si="0"/>
        <v>400</v>
      </c>
      <c r="X69" s="122"/>
      <c r="Y69" s="50">
        <f t="shared" si="23"/>
        <v>2.5</v>
      </c>
      <c r="Z69" s="50"/>
      <c r="AA69" s="50"/>
      <c r="AB69" s="50">
        <f t="shared" si="24"/>
        <v>2.5</v>
      </c>
      <c r="AC69" s="121"/>
      <c r="AD69" s="122"/>
      <c r="AE69" s="122">
        <f t="shared" si="25"/>
        <v>2.5</v>
      </c>
      <c r="AF69" s="122"/>
      <c r="AG69" s="122"/>
      <c r="AH69" s="122">
        <f t="shared" si="26"/>
        <v>2.5</v>
      </c>
      <c r="AI69" s="122"/>
      <c r="AJ69" s="122"/>
      <c r="AK69" s="122">
        <f t="shared" si="27"/>
        <v>2.5</v>
      </c>
      <c r="AL69" s="122"/>
      <c r="AM69" s="122"/>
      <c r="AN69" s="122">
        <f t="shared" si="28"/>
        <v>2.5</v>
      </c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71"/>
      <c r="J70" s="71"/>
      <c r="K70" s="71">
        <v>10034264</v>
      </c>
      <c r="L70" s="105"/>
      <c r="M70" s="8"/>
      <c r="N70" s="91" t="s">
        <v>269</v>
      </c>
      <c r="O70" s="10">
        <f>O64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130">
        <v>30023049</v>
      </c>
      <c r="I71" s="71"/>
      <c r="J71" s="64"/>
      <c r="K71" s="64"/>
      <c r="L71" s="116"/>
      <c r="M71" s="8"/>
      <c r="N71" s="91" t="s">
        <v>216</v>
      </c>
      <c r="O71" s="10">
        <f>O59</f>
        <v>1</v>
      </c>
      <c r="P71" s="10">
        <v>12</v>
      </c>
      <c r="Q71" s="11" t="s">
        <v>84</v>
      </c>
      <c r="R71" s="43">
        <f t="shared" si="0"/>
        <v>300</v>
      </c>
      <c r="X71" s="122"/>
      <c r="Y71" s="50">
        <f t="shared" si="1"/>
        <v>3.3333333333333335</v>
      </c>
      <c r="Z71" s="50"/>
      <c r="AA71" s="50"/>
      <c r="AB71" s="50">
        <f t="shared" si="2"/>
        <v>3.3333333333333335</v>
      </c>
      <c r="AC71" s="121"/>
      <c r="AD71" s="122"/>
      <c r="AE71" s="122">
        <f t="shared" si="3"/>
        <v>3.3333333333333335</v>
      </c>
      <c r="AF71" s="122"/>
      <c r="AG71" s="122"/>
      <c r="AH71" s="122">
        <f t="shared" si="4"/>
        <v>3.3333333333333335</v>
      </c>
      <c r="AI71" s="122"/>
      <c r="AJ71" s="122"/>
      <c r="AK71" s="122">
        <f t="shared" si="5"/>
        <v>3.3333333333333335</v>
      </c>
      <c r="AL71" s="122"/>
      <c r="AM71" s="122"/>
      <c r="AN71" s="122">
        <f t="shared" si="6"/>
        <v>3.3333333333333335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>
        <v>10034384</v>
      </c>
      <c r="J72" s="64"/>
      <c r="K72" s="64"/>
      <c r="L72" s="116"/>
      <c r="M72" s="8"/>
      <c r="N72" s="91" t="s">
        <v>218</v>
      </c>
      <c r="O72" s="10">
        <f>O71</f>
        <v>1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64"/>
      <c r="E73" s="64"/>
      <c r="F73" s="71">
        <v>10030496</v>
      </c>
      <c r="G73" s="64"/>
      <c r="H73" s="64"/>
      <c r="I73" s="64"/>
      <c r="J73" s="64"/>
      <c r="K73" s="64"/>
      <c r="L73" s="116"/>
      <c r="M73" s="8"/>
      <c r="N73" s="91" t="s">
        <v>198</v>
      </c>
      <c r="O73" s="10">
        <f>2*O28</f>
        <v>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64"/>
      <c r="F74" s="117">
        <v>10011564</v>
      </c>
      <c r="G74" s="118"/>
      <c r="H74" s="118"/>
      <c r="I74" s="64"/>
      <c r="J74" s="118"/>
      <c r="K74" s="118"/>
      <c r="L74" s="116"/>
      <c r="M74" s="8"/>
      <c r="N74" s="126" t="s">
        <v>77</v>
      </c>
      <c r="O74" s="10">
        <v>0.02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/>
      <c r="F75" s="117">
        <v>10025819</v>
      </c>
      <c r="G75" s="117"/>
      <c r="H75" s="117"/>
      <c r="I75" s="64"/>
      <c r="J75" s="118"/>
      <c r="K75" s="117"/>
      <c r="L75" s="116"/>
      <c r="M75" s="8"/>
      <c r="N75" s="126" t="s">
        <v>319</v>
      </c>
      <c r="O75" s="10">
        <v>1E-3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10034196</v>
      </c>
      <c r="F76" s="71"/>
      <c r="G76" s="71"/>
      <c r="H76" s="71"/>
      <c r="I76" s="64"/>
      <c r="J76" s="64"/>
      <c r="K76" s="71"/>
      <c r="L76" s="116"/>
      <c r="M76" s="8"/>
      <c r="N76" s="91" t="s">
        <v>264</v>
      </c>
      <c r="O76" s="10">
        <v>0.91021545659911873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10033352</v>
      </c>
      <c r="F77" s="71"/>
      <c r="G77" s="71"/>
      <c r="H77" s="71"/>
      <c r="I77" s="64"/>
      <c r="J77" s="64"/>
      <c r="K77" s="71"/>
      <c r="L77" s="116"/>
      <c r="M77" s="8"/>
      <c r="N77" s="91" t="s">
        <v>93</v>
      </c>
      <c r="O77" s="10">
        <v>72.253417220021234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10033353</v>
      </c>
      <c r="F78" s="71"/>
      <c r="G78" s="71"/>
      <c r="H78" s="71"/>
      <c r="I78" s="64"/>
      <c r="J78" s="64"/>
      <c r="K78" s="71"/>
      <c r="L78" s="116"/>
      <c r="M78" s="8"/>
      <c r="N78" s="91" t="s">
        <v>94</v>
      </c>
      <c r="O78" s="10">
        <v>3.2255989830366625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10033354</v>
      </c>
      <c r="F79" s="71"/>
      <c r="G79" s="71"/>
      <c r="H79" s="71"/>
      <c r="I79" s="64"/>
      <c r="J79" s="64"/>
      <c r="K79" s="71"/>
      <c r="L79" s="116"/>
      <c r="M79" s="8"/>
      <c r="N79" s="91" t="s">
        <v>95</v>
      </c>
      <c r="O79" s="10">
        <v>0.64511979660733243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10033355</v>
      </c>
      <c r="F80" s="71"/>
      <c r="G80" s="71"/>
      <c r="H80" s="71"/>
      <c r="I80" s="64"/>
      <c r="J80" s="64"/>
      <c r="K80" s="71"/>
      <c r="L80" s="116"/>
      <c r="M80" s="8"/>
      <c r="N80" s="91" t="s">
        <v>96</v>
      </c>
      <c r="O80" s="10">
        <v>47.093745152335273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10033356</v>
      </c>
      <c r="F81" s="71"/>
      <c r="G81" s="71"/>
      <c r="H81" s="71"/>
      <c r="I81" s="64"/>
      <c r="J81" s="64"/>
      <c r="K81" s="71"/>
      <c r="L81" s="116"/>
      <c r="M81" s="8"/>
      <c r="N81" s="91" t="s">
        <v>97</v>
      </c>
      <c r="O81" s="10">
        <v>6.451197966073325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10033357</v>
      </c>
      <c r="F82" s="71"/>
      <c r="G82" s="71"/>
      <c r="H82" s="71"/>
      <c r="I82" s="64"/>
      <c r="J82" s="64"/>
      <c r="K82" s="71"/>
      <c r="L82" s="116"/>
      <c r="M82" s="8"/>
      <c r="N82" s="91" t="s">
        <v>98</v>
      </c>
      <c r="O82" s="10">
        <v>2.5804791864293297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130">
        <v>30022093</v>
      </c>
      <c r="E83" s="64"/>
      <c r="F83" s="118"/>
      <c r="G83" s="118"/>
      <c r="H83" s="118"/>
      <c r="I83" s="64"/>
      <c r="J83" s="118"/>
      <c r="K83" s="118"/>
      <c r="L83" s="116"/>
      <c r="M83" s="8"/>
      <c r="N83" s="126" t="s">
        <v>238</v>
      </c>
      <c r="O83" s="10">
        <f>3*O3</f>
        <v>3</v>
      </c>
      <c r="P83" s="10">
        <f>16</f>
        <v>16</v>
      </c>
      <c r="Q83" s="11" t="s">
        <v>75</v>
      </c>
      <c r="R83" s="43">
        <f t="shared" ref="R83:R128" si="29">3600/P83</f>
        <v>225</v>
      </c>
      <c r="X83" s="122"/>
      <c r="Y83" s="50">
        <f t="shared" ref="Y83:Y128" si="30">$Y$1/R83</f>
        <v>4.4444444444444446</v>
      </c>
      <c r="Z83" s="50"/>
      <c r="AA83" s="50"/>
      <c r="AB83" s="50">
        <f t="shared" ref="AB83:AB128" si="31">$Y$1/R83</f>
        <v>4.4444444444444446</v>
      </c>
      <c r="AC83" s="121"/>
      <c r="AD83" s="122"/>
      <c r="AE83" s="122">
        <f t="shared" ref="AE83:AE128" si="32">$Y$1/R83</f>
        <v>4.4444444444444446</v>
      </c>
      <c r="AF83" s="122"/>
      <c r="AG83" s="122"/>
      <c r="AH83" s="122">
        <f t="shared" ref="AH83:AH128" si="33">$Y$1/R83</f>
        <v>4.4444444444444446</v>
      </c>
      <c r="AI83" s="122"/>
      <c r="AJ83" s="122"/>
      <c r="AK83" s="122">
        <f t="shared" ref="AK83:AK128" si="34">$Y$1/R83</f>
        <v>4.4444444444444446</v>
      </c>
      <c r="AL83" s="122"/>
      <c r="AM83" s="122"/>
      <c r="AN83" s="122">
        <f t="shared" ref="AN83:AN128" si="35">$Y$1/R83</f>
        <v>4.4444444444444446</v>
      </c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130">
        <v>30022094</v>
      </c>
      <c r="F84" s="118"/>
      <c r="G84" s="118"/>
      <c r="H84" s="118"/>
      <c r="I84" s="64"/>
      <c r="J84" s="118"/>
      <c r="K84" s="118"/>
      <c r="L84" s="116"/>
      <c r="M84" s="8"/>
      <c r="N84" s="126" t="s">
        <v>237</v>
      </c>
      <c r="O84" s="10">
        <f>$O$83</f>
        <v>3</v>
      </c>
      <c r="P84" s="10">
        <v>90</v>
      </c>
      <c r="Q84" s="11" t="s">
        <v>73</v>
      </c>
      <c r="R84" s="43">
        <f t="shared" si="29"/>
        <v>40</v>
      </c>
      <c r="X84" s="122"/>
      <c r="Y84" s="50">
        <f t="shared" si="30"/>
        <v>25</v>
      </c>
      <c r="Z84" s="50"/>
      <c r="AA84" s="50"/>
      <c r="AB84" s="50">
        <f t="shared" si="31"/>
        <v>25</v>
      </c>
      <c r="AC84" s="121"/>
      <c r="AD84" s="122"/>
      <c r="AE84" s="122">
        <f t="shared" si="32"/>
        <v>25</v>
      </c>
      <c r="AF84" s="122"/>
      <c r="AG84" s="122"/>
      <c r="AH84" s="122">
        <f t="shared" si="33"/>
        <v>25</v>
      </c>
      <c r="AI84" s="122"/>
      <c r="AJ84" s="122"/>
      <c r="AK84" s="122">
        <f t="shared" si="34"/>
        <v>25</v>
      </c>
      <c r="AL84" s="122"/>
      <c r="AM84" s="122"/>
      <c r="AN84" s="122">
        <f t="shared" si="35"/>
        <v>25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89">
        <v>30022095</v>
      </c>
      <c r="G85" s="118"/>
      <c r="H85" s="118"/>
      <c r="I85" s="64"/>
      <c r="J85" s="118"/>
      <c r="K85" s="118"/>
      <c r="L85" s="105"/>
      <c r="M85" s="8"/>
      <c r="N85" s="16" t="s">
        <v>240</v>
      </c>
      <c r="O85" s="10">
        <f t="shared" ref="O85:O93" si="36">$O$83</f>
        <v>3</v>
      </c>
      <c r="P85" s="10">
        <v>9</v>
      </c>
      <c r="Q85" s="11" t="s">
        <v>72</v>
      </c>
      <c r="R85" s="43">
        <f t="shared" si="29"/>
        <v>400</v>
      </c>
      <c r="X85" s="122"/>
      <c r="Y85" s="50">
        <f t="shared" si="30"/>
        <v>2.5</v>
      </c>
      <c r="Z85" s="50"/>
      <c r="AA85" s="50"/>
      <c r="AB85" s="50">
        <f t="shared" si="31"/>
        <v>2.5</v>
      </c>
      <c r="AC85" s="121"/>
      <c r="AD85" s="122"/>
      <c r="AE85" s="122">
        <f t="shared" si="32"/>
        <v>2.5</v>
      </c>
      <c r="AF85" s="122"/>
      <c r="AG85" s="122"/>
      <c r="AH85" s="122">
        <f t="shared" si="33"/>
        <v>2.5</v>
      </c>
      <c r="AI85" s="122"/>
      <c r="AJ85" s="122"/>
      <c r="AK85" s="122">
        <f t="shared" si="34"/>
        <v>2.5</v>
      </c>
      <c r="AL85" s="122"/>
      <c r="AM85" s="122"/>
      <c r="AN85" s="122">
        <f t="shared" si="35"/>
        <v>2.5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89">
        <v>30022096</v>
      </c>
      <c r="H86" s="118"/>
      <c r="I86" s="64"/>
      <c r="J86" s="118"/>
      <c r="K86" s="118"/>
      <c r="L86" s="105"/>
      <c r="M86" s="8"/>
      <c r="N86" s="16" t="s">
        <v>241</v>
      </c>
      <c r="O86" s="10">
        <f t="shared" si="36"/>
        <v>3</v>
      </c>
      <c r="P86" s="10">
        <v>12</v>
      </c>
      <c r="Q86" s="11" t="s">
        <v>84</v>
      </c>
      <c r="R86" s="43">
        <f t="shared" si="29"/>
        <v>300</v>
      </c>
      <c r="X86" s="122"/>
      <c r="Y86" s="50">
        <f t="shared" si="30"/>
        <v>3.3333333333333335</v>
      </c>
      <c r="Z86" s="50"/>
      <c r="AA86" s="50"/>
      <c r="AB86" s="50">
        <f t="shared" si="31"/>
        <v>3.3333333333333335</v>
      </c>
      <c r="AC86" s="121"/>
      <c r="AD86" s="122"/>
      <c r="AE86" s="122">
        <f t="shared" si="32"/>
        <v>3.3333333333333335</v>
      </c>
      <c r="AF86" s="122"/>
      <c r="AG86" s="122"/>
      <c r="AH86" s="122">
        <f t="shared" si="33"/>
        <v>3.3333333333333335</v>
      </c>
      <c r="AI86" s="122"/>
      <c r="AJ86" s="122"/>
      <c r="AK86" s="122">
        <f t="shared" si="34"/>
        <v>3.3333333333333335</v>
      </c>
      <c r="AL86" s="122"/>
      <c r="AM86" s="122"/>
      <c r="AN86" s="122">
        <f t="shared" si="35"/>
        <v>3.3333333333333335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118"/>
      <c r="G87" s="118"/>
      <c r="H87" s="64">
        <v>10030754</v>
      </c>
      <c r="I87" s="64"/>
      <c r="J87" s="118"/>
      <c r="K87" s="118"/>
      <c r="L87" s="105"/>
      <c r="M87" s="8"/>
      <c r="N87" s="16" t="s">
        <v>239</v>
      </c>
      <c r="O87" s="10">
        <f t="shared" si="36"/>
        <v>3</v>
      </c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89">
        <v>30022097</v>
      </c>
      <c r="G88" s="118"/>
      <c r="H88" s="118"/>
      <c r="I88" s="64"/>
      <c r="J88" s="118"/>
      <c r="K88" s="118"/>
      <c r="L88" s="105"/>
      <c r="M88" s="8"/>
      <c r="N88" s="91" t="s">
        <v>244</v>
      </c>
      <c r="O88" s="10">
        <f t="shared" si="36"/>
        <v>3</v>
      </c>
      <c r="P88" s="10">
        <v>36</v>
      </c>
      <c r="Q88" s="11" t="s">
        <v>72</v>
      </c>
      <c r="R88" s="43">
        <f t="shared" si="29"/>
        <v>100</v>
      </c>
      <c r="X88" s="122"/>
      <c r="Y88" s="50">
        <f t="shared" si="30"/>
        <v>10</v>
      </c>
      <c r="Z88" s="50"/>
      <c r="AA88" s="50"/>
      <c r="AB88" s="50">
        <f t="shared" si="31"/>
        <v>10</v>
      </c>
      <c r="AC88" s="121"/>
      <c r="AD88" s="122"/>
      <c r="AE88" s="122">
        <f t="shared" si="32"/>
        <v>10</v>
      </c>
      <c r="AF88" s="122"/>
      <c r="AG88" s="122"/>
      <c r="AH88" s="122">
        <f t="shared" si="33"/>
        <v>10</v>
      </c>
      <c r="AI88" s="122"/>
      <c r="AJ88" s="122"/>
      <c r="AK88" s="122">
        <f t="shared" si="34"/>
        <v>10</v>
      </c>
      <c r="AL88" s="122"/>
      <c r="AM88" s="122"/>
      <c r="AN88" s="122">
        <f t="shared" si="35"/>
        <v>10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64"/>
      <c r="G89" s="89">
        <v>30022098</v>
      </c>
      <c r="H89" s="118"/>
      <c r="I89" s="64"/>
      <c r="J89" s="118"/>
      <c r="K89" s="118"/>
      <c r="L89" s="105"/>
      <c r="M89" s="8"/>
      <c r="N89" s="91" t="s">
        <v>243</v>
      </c>
      <c r="O89" s="10">
        <f t="shared" si="36"/>
        <v>3</v>
      </c>
      <c r="P89" s="10">
        <v>72</v>
      </c>
      <c r="Q89" s="11" t="s">
        <v>84</v>
      </c>
      <c r="R89" s="43">
        <f t="shared" si="29"/>
        <v>50</v>
      </c>
      <c r="X89" s="122"/>
      <c r="Y89" s="50">
        <f t="shared" si="30"/>
        <v>20</v>
      </c>
      <c r="Z89" s="50"/>
      <c r="AA89" s="50"/>
      <c r="AB89" s="50">
        <f t="shared" si="31"/>
        <v>20</v>
      </c>
      <c r="AC89" s="121"/>
      <c r="AD89" s="122"/>
      <c r="AE89" s="122">
        <f t="shared" si="32"/>
        <v>20</v>
      </c>
      <c r="AF89" s="122"/>
      <c r="AG89" s="122"/>
      <c r="AH89" s="122">
        <f t="shared" si="33"/>
        <v>20</v>
      </c>
      <c r="AI89" s="122"/>
      <c r="AJ89" s="122"/>
      <c r="AK89" s="122">
        <f t="shared" si="34"/>
        <v>20</v>
      </c>
      <c r="AL89" s="122"/>
      <c r="AM89" s="122"/>
      <c r="AN89" s="122">
        <f t="shared" si="35"/>
        <v>20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64"/>
      <c r="H90" s="64">
        <v>10030755</v>
      </c>
      <c r="I90" s="64"/>
      <c r="J90" s="118"/>
      <c r="K90" s="118"/>
      <c r="L90" s="105"/>
      <c r="M90" s="8"/>
      <c r="N90" s="91" t="s">
        <v>245</v>
      </c>
      <c r="O90" s="10">
        <f t="shared" si="36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89">
        <v>30022099</v>
      </c>
      <c r="G91" s="118"/>
      <c r="H91" s="118"/>
      <c r="I91" s="64"/>
      <c r="J91" s="118"/>
      <c r="K91" s="118"/>
      <c r="L91" s="105"/>
      <c r="M91" s="8"/>
      <c r="N91" s="91" t="s">
        <v>247</v>
      </c>
      <c r="O91" s="10">
        <f t="shared" si="36"/>
        <v>3</v>
      </c>
      <c r="P91" s="10">
        <v>12</v>
      </c>
      <c r="Q91" s="11" t="s">
        <v>84</v>
      </c>
      <c r="R91" s="43">
        <f t="shared" si="29"/>
        <v>300</v>
      </c>
      <c r="X91" s="122"/>
      <c r="Y91" s="50">
        <f t="shared" si="30"/>
        <v>3.3333333333333335</v>
      </c>
      <c r="Z91" s="50"/>
      <c r="AA91" s="50"/>
      <c r="AB91" s="50">
        <f t="shared" si="31"/>
        <v>3.3333333333333335</v>
      </c>
      <c r="AC91" s="121"/>
      <c r="AD91" s="122"/>
      <c r="AE91" s="122">
        <f t="shared" si="32"/>
        <v>3.3333333333333335</v>
      </c>
      <c r="AF91" s="122"/>
      <c r="AG91" s="122"/>
      <c r="AH91" s="122">
        <f t="shared" si="33"/>
        <v>3.3333333333333335</v>
      </c>
      <c r="AI91" s="122"/>
      <c r="AJ91" s="122"/>
      <c r="AK91" s="122">
        <f t="shared" si="34"/>
        <v>3.3333333333333335</v>
      </c>
      <c r="AL91" s="122"/>
      <c r="AM91" s="122"/>
      <c r="AN91" s="122">
        <f t="shared" si="35"/>
        <v>3.3333333333333335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89">
        <v>30022100</v>
      </c>
      <c r="H92" s="118"/>
      <c r="I92" s="64"/>
      <c r="J92" s="118"/>
      <c r="K92" s="118"/>
      <c r="L92" s="105"/>
      <c r="M92" s="8"/>
      <c r="N92" s="91" t="s">
        <v>246</v>
      </c>
      <c r="O92" s="10">
        <f t="shared" si="36"/>
        <v>3</v>
      </c>
      <c r="P92" s="10">
        <v>9</v>
      </c>
      <c r="Q92" s="11" t="s">
        <v>72</v>
      </c>
      <c r="R92" s="43">
        <f t="shared" si="29"/>
        <v>400</v>
      </c>
      <c r="X92" s="122"/>
      <c r="Y92" s="50">
        <f t="shared" si="30"/>
        <v>2.5</v>
      </c>
      <c r="Z92" s="50"/>
      <c r="AA92" s="50"/>
      <c r="AB92" s="50">
        <f t="shared" si="31"/>
        <v>2.5</v>
      </c>
      <c r="AC92" s="121"/>
      <c r="AD92" s="122"/>
      <c r="AE92" s="122">
        <f t="shared" si="32"/>
        <v>2.5</v>
      </c>
      <c r="AF92" s="122"/>
      <c r="AG92" s="122"/>
      <c r="AH92" s="122">
        <f t="shared" si="33"/>
        <v>2.5</v>
      </c>
      <c r="AI92" s="122"/>
      <c r="AJ92" s="122"/>
      <c r="AK92" s="122">
        <f t="shared" si="34"/>
        <v>2.5</v>
      </c>
      <c r="AL92" s="122"/>
      <c r="AM92" s="122"/>
      <c r="AN92" s="122">
        <f t="shared" si="35"/>
        <v>2.5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10030756</v>
      </c>
      <c r="I93" s="64"/>
      <c r="J93" s="118"/>
      <c r="K93" s="118"/>
      <c r="L93" s="105"/>
      <c r="M93" s="8"/>
      <c r="N93" s="91" t="s">
        <v>242</v>
      </c>
      <c r="O93" s="10">
        <f t="shared" si="36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10034196</v>
      </c>
      <c r="F94" s="71"/>
      <c r="G94" s="71"/>
      <c r="H94" s="71"/>
      <c r="I94" s="64"/>
      <c r="J94" s="64"/>
      <c r="K94" s="71"/>
      <c r="L94" s="116"/>
      <c r="M94" s="8"/>
      <c r="N94" s="91" t="s">
        <v>264</v>
      </c>
      <c r="O94" s="10">
        <v>7.7214087659496486E-2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10033352</v>
      </c>
      <c r="F95" s="71"/>
      <c r="G95" s="71"/>
      <c r="H95" s="71"/>
      <c r="I95" s="64"/>
      <c r="J95" s="64"/>
      <c r="K95" s="71"/>
      <c r="L95" s="116"/>
      <c r="M95" s="8"/>
      <c r="N95" s="91" t="s">
        <v>93</v>
      </c>
      <c r="O95" s="10">
        <v>6.1292979046630416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10033353</v>
      </c>
      <c r="F96" s="71"/>
      <c r="G96" s="71"/>
      <c r="H96" s="71"/>
      <c r="I96" s="64"/>
      <c r="J96" s="64"/>
      <c r="K96" s="71"/>
      <c r="L96" s="116"/>
      <c r="M96" s="8"/>
      <c r="N96" s="91" t="s">
        <v>94</v>
      </c>
      <c r="O96" s="10">
        <v>0.27362937074388577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10033354</v>
      </c>
      <c r="F97" s="71"/>
      <c r="G97" s="71"/>
      <c r="H97" s="71"/>
      <c r="I97" s="64"/>
      <c r="J97" s="64"/>
      <c r="K97" s="71"/>
      <c r="L97" s="116"/>
      <c r="M97" s="8"/>
      <c r="N97" s="91" t="s">
        <v>95</v>
      </c>
      <c r="O97" s="10">
        <v>5.4725874148777151E-2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10033355</v>
      </c>
      <c r="F98" s="71"/>
      <c r="G98" s="71"/>
      <c r="H98" s="71"/>
      <c r="I98" s="64"/>
      <c r="J98" s="64"/>
      <c r="K98" s="71"/>
      <c r="L98" s="116"/>
      <c r="M98" s="8"/>
      <c r="N98" s="91" t="s">
        <v>96</v>
      </c>
      <c r="O98" s="10">
        <v>3.9949888128607323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10033356</v>
      </c>
      <c r="F99" s="71"/>
      <c r="G99" s="71"/>
      <c r="H99" s="71"/>
      <c r="I99" s="64"/>
      <c r="J99" s="64"/>
      <c r="K99" s="71"/>
      <c r="L99" s="116"/>
      <c r="M99" s="8"/>
      <c r="N99" s="91" t="s">
        <v>97</v>
      </c>
      <c r="O99" s="10">
        <v>0.54725874148777154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10033357</v>
      </c>
      <c r="F100" s="71"/>
      <c r="G100" s="71"/>
      <c r="H100" s="71"/>
      <c r="I100" s="64"/>
      <c r="J100" s="64"/>
      <c r="K100" s="71"/>
      <c r="L100" s="116"/>
      <c r="M100" s="8"/>
      <c r="N100" s="91" t="s">
        <v>98</v>
      </c>
      <c r="O100" s="10">
        <v>0.2189034965951086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89">
        <v>30022101</v>
      </c>
      <c r="E101" s="118"/>
      <c r="F101" s="118"/>
      <c r="G101" s="118"/>
      <c r="H101" s="118"/>
      <c r="I101" s="64"/>
      <c r="J101" s="118"/>
      <c r="K101" s="118"/>
      <c r="L101" s="105"/>
      <c r="M101" s="8"/>
      <c r="N101" s="91" t="s">
        <v>249</v>
      </c>
      <c r="O101" s="10">
        <f>4*O3</f>
        <v>4</v>
      </c>
      <c r="P101" s="10">
        <f>16</f>
        <v>16</v>
      </c>
      <c r="Q101" s="11" t="s">
        <v>75</v>
      </c>
      <c r="R101" s="43">
        <f t="shared" si="29"/>
        <v>225</v>
      </c>
      <c r="X101" s="122"/>
      <c r="Y101" s="50">
        <f t="shared" si="30"/>
        <v>4.4444444444444446</v>
      </c>
      <c r="Z101" s="50"/>
      <c r="AA101" s="50"/>
      <c r="AB101" s="50">
        <f t="shared" si="31"/>
        <v>4.4444444444444446</v>
      </c>
      <c r="AC101" s="121"/>
      <c r="AD101" s="122"/>
      <c r="AE101" s="122">
        <f t="shared" si="32"/>
        <v>4.4444444444444446</v>
      </c>
      <c r="AF101" s="122"/>
      <c r="AG101" s="122"/>
      <c r="AH101" s="122">
        <f t="shared" si="33"/>
        <v>4.4444444444444446</v>
      </c>
      <c r="AI101" s="122"/>
      <c r="AJ101" s="122"/>
      <c r="AK101" s="122">
        <f t="shared" si="34"/>
        <v>4.4444444444444446</v>
      </c>
      <c r="AL101" s="122"/>
      <c r="AM101" s="122"/>
      <c r="AN101" s="122">
        <f t="shared" si="35"/>
        <v>4.4444444444444446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89">
        <v>30022102</v>
      </c>
      <c r="F102" s="118"/>
      <c r="G102" s="118"/>
      <c r="H102" s="118"/>
      <c r="I102" s="64"/>
      <c r="J102" s="118"/>
      <c r="K102" s="118"/>
      <c r="L102" s="105"/>
      <c r="M102" s="8"/>
      <c r="N102" s="91" t="s">
        <v>248</v>
      </c>
      <c r="O102" s="10">
        <f>$O$101</f>
        <v>4</v>
      </c>
      <c r="P102" s="10">
        <v>100</v>
      </c>
      <c r="Q102" s="11" t="s">
        <v>73</v>
      </c>
      <c r="R102" s="43">
        <f t="shared" si="29"/>
        <v>36</v>
      </c>
      <c r="X102" s="122"/>
      <c r="Y102" s="50">
        <f t="shared" si="30"/>
        <v>27.777777777777779</v>
      </c>
      <c r="Z102" s="50"/>
      <c r="AA102" s="50"/>
      <c r="AB102" s="50">
        <f t="shared" si="31"/>
        <v>27.777777777777779</v>
      </c>
      <c r="AC102" s="121"/>
      <c r="AD102" s="122"/>
      <c r="AE102" s="122">
        <f t="shared" si="32"/>
        <v>27.777777777777779</v>
      </c>
      <c r="AF102" s="122"/>
      <c r="AG102" s="122"/>
      <c r="AH102" s="122">
        <f t="shared" si="33"/>
        <v>27.777777777777779</v>
      </c>
      <c r="AI102" s="122"/>
      <c r="AJ102" s="122"/>
      <c r="AK102" s="122">
        <f t="shared" si="34"/>
        <v>27.777777777777779</v>
      </c>
      <c r="AL102" s="122"/>
      <c r="AM102" s="122"/>
      <c r="AN102" s="122">
        <f t="shared" si="35"/>
        <v>27.777777777777779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89">
        <v>30023039</v>
      </c>
      <c r="G103" s="118"/>
      <c r="H103" s="118"/>
      <c r="I103" s="64"/>
      <c r="J103" s="64"/>
      <c r="K103" s="118"/>
      <c r="L103" s="105"/>
      <c r="M103" s="8"/>
      <c r="N103" s="91" t="s">
        <v>252</v>
      </c>
      <c r="O103" s="10">
        <f t="shared" ref="O103:O111" si="37">$O$101</f>
        <v>4</v>
      </c>
      <c r="P103" s="10">
        <v>9</v>
      </c>
      <c r="Q103" s="11" t="s">
        <v>72</v>
      </c>
      <c r="R103" s="43">
        <f t="shared" si="29"/>
        <v>400</v>
      </c>
      <c r="X103" s="122"/>
      <c r="Y103" s="50">
        <f t="shared" si="30"/>
        <v>2.5</v>
      </c>
      <c r="Z103" s="50"/>
      <c r="AA103" s="50"/>
      <c r="AB103" s="50">
        <f t="shared" si="31"/>
        <v>2.5</v>
      </c>
      <c r="AC103" s="121"/>
      <c r="AD103" s="122"/>
      <c r="AE103" s="122">
        <f t="shared" si="32"/>
        <v>2.5</v>
      </c>
      <c r="AF103" s="122"/>
      <c r="AG103" s="122"/>
      <c r="AH103" s="122">
        <f t="shared" si="33"/>
        <v>2.5</v>
      </c>
      <c r="AI103" s="122"/>
      <c r="AJ103" s="122"/>
      <c r="AK103" s="122">
        <f t="shared" si="34"/>
        <v>2.5</v>
      </c>
      <c r="AL103" s="122"/>
      <c r="AM103" s="122"/>
      <c r="AN103" s="122">
        <f t="shared" si="35"/>
        <v>2.5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64"/>
      <c r="G104" s="89">
        <v>30023040</v>
      </c>
      <c r="H104" s="118"/>
      <c r="I104" s="64"/>
      <c r="J104" s="64"/>
      <c r="K104" s="118"/>
      <c r="L104" s="105"/>
      <c r="M104" s="8"/>
      <c r="N104" s="91" t="s">
        <v>251</v>
      </c>
      <c r="O104" s="10">
        <f t="shared" si="37"/>
        <v>4</v>
      </c>
      <c r="P104" s="10">
        <v>12</v>
      </c>
      <c r="Q104" s="11" t="s">
        <v>84</v>
      </c>
      <c r="R104" s="43">
        <f t="shared" si="29"/>
        <v>300</v>
      </c>
      <c r="X104" s="122"/>
      <c r="Y104" s="50">
        <f t="shared" si="30"/>
        <v>3.3333333333333335</v>
      </c>
      <c r="Z104" s="50"/>
      <c r="AA104" s="50"/>
      <c r="AB104" s="50">
        <f t="shared" si="31"/>
        <v>3.3333333333333335</v>
      </c>
      <c r="AC104" s="121"/>
      <c r="AD104" s="122"/>
      <c r="AE104" s="122">
        <f t="shared" si="32"/>
        <v>3.3333333333333335</v>
      </c>
      <c r="AF104" s="122"/>
      <c r="AG104" s="122"/>
      <c r="AH104" s="122">
        <f t="shared" si="33"/>
        <v>3.3333333333333335</v>
      </c>
      <c r="AI104" s="122"/>
      <c r="AJ104" s="122"/>
      <c r="AK104" s="122">
        <f t="shared" si="34"/>
        <v>3.3333333333333335</v>
      </c>
      <c r="AL104" s="122"/>
      <c r="AM104" s="122"/>
      <c r="AN104" s="122">
        <f t="shared" si="35"/>
        <v>3.3333333333333335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71"/>
      <c r="F105" s="118"/>
      <c r="G105" s="64"/>
      <c r="H105" s="64">
        <v>10030774</v>
      </c>
      <c r="I105" s="64"/>
      <c r="J105" s="64"/>
      <c r="K105" s="118"/>
      <c r="L105" s="105"/>
      <c r="M105" s="8"/>
      <c r="N105" s="91" t="s">
        <v>250</v>
      </c>
      <c r="O105" s="10">
        <f t="shared" si="37"/>
        <v>4</v>
      </c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89">
        <v>30023037</v>
      </c>
      <c r="G106" s="118"/>
      <c r="H106" s="118"/>
      <c r="I106" s="118"/>
      <c r="J106" s="64"/>
      <c r="K106" s="118"/>
      <c r="L106" s="105"/>
      <c r="M106" s="8"/>
      <c r="N106" s="91" t="s">
        <v>255</v>
      </c>
      <c r="O106" s="10">
        <f t="shared" si="37"/>
        <v>4</v>
      </c>
      <c r="P106" s="10">
        <v>36</v>
      </c>
      <c r="Q106" s="11" t="s">
        <v>72</v>
      </c>
      <c r="R106" s="43">
        <f t="shared" si="29"/>
        <v>100</v>
      </c>
      <c r="X106" s="122"/>
      <c r="Y106" s="50">
        <f t="shared" si="30"/>
        <v>10</v>
      </c>
      <c r="Z106" s="50"/>
      <c r="AA106" s="50"/>
      <c r="AB106" s="50">
        <f t="shared" si="31"/>
        <v>10</v>
      </c>
      <c r="AC106" s="121"/>
      <c r="AD106" s="122"/>
      <c r="AE106" s="122">
        <f t="shared" si="32"/>
        <v>10</v>
      </c>
      <c r="AF106" s="122"/>
      <c r="AG106" s="122"/>
      <c r="AH106" s="122">
        <f t="shared" si="33"/>
        <v>10</v>
      </c>
      <c r="AI106" s="122"/>
      <c r="AJ106" s="122"/>
      <c r="AK106" s="122">
        <f t="shared" si="34"/>
        <v>10</v>
      </c>
      <c r="AL106" s="122"/>
      <c r="AM106" s="122"/>
      <c r="AN106" s="122">
        <f t="shared" si="35"/>
        <v>10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64"/>
      <c r="G107" s="89">
        <v>30023038</v>
      </c>
      <c r="H107" s="118"/>
      <c r="I107" s="118"/>
      <c r="J107" s="64"/>
      <c r="K107" s="118"/>
      <c r="L107" s="105"/>
      <c r="M107" s="8"/>
      <c r="N107" s="91" t="s">
        <v>254</v>
      </c>
      <c r="O107" s="10">
        <f t="shared" si="37"/>
        <v>4</v>
      </c>
      <c r="P107" s="10">
        <v>72</v>
      </c>
      <c r="Q107" s="11" t="s">
        <v>84</v>
      </c>
      <c r="R107" s="43">
        <f t="shared" si="29"/>
        <v>50</v>
      </c>
      <c r="X107" s="122"/>
      <c r="Y107" s="50">
        <f t="shared" si="30"/>
        <v>20</v>
      </c>
      <c r="Z107" s="50"/>
      <c r="AA107" s="50"/>
      <c r="AB107" s="50">
        <f t="shared" si="31"/>
        <v>20</v>
      </c>
      <c r="AC107" s="121"/>
      <c r="AD107" s="122"/>
      <c r="AE107" s="122">
        <f t="shared" si="32"/>
        <v>20</v>
      </c>
      <c r="AF107" s="122"/>
      <c r="AG107" s="122"/>
      <c r="AH107" s="122">
        <f t="shared" si="33"/>
        <v>20</v>
      </c>
      <c r="AI107" s="122"/>
      <c r="AJ107" s="122"/>
      <c r="AK107" s="122">
        <f t="shared" si="34"/>
        <v>20</v>
      </c>
      <c r="AL107" s="122"/>
      <c r="AM107" s="122"/>
      <c r="AN107" s="122">
        <f t="shared" si="35"/>
        <v>20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64"/>
      <c r="H108" s="64">
        <v>10030773</v>
      </c>
      <c r="I108" s="118"/>
      <c r="J108" s="64"/>
      <c r="K108" s="118"/>
      <c r="L108" s="105"/>
      <c r="M108" s="8"/>
      <c r="N108" s="91" t="s">
        <v>253</v>
      </c>
      <c r="O108" s="10">
        <f t="shared" si="37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89">
        <v>30022107</v>
      </c>
      <c r="G109" s="118"/>
      <c r="H109" s="118"/>
      <c r="I109" s="118"/>
      <c r="J109" s="64"/>
      <c r="K109" s="118"/>
      <c r="L109" s="105"/>
      <c r="M109" s="8"/>
      <c r="N109" s="91" t="s">
        <v>258</v>
      </c>
      <c r="O109" s="10">
        <f t="shared" si="37"/>
        <v>4</v>
      </c>
      <c r="P109" s="10">
        <v>12</v>
      </c>
      <c r="Q109" s="11" t="s">
        <v>84</v>
      </c>
      <c r="R109" s="43">
        <f t="shared" si="29"/>
        <v>300</v>
      </c>
      <c r="X109" s="122"/>
      <c r="Y109" s="50">
        <f t="shared" si="30"/>
        <v>3.3333333333333335</v>
      </c>
      <c r="Z109" s="50"/>
      <c r="AA109" s="50"/>
      <c r="AB109" s="50">
        <f t="shared" si="31"/>
        <v>3.3333333333333335</v>
      </c>
      <c r="AC109" s="121"/>
      <c r="AD109" s="122"/>
      <c r="AE109" s="122">
        <f t="shared" si="32"/>
        <v>3.3333333333333335</v>
      </c>
      <c r="AF109" s="122"/>
      <c r="AG109" s="122"/>
      <c r="AH109" s="122">
        <f t="shared" si="33"/>
        <v>3.3333333333333335</v>
      </c>
      <c r="AI109" s="122"/>
      <c r="AJ109" s="122"/>
      <c r="AK109" s="122">
        <f t="shared" si="34"/>
        <v>3.3333333333333335</v>
      </c>
      <c r="AL109" s="122"/>
      <c r="AM109" s="122"/>
      <c r="AN109" s="122">
        <f t="shared" si="35"/>
        <v>3.3333333333333335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89">
        <v>30022108</v>
      </c>
      <c r="H110" s="118"/>
      <c r="I110" s="118"/>
      <c r="J110" s="64"/>
      <c r="K110" s="118"/>
      <c r="L110" s="105"/>
      <c r="M110" s="8"/>
      <c r="N110" s="91" t="s">
        <v>257</v>
      </c>
      <c r="O110" s="10">
        <f t="shared" si="37"/>
        <v>4</v>
      </c>
      <c r="P110" s="10">
        <v>9</v>
      </c>
      <c r="Q110" s="11" t="s">
        <v>72</v>
      </c>
      <c r="R110" s="43">
        <f t="shared" si="29"/>
        <v>400</v>
      </c>
      <c r="X110" s="122"/>
      <c r="Y110" s="50">
        <f t="shared" si="30"/>
        <v>2.5</v>
      </c>
      <c r="Z110" s="50"/>
      <c r="AA110" s="50"/>
      <c r="AB110" s="50">
        <f t="shared" si="31"/>
        <v>2.5</v>
      </c>
      <c r="AC110" s="121"/>
      <c r="AD110" s="122"/>
      <c r="AE110" s="122">
        <f t="shared" si="32"/>
        <v>2.5</v>
      </c>
      <c r="AF110" s="122"/>
      <c r="AG110" s="122"/>
      <c r="AH110" s="122">
        <f t="shared" si="33"/>
        <v>2.5</v>
      </c>
      <c r="AI110" s="122"/>
      <c r="AJ110" s="122"/>
      <c r="AK110" s="122">
        <f t="shared" si="34"/>
        <v>2.5</v>
      </c>
      <c r="AL110" s="122"/>
      <c r="AM110" s="122"/>
      <c r="AN110" s="122">
        <f t="shared" si="35"/>
        <v>2.5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10030759</v>
      </c>
      <c r="I111" s="118"/>
      <c r="J111" s="64"/>
      <c r="K111" s="118"/>
      <c r="L111" s="105"/>
      <c r="M111" s="8"/>
      <c r="N111" s="91" t="s">
        <v>256</v>
      </c>
      <c r="O111" s="10">
        <f t="shared" si="37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10034196</v>
      </c>
      <c r="F112" s="71"/>
      <c r="G112" s="71"/>
      <c r="H112" s="71"/>
      <c r="I112" s="64"/>
      <c r="J112" s="64"/>
      <c r="K112" s="71"/>
      <c r="L112" s="116"/>
      <c r="M112" s="8"/>
      <c r="N112" s="91" t="s">
        <v>264</v>
      </c>
      <c r="O112" s="10">
        <v>0.18828387971914051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10033352</v>
      </c>
      <c r="F113" s="71"/>
      <c r="G113" s="71"/>
      <c r="H113" s="71"/>
      <c r="I113" s="64"/>
      <c r="J113" s="64"/>
      <c r="K113" s="71"/>
      <c r="L113" s="116"/>
      <c r="M113" s="8"/>
      <c r="N113" s="91" t="s">
        <v>93</v>
      </c>
      <c r="O113" s="10">
        <v>14.946080753211115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10033353</v>
      </c>
      <c r="F114" s="71"/>
      <c r="G114" s="71"/>
      <c r="H114" s="71"/>
      <c r="I114" s="64"/>
      <c r="J114" s="64"/>
      <c r="K114" s="71"/>
      <c r="L114" s="116"/>
      <c r="M114" s="8"/>
      <c r="N114" s="91" t="s">
        <v>94</v>
      </c>
      <c r="O114" s="10">
        <v>0.66723574791121043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10033354</v>
      </c>
      <c r="F115" s="71"/>
      <c r="G115" s="71"/>
      <c r="H115" s="71"/>
      <c r="I115" s="64"/>
      <c r="J115" s="64"/>
      <c r="K115" s="71"/>
      <c r="L115" s="116"/>
      <c r="M115" s="8"/>
      <c r="N115" s="91" t="s">
        <v>95</v>
      </c>
      <c r="O115" s="10">
        <v>0.13344714958224208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10033355</v>
      </c>
      <c r="F116" s="71"/>
      <c r="G116" s="71"/>
      <c r="H116" s="71"/>
      <c r="I116" s="64"/>
      <c r="J116" s="64"/>
      <c r="K116" s="71"/>
      <c r="L116" s="116"/>
      <c r="M116" s="8"/>
      <c r="N116" s="91" t="s">
        <v>96</v>
      </c>
      <c r="O116" s="10">
        <v>9.7416419195036728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10033356</v>
      </c>
      <c r="F117" s="71"/>
      <c r="G117" s="71"/>
      <c r="H117" s="71"/>
      <c r="I117" s="64"/>
      <c r="J117" s="64"/>
      <c r="K117" s="71"/>
      <c r="L117" s="116"/>
      <c r="M117" s="8"/>
      <c r="N117" s="91" t="s">
        <v>97</v>
      </c>
      <c r="O117" s="10">
        <v>1.3344714958224209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10033357</v>
      </c>
      <c r="F118" s="71"/>
      <c r="G118" s="71"/>
      <c r="H118" s="71"/>
      <c r="I118" s="64"/>
      <c r="J118" s="64"/>
      <c r="K118" s="71"/>
      <c r="L118" s="116"/>
      <c r="M118" s="8"/>
      <c r="N118" s="91" t="s">
        <v>98</v>
      </c>
      <c r="O118" s="10">
        <v>0.5337885983289683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89">
        <v>30023034</v>
      </c>
      <c r="E119" s="71"/>
      <c r="F119" s="71"/>
      <c r="G119" s="71"/>
      <c r="H119" s="71"/>
      <c r="I119" s="64"/>
      <c r="J119" s="64"/>
      <c r="K119" s="117"/>
      <c r="L119" s="116"/>
      <c r="M119" s="8"/>
      <c r="N119" s="91" t="s">
        <v>266</v>
      </c>
      <c r="O119" s="10">
        <v>2</v>
      </c>
      <c r="P119" s="10">
        <f>16</f>
        <v>16</v>
      </c>
      <c r="Q119" s="11" t="s">
        <v>75</v>
      </c>
      <c r="R119" s="43">
        <f t="shared" si="29"/>
        <v>225</v>
      </c>
      <c r="X119" s="122"/>
      <c r="Y119" s="50">
        <f t="shared" si="30"/>
        <v>4.4444444444444446</v>
      </c>
      <c r="Z119" s="50"/>
      <c r="AA119" s="50"/>
      <c r="AB119" s="50">
        <f t="shared" si="31"/>
        <v>4.4444444444444446</v>
      </c>
      <c r="AC119" s="121"/>
      <c r="AD119" s="122"/>
      <c r="AE119" s="122">
        <f t="shared" si="32"/>
        <v>4.4444444444444446</v>
      </c>
      <c r="AF119" s="122"/>
      <c r="AG119" s="122"/>
      <c r="AH119" s="122">
        <f t="shared" si="33"/>
        <v>4.4444444444444446</v>
      </c>
      <c r="AI119" s="122"/>
      <c r="AJ119" s="122"/>
      <c r="AK119" s="122">
        <f t="shared" si="34"/>
        <v>4.4444444444444446</v>
      </c>
      <c r="AL119" s="122"/>
      <c r="AM119" s="122"/>
      <c r="AN119" s="122">
        <f t="shared" si="35"/>
        <v>4.4444444444444446</v>
      </c>
    </row>
    <row r="120" spans="1:40" ht="22.5" customHeight="1" x14ac:dyDescent="0.55000000000000004">
      <c r="A120" s="5">
        <v>1000</v>
      </c>
      <c r="B120" s="52" t="s">
        <v>66</v>
      </c>
      <c r="C120" s="63"/>
      <c r="D120" s="64"/>
      <c r="E120" s="71">
        <v>10030752</v>
      </c>
      <c r="F120" s="64"/>
      <c r="G120" s="71"/>
      <c r="H120" s="64"/>
      <c r="I120" s="64"/>
      <c r="J120" s="64"/>
      <c r="K120" s="118"/>
      <c r="L120" s="105"/>
      <c r="M120" s="8"/>
      <c r="N120" s="91" t="s">
        <v>177</v>
      </c>
      <c r="O120" s="10">
        <f>O119</f>
        <v>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10034196</v>
      </c>
      <c r="F121" s="71"/>
      <c r="G121" s="71"/>
      <c r="H121" s="71"/>
      <c r="I121" s="64"/>
      <c r="J121" s="64"/>
      <c r="K121" s="71"/>
      <c r="L121" s="116"/>
      <c r="M121" s="8"/>
      <c r="N121" s="91" t="s">
        <v>264</v>
      </c>
      <c r="O121" s="10">
        <v>7.7214087659496486E-2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10033352</v>
      </c>
      <c r="F122" s="71"/>
      <c r="G122" s="71"/>
      <c r="H122" s="71"/>
      <c r="I122" s="64"/>
      <c r="J122" s="64"/>
      <c r="K122" s="71"/>
      <c r="L122" s="116"/>
      <c r="M122" s="8"/>
      <c r="N122" s="91" t="s">
        <v>93</v>
      </c>
      <c r="O122" s="10">
        <v>0.32673341598000855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10033353</v>
      </c>
      <c r="F123" s="71"/>
      <c r="G123" s="71"/>
      <c r="H123" s="71"/>
      <c r="I123" s="64"/>
      <c r="J123" s="64"/>
      <c r="K123" s="71"/>
      <c r="L123" s="116"/>
      <c r="M123" s="8"/>
      <c r="N123" s="91" t="s">
        <v>94</v>
      </c>
      <c r="O123" s="10">
        <v>1.4586313213393237E-2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10033354</v>
      </c>
      <c r="F124" s="71"/>
      <c r="G124" s="71"/>
      <c r="H124" s="71"/>
      <c r="I124" s="64"/>
      <c r="J124" s="64"/>
      <c r="K124" s="71"/>
      <c r="L124" s="116"/>
      <c r="M124" s="8"/>
      <c r="N124" s="91" t="s">
        <v>95</v>
      </c>
      <c r="O124" s="10">
        <v>2.9172626426786476E-3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10033355</v>
      </c>
      <c r="F125" s="71"/>
      <c r="G125" s="71"/>
      <c r="H125" s="71"/>
      <c r="I125" s="64"/>
      <c r="J125" s="64"/>
      <c r="K125" s="71"/>
      <c r="L125" s="116"/>
      <c r="M125" s="8"/>
      <c r="N125" s="91" t="s">
        <v>96</v>
      </c>
      <c r="O125" s="10">
        <v>0.21296017291554128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10033356</v>
      </c>
      <c r="F126" s="71"/>
      <c r="G126" s="71"/>
      <c r="H126" s="71"/>
      <c r="I126" s="64"/>
      <c r="J126" s="64"/>
      <c r="K126" s="71"/>
      <c r="L126" s="116"/>
      <c r="M126" s="8"/>
      <c r="N126" s="91" t="s">
        <v>97</v>
      </c>
      <c r="O126" s="10">
        <v>2.9172626426786474E-2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10033357</v>
      </c>
      <c r="F127" s="71"/>
      <c r="G127" s="71"/>
      <c r="H127" s="71"/>
      <c r="I127" s="64"/>
      <c r="J127" s="64"/>
      <c r="K127" s="71"/>
      <c r="L127" s="116"/>
      <c r="M127" s="8"/>
      <c r="N127" s="91" t="s">
        <v>98</v>
      </c>
      <c r="O127" s="10">
        <v>1.166905057071459E-2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89">
        <v>30023035</v>
      </c>
      <c r="E128" s="71"/>
      <c r="F128" s="64"/>
      <c r="G128" s="71"/>
      <c r="H128" s="118"/>
      <c r="I128" s="118"/>
      <c r="J128" s="118"/>
      <c r="K128" s="118"/>
      <c r="L128" s="105"/>
      <c r="M128" s="8"/>
      <c r="N128" s="91" t="s">
        <v>267</v>
      </c>
      <c r="O128" s="10">
        <v>1</v>
      </c>
      <c r="P128" s="10">
        <f>16</f>
        <v>16</v>
      </c>
      <c r="Q128" s="11" t="s">
        <v>75</v>
      </c>
      <c r="R128" s="43">
        <f t="shared" si="29"/>
        <v>225</v>
      </c>
      <c r="X128" s="122"/>
      <c r="Y128" s="50">
        <f t="shared" si="30"/>
        <v>4.4444444444444446</v>
      </c>
      <c r="Z128" s="50"/>
      <c r="AA128" s="50"/>
      <c r="AB128" s="50">
        <f t="shared" si="31"/>
        <v>4.4444444444444446</v>
      </c>
      <c r="AC128" s="121"/>
      <c r="AD128" s="122"/>
      <c r="AE128" s="122">
        <f t="shared" si="32"/>
        <v>4.4444444444444446</v>
      </c>
      <c r="AF128" s="122"/>
      <c r="AG128" s="122"/>
      <c r="AH128" s="122">
        <f t="shared" si="33"/>
        <v>4.4444444444444446</v>
      </c>
      <c r="AI128" s="122"/>
      <c r="AJ128" s="122"/>
      <c r="AK128" s="122">
        <f t="shared" si="34"/>
        <v>4.4444444444444446</v>
      </c>
      <c r="AL128" s="122"/>
      <c r="AM128" s="122"/>
      <c r="AN128" s="122">
        <f t="shared" si="35"/>
        <v>4.4444444444444446</v>
      </c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71">
        <v>10030753</v>
      </c>
      <c r="F129" s="64"/>
      <c r="G129" s="71"/>
      <c r="H129" s="118"/>
      <c r="I129" s="118"/>
      <c r="J129" s="118"/>
      <c r="K129" s="64"/>
      <c r="L129" s="105"/>
      <c r="M129" s="8"/>
      <c r="N129" s="91" t="s">
        <v>178</v>
      </c>
      <c r="O129" s="10">
        <v>1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10034196</v>
      </c>
      <c r="F130" s="71"/>
      <c r="G130" s="71"/>
      <c r="H130" s="71"/>
      <c r="I130" s="64"/>
      <c r="J130" s="64"/>
      <c r="K130" s="71"/>
      <c r="L130" s="116"/>
      <c r="M130" s="8"/>
      <c r="N130" s="91" t="s">
        <v>264</v>
      </c>
      <c r="O130" s="10">
        <v>1.2348113771843518E-3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10033352</v>
      </c>
      <c r="F131" s="71"/>
      <c r="G131" s="71"/>
      <c r="H131" s="71"/>
      <c r="I131" s="64"/>
      <c r="J131" s="64"/>
      <c r="K131" s="71"/>
      <c r="L131" s="116"/>
      <c r="M131" s="8"/>
      <c r="N131" s="91" t="s">
        <v>93</v>
      </c>
      <c r="O131" s="10">
        <v>9.8020024794002569E-2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10033353</v>
      </c>
      <c r="F132" s="71"/>
      <c r="G132" s="71"/>
      <c r="H132" s="71"/>
      <c r="I132" s="64"/>
      <c r="J132" s="64"/>
      <c r="K132" s="71"/>
      <c r="L132" s="116"/>
      <c r="M132" s="8"/>
      <c r="N132" s="91" t="s">
        <v>94</v>
      </c>
      <c r="O132" s="10">
        <v>4.3758939640179718E-3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10033354</v>
      </c>
      <c r="F133" s="71"/>
      <c r="G133" s="71"/>
      <c r="H133" s="71"/>
      <c r="I133" s="64"/>
      <c r="J133" s="64"/>
      <c r="K133" s="71"/>
      <c r="L133" s="116"/>
      <c r="M133" s="8"/>
      <c r="N133" s="91" t="s">
        <v>95</v>
      </c>
      <c r="O133" s="10">
        <v>8.7517879280359426E-4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10033355</v>
      </c>
      <c r="F134" s="71"/>
      <c r="G134" s="71"/>
      <c r="H134" s="71"/>
      <c r="I134" s="64"/>
      <c r="J134" s="64"/>
      <c r="K134" s="71"/>
      <c r="L134" s="116"/>
      <c r="M134" s="8"/>
      <c r="N134" s="91" t="s">
        <v>96</v>
      </c>
      <c r="O134" s="10">
        <v>6.3888051874662385E-2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10033356</v>
      </c>
      <c r="F135" s="71"/>
      <c r="G135" s="71"/>
      <c r="H135" s="71"/>
      <c r="I135" s="64"/>
      <c r="J135" s="64"/>
      <c r="K135" s="71"/>
      <c r="L135" s="116"/>
      <c r="M135" s="8"/>
      <c r="N135" s="91" t="s">
        <v>97</v>
      </c>
      <c r="O135" s="10">
        <v>8.7517879280359437E-3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10033357</v>
      </c>
      <c r="F136" s="71"/>
      <c r="G136" s="71"/>
      <c r="H136" s="71"/>
      <c r="I136" s="64"/>
      <c r="J136" s="64"/>
      <c r="K136" s="71"/>
      <c r="L136" s="116"/>
      <c r="M136" s="8"/>
      <c r="N136" s="91" t="s">
        <v>98</v>
      </c>
      <c r="O136" s="10">
        <v>3.500715171214377E-3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89">
        <v>30023036</v>
      </c>
      <c r="E137" s="117"/>
      <c r="F137" s="64"/>
      <c r="G137" s="117"/>
      <c r="H137" s="118"/>
      <c r="I137" s="118"/>
      <c r="J137" s="118"/>
      <c r="K137" s="118"/>
      <c r="L137" s="105"/>
      <c r="M137" s="8"/>
      <c r="N137" s="91" t="s">
        <v>268</v>
      </c>
      <c r="O137" s="10">
        <v>1</v>
      </c>
      <c r="P137" s="10">
        <f>16</f>
        <v>16</v>
      </c>
      <c r="Q137" s="11" t="s">
        <v>75</v>
      </c>
      <c r="R137" s="43">
        <f t="shared" ref="R137" si="38">3600/P137</f>
        <v>225</v>
      </c>
      <c r="X137" s="122"/>
      <c r="Y137" s="50">
        <f t="shared" ref="Y137" si="39">$Y$1/R137</f>
        <v>4.4444444444444446</v>
      </c>
      <c r="Z137" s="50"/>
      <c r="AA137" s="50"/>
      <c r="AB137" s="50">
        <f t="shared" ref="AB137" si="40">$Y$1/R137</f>
        <v>4.4444444444444446</v>
      </c>
      <c r="AC137" s="121"/>
      <c r="AD137" s="122"/>
      <c r="AE137" s="122">
        <f t="shared" ref="AE137" si="41">$Y$1/R137</f>
        <v>4.4444444444444446</v>
      </c>
      <c r="AF137" s="122"/>
      <c r="AG137" s="122"/>
      <c r="AH137" s="122">
        <f t="shared" ref="AH137" si="42">$Y$1/R137</f>
        <v>4.4444444444444446</v>
      </c>
      <c r="AI137" s="122"/>
      <c r="AJ137" s="122"/>
      <c r="AK137" s="122">
        <f t="shared" ref="AK137" si="43">$Y$1/R137</f>
        <v>4.4444444444444446</v>
      </c>
      <c r="AL137" s="122"/>
      <c r="AM137" s="122"/>
      <c r="AN137" s="122">
        <f t="shared" ref="AN137" si="44">$Y$1/R137</f>
        <v>4.4444444444444446</v>
      </c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118">
        <v>10030443</v>
      </c>
      <c r="F138" s="64"/>
      <c r="G138" s="118"/>
      <c r="H138" s="64"/>
      <c r="I138" s="118"/>
      <c r="J138" s="64"/>
      <c r="K138" s="118"/>
      <c r="L138" s="105"/>
      <c r="M138" s="8"/>
      <c r="N138" s="91" t="s">
        <v>265</v>
      </c>
      <c r="O138" s="10">
        <v>1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10034196</v>
      </c>
      <c r="F139" s="71"/>
      <c r="G139" s="71"/>
      <c r="H139" s="71"/>
      <c r="I139" s="64"/>
      <c r="J139" s="64"/>
      <c r="K139" s="71"/>
      <c r="L139" s="116"/>
      <c r="M139" s="8"/>
      <c r="N139" s="91" t="s">
        <v>264</v>
      </c>
      <c r="O139" s="10">
        <v>8.2519600890741706E-4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10033352</v>
      </c>
      <c r="F140" s="71"/>
      <c r="G140" s="71"/>
      <c r="H140" s="71"/>
      <c r="I140" s="64"/>
      <c r="J140" s="64"/>
      <c r="K140" s="71"/>
      <c r="L140" s="116"/>
      <c r="M140" s="8"/>
      <c r="N140" s="91" t="s">
        <v>93</v>
      </c>
      <c r="O140" s="10">
        <v>6.5504525425943746E-2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10033353</v>
      </c>
      <c r="F141" s="71"/>
      <c r="G141" s="71"/>
      <c r="H141" s="71"/>
      <c r="I141" s="64"/>
      <c r="J141" s="64"/>
      <c r="K141" s="71"/>
      <c r="L141" s="116"/>
      <c r="M141" s="8"/>
      <c r="N141" s="91" t="s">
        <v>94</v>
      </c>
      <c r="O141" s="10">
        <v>2.9243091708010599E-3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10033354</v>
      </c>
      <c r="F142" s="71"/>
      <c r="G142" s="71"/>
      <c r="H142" s="71"/>
      <c r="I142" s="64"/>
      <c r="J142" s="64"/>
      <c r="K142" s="71"/>
      <c r="L142" s="116"/>
      <c r="M142" s="8"/>
      <c r="N142" s="91" t="s">
        <v>95</v>
      </c>
      <c r="O142" s="10">
        <v>5.8486183416021193E-4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10033355</v>
      </c>
      <c r="F143" s="71"/>
      <c r="G143" s="71"/>
      <c r="H143" s="71"/>
      <c r="I143" s="64"/>
      <c r="J143" s="64"/>
      <c r="K143" s="71"/>
      <c r="L143" s="116"/>
      <c r="M143" s="8"/>
      <c r="N143" s="91" t="s">
        <v>96</v>
      </c>
      <c r="O143" s="10">
        <v>4.2694913893695473E-2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10033356</v>
      </c>
      <c r="F144" s="71"/>
      <c r="G144" s="71"/>
      <c r="H144" s="71"/>
      <c r="I144" s="64"/>
      <c r="J144" s="64"/>
      <c r="K144" s="71"/>
      <c r="L144" s="116"/>
      <c r="M144" s="8"/>
      <c r="N144" s="91" t="s">
        <v>97</v>
      </c>
      <c r="O144" s="10">
        <v>5.8486183416021197E-3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10033357</v>
      </c>
      <c r="F145" s="71"/>
      <c r="G145" s="71"/>
      <c r="H145" s="71"/>
      <c r="I145" s="64"/>
      <c r="J145" s="64"/>
      <c r="K145" s="71"/>
      <c r="L145" s="116"/>
      <c r="M145" s="8"/>
      <c r="N145" s="91" t="s">
        <v>98</v>
      </c>
      <c r="O145" s="10">
        <v>2.3394473366408477E-3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265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10034173</v>
      </c>
      <c r="E147" s="64"/>
      <c r="F147" s="64"/>
      <c r="G147" s="64"/>
      <c r="H147" s="118"/>
      <c r="I147" s="64"/>
      <c r="J147" s="64"/>
      <c r="K147" s="118"/>
      <c r="L147" s="105"/>
      <c r="M147" s="8"/>
      <c r="N147" s="91" t="s">
        <v>272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10030446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273</v>
      </c>
      <c r="O148" s="10">
        <v>1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10030447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274</v>
      </c>
      <c r="O149" s="10">
        <v>2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10030448</v>
      </c>
      <c r="E150" s="118"/>
      <c r="F150" s="118"/>
      <c r="G150" s="118"/>
      <c r="H150" s="118"/>
      <c r="I150" s="64"/>
      <c r="J150" s="64"/>
      <c r="K150" s="118"/>
      <c r="L150" s="105"/>
      <c r="M150" s="8"/>
      <c r="N150" s="91" t="s">
        <v>275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10030449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276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10030450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277</v>
      </c>
      <c r="O152" s="10">
        <v>4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10030451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278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10030452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279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10030453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280</v>
      </c>
      <c r="O155" s="10">
        <v>3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10030454</v>
      </c>
      <c r="E156" s="64"/>
      <c r="F156" s="118"/>
      <c r="G156" s="118"/>
      <c r="H156" s="118"/>
      <c r="I156" s="64"/>
      <c r="J156" s="65"/>
      <c r="K156" s="66"/>
      <c r="L156" s="105"/>
      <c r="M156" s="8"/>
      <c r="N156" s="91" t="s">
        <v>281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10030455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282</v>
      </c>
      <c r="O157" s="10">
        <v>14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10030456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283</v>
      </c>
      <c r="O158" s="10">
        <v>4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10034174</v>
      </c>
      <c r="E159" s="118"/>
      <c r="F159" s="118"/>
      <c r="G159" s="118"/>
      <c r="H159" s="118"/>
      <c r="I159" s="64"/>
      <c r="J159" s="64"/>
      <c r="K159" s="118"/>
      <c r="L159" s="105"/>
      <c r="M159" s="8"/>
      <c r="N159" s="91" t="s">
        <v>284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10034175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285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10034176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286</v>
      </c>
      <c r="O161" s="10">
        <v>7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10034177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287</v>
      </c>
      <c r="O162" s="10">
        <v>5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10030461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288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10030462</v>
      </c>
      <c r="E164" s="118"/>
      <c r="F164" s="118"/>
      <c r="G164" s="118"/>
      <c r="H164" s="117"/>
      <c r="I164" s="64"/>
      <c r="J164" s="65"/>
      <c r="K164" s="66"/>
      <c r="L164" s="105"/>
      <c r="M164" s="8"/>
      <c r="N164" s="91" t="s">
        <v>289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10028460</v>
      </c>
      <c r="E165" s="64"/>
      <c r="F165" s="118"/>
      <c r="G165" s="118"/>
      <c r="H165" s="117"/>
      <c r="I165" s="64"/>
      <c r="J165" s="65"/>
      <c r="K165" s="66"/>
      <c r="L165" s="105"/>
      <c r="M165" s="8"/>
      <c r="N165" s="91" t="s">
        <v>290</v>
      </c>
      <c r="O165" s="10">
        <v>6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10034178</v>
      </c>
      <c r="E166" s="64"/>
      <c r="F166" s="64"/>
      <c r="G166" s="64"/>
      <c r="H166" s="71"/>
      <c r="I166" s="64"/>
      <c r="J166" s="65"/>
      <c r="K166" s="66"/>
      <c r="L166" s="105"/>
      <c r="M166" s="8"/>
      <c r="N166" s="91" t="s">
        <v>291</v>
      </c>
      <c r="O166" s="10">
        <v>24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10034179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292</v>
      </c>
      <c r="O167" s="10">
        <v>8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10030463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293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10034960</v>
      </c>
      <c r="E169" s="119"/>
      <c r="F169" s="64"/>
      <c r="G169" s="64"/>
      <c r="H169" s="71"/>
      <c r="I169" s="64"/>
      <c r="J169" s="65"/>
      <c r="K169" s="66"/>
      <c r="L169" s="105"/>
      <c r="M169" s="8"/>
      <c r="N169" s="91" t="s">
        <v>424</v>
      </c>
      <c r="O169" s="10">
        <v>6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20004240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295</v>
      </c>
      <c r="O170" s="10">
        <v>2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20004241</v>
      </c>
      <c r="E171" s="64"/>
      <c r="F171" s="64"/>
      <c r="G171" s="64"/>
      <c r="H171" s="71"/>
      <c r="I171" s="64"/>
      <c r="J171" s="65"/>
      <c r="K171" s="66"/>
      <c r="L171" s="105"/>
      <c r="M171" s="8"/>
      <c r="N171" s="91" t="s">
        <v>296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20004981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297</v>
      </c>
      <c r="O172" s="10">
        <v>1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20005029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298</v>
      </c>
      <c r="O173" s="10">
        <v>3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20005026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299</v>
      </c>
      <c r="O174" s="10">
        <v>4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20005008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300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20004936</v>
      </c>
      <c r="E176" s="118"/>
      <c r="F176" s="118"/>
      <c r="G176" s="118"/>
      <c r="H176" s="118"/>
      <c r="I176" s="64"/>
      <c r="J176" s="118"/>
      <c r="K176" s="118"/>
      <c r="L176" s="105"/>
      <c r="M176" s="8"/>
      <c r="N176" s="91" t="s">
        <v>301</v>
      </c>
      <c r="O176" s="10">
        <v>1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20004952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302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20005019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303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20005020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304</v>
      </c>
      <c r="O179" s="10">
        <v>4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20005014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305</v>
      </c>
      <c r="O180" s="10">
        <v>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20004978</v>
      </c>
      <c r="E181" s="118"/>
      <c r="F181" s="71"/>
      <c r="G181" s="118"/>
      <c r="H181" s="118"/>
      <c r="I181" s="64"/>
      <c r="J181" s="65"/>
      <c r="K181" s="66"/>
      <c r="L181" s="105"/>
      <c r="M181" s="8"/>
      <c r="N181" s="91" t="s">
        <v>306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20004087</v>
      </c>
      <c r="E182" s="64"/>
      <c r="F182" s="71"/>
      <c r="G182" s="118"/>
      <c r="H182" s="118"/>
      <c r="I182" s="64"/>
      <c r="J182" s="65"/>
      <c r="K182" s="66"/>
      <c r="L182" s="105"/>
      <c r="M182" s="8"/>
      <c r="N182" s="91" t="s">
        <v>307</v>
      </c>
      <c r="O182" s="10">
        <v>0.45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20004998</v>
      </c>
      <c r="E183" s="64"/>
      <c r="F183" s="64"/>
      <c r="G183" s="64"/>
      <c r="H183" s="71"/>
      <c r="I183" s="64"/>
      <c r="J183" s="64"/>
      <c r="K183" s="65"/>
      <c r="L183" s="105"/>
      <c r="M183" s="8"/>
      <c r="N183" s="91" t="s">
        <v>308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309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20004983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310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20005002</v>
      </c>
      <c r="E186" s="64"/>
      <c r="F186" s="64"/>
      <c r="G186" s="64"/>
      <c r="H186" s="64"/>
      <c r="I186" s="64"/>
      <c r="J186" s="64"/>
      <c r="K186" s="65"/>
      <c r="L186" s="105"/>
      <c r="M186" s="8"/>
      <c r="N186" s="91" t="s">
        <v>311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20004990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312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20004991</v>
      </c>
      <c r="E188" s="64"/>
      <c r="F188" s="64"/>
      <c r="G188" s="64"/>
      <c r="H188" s="71"/>
      <c r="I188" s="118"/>
      <c r="J188" s="64"/>
      <c r="K188" s="65"/>
      <c r="L188" s="105"/>
      <c r="M188" s="8"/>
      <c r="N188" s="91" t="s">
        <v>313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20004982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314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20004985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315</v>
      </c>
      <c r="O190" s="10">
        <v>4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20004948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316</v>
      </c>
      <c r="O191" s="10">
        <v>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20002006</v>
      </c>
      <c r="E192" s="118"/>
      <c r="F192" s="118"/>
      <c r="G192" s="118"/>
      <c r="H192" s="118"/>
      <c r="I192" s="64"/>
      <c r="J192" s="118"/>
      <c r="K192" s="118"/>
      <c r="L192" s="105"/>
      <c r="M192" s="8"/>
      <c r="N192" s="91" t="s">
        <v>317</v>
      </c>
      <c r="O192" s="10">
        <v>8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2" ht="22.5" customHeight="1" x14ac:dyDescent="0.55000000000000004">
      <c r="A193" s="5">
        <v>1000</v>
      </c>
      <c r="B193" s="52" t="s">
        <v>66</v>
      </c>
      <c r="C193" s="63"/>
      <c r="D193" s="64">
        <v>20004089</v>
      </c>
      <c r="E193" s="118"/>
      <c r="F193" s="118"/>
      <c r="G193" s="118"/>
      <c r="H193" s="118"/>
      <c r="I193" s="64"/>
      <c r="J193" s="118"/>
      <c r="K193" s="118"/>
      <c r="L193" s="105"/>
      <c r="M193" s="8"/>
      <c r="N193" s="91" t="s">
        <v>318</v>
      </c>
      <c r="O193" s="10">
        <v>2.5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P193" s="132"/>
    </row>
    <row r="194" spans="1:42" ht="22.5" customHeight="1" x14ac:dyDescent="0.55000000000000004">
      <c r="A194" s="5">
        <v>1000</v>
      </c>
      <c r="B194" s="52" t="s">
        <v>66</v>
      </c>
      <c r="C194" s="63"/>
      <c r="D194" s="64">
        <v>10034961</v>
      </c>
      <c r="E194" s="118"/>
      <c r="F194" s="118"/>
      <c r="G194" s="118"/>
      <c r="H194" s="118"/>
      <c r="I194" s="118"/>
      <c r="J194" s="117"/>
      <c r="K194" s="118"/>
      <c r="L194" s="105"/>
      <c r="M194" s="8"/>
      <c r="N194" s="91" t="s">
        <v>425</v>
      </c>
      <c r="O194" s="10">
        <f>1/40</f>
        <v>2.5000000000000001E-2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2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118"/>
      <c r="I195" s="118"/>
      <c r="J195" s="117"/>
      <c r="K195" s="118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2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118"/>
      <c r="G196" s="118"/>
      <c r="H196" s="118"/>
      <c r="I196" s="118"/>
      <c r="J196" s="117"/>
      <c r="K196" s="118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2" ht="22.5" customHeight="1" x14ac:dyDescent="0.55000000000000004">
      <c r="A197" s="5">
        <v>1000</v>
      </c>
      <c r="B197" s="52" t="s">
        <v>66</v>
      </c>
      <c r="C197" s="63"/>
      <c r="D197" s="64"/>
      <c r="E197" s="118"/>
      <c r="F197" s="71"/>
      <c r="G197" s="118"/>
      <c r="H197" s="118"/>
      <c r="I197" s="64"/>
      <c r="J197" s="65"/>
      <c r="K197" s="66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2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71"/>
      <c r="G198" s="118"/>
      <c r="H198" s="118"/>
      <c r="I198" s="64"/>
      <c r="J198" s="65"/>
      <c r="K198" s="66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2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71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2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2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64"/>
      <c r="I201" s="64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2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2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118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2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71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2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2" ht="22.5" customHeight="1" x14ac:dyDescent="0.55000000000000004">
      <c r="A206" s="5">
        <v>1000</v>
      </c>
      <c r="B206" s="52" t="s">
        <v>66</v>
      </c>
      <c r="C206" s="63"/>
      <c r="D206" s="64"/>
      <c r="E206" s="64"/>
      <c r="F206" s="64"/>
      <c r="G206" s="64"/>
      <c r="H206" s="64"/>
      <c r="I206" s="118"/>
      <c r="J206" s="64"/>
      <c r="K206" s="65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2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2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64"/>
      <c r="J209" s="118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118"/>
      <c r="F213" s="118"/>
      <c r="G213" s="118"/>
      <c r="H213" s="118"/>
      <c r="I213" s="118"/>
      <c r="J213" s="117"/>
      <c r="K213" s="118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118"/>
      <c r="H215" s="118"/>
      <c r="I215" s="118"/>
      <c r="J215" s="118"/>
      <c r="K215" s="65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118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118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118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64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118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118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64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118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71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64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64"/>
      <c r="F249" s="64"/>
      <c r="G249" s="64"/>
      <c r="H249" s="64"/>
      <c r="I249" s="118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 t="s">
        <v>66</v>
      </c>
      <c r="C253" s="63"/>
      <c r="D253" s="64"/>
      <c r="E253" s="118"/>
      <c r="F253" s="118"/>
      <c r="G253" s="118"/>
      <c r="H253" s="118"/>
      <c r="I253" s="64"/>
      <c r="J253" s="118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/>
      <c r="C257" s="63"/>
      <c r="D257" s="64"/>
      <c r="E257" s="118"/>
      <c r="F257" s="118"/>
      <c r="G257" s="118"/>
      <c r="H257" s="118"/>
      <c r="I257" s="118"/>
      <c r="J257" s="117"/>
      <c r="K257" s="118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71"/>
      <c r="G259" s="118"/>
      <c r="H259" s="118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71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64"/>
      <c r="F262" s="64"/>
      <c r="G262" s="64"/>
      <c r="H262" s="64"/>
      <c r="I262" s="118"/>
      <c r="J262" s="118"/>
      <c r="K262" s="64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 t="s">
        <v>66</v>
      </c>
      <c r="C265" s="63"/>
      <c r="D265" s="64"/>
      <c r="E265" s="118"/>
      <c r="F265" s="118"/>
      <c r="G265" s="118"/>
      <c r="H265" s="118"/>
      <c r="I265" s="64"/>
      <c r="J265" s="118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/>
      <c r="C269" s="63"/>
      <c r="D269" s="64"/>
      <c r="E269" s="118"/>
      <c r="F269" s="118"/>
      <c r="G269" s="118"/>
      <c r="H269" s="118"/>
      <c r="I269" s="118"/>
      <c r="J269" s="117"/>
      <c r="K269" s="118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71"/>
      <c r="G271" s="118"/>
      <c r="H271" s="118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71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64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118"/>
      <c r="I276" s="118"/>
      <c r="J276" s="118"/>
      <c r="K276" s="64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s="120" customFormat="1" ht="22.5" customHeight="1" x14ac:dyDescent="0.55000000000000004">
      <c r="A278" s="5">
        <v>1000</v>
      </c>
      <c r="B278" s="52" t="s">
        <v>66</v>
      </c>
      <c r="C278" s="63"/>
      <c r="D278" s="64"/>
      <c r="E278" s="64"/>
      <c r="F278" s="64"/>
      <c r="G278" s="64"/>
      <c r="H278" s="64"/>
      <c r="I278" s="64"/>
      <c r="J278" s="64"/>
      <c r="K278" s="65"/>
      <c r="L278" s="105"/>
      <c r="M278" s="8"/>
      <c r="N278" s="91"/>
      <c r="O278" s="10"/>
      <c r="P278" s="10"/>
      <c r="Q278" s="11"/>
      <c r="R278" s="43"/>
      <c r="S278" s="13"/>
      <c r="T278" s="13"/>
      <c r="U278" s="13"/>
      <c r="V278" s="13"/>
      <c r="W278" s="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3"/>
      <c r="AP278" s="3"/>
      <c r="AQ278" s="3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 t="s">
        <v>66</v>
      </c>
      <c r="C281" s="63"/>
      <c r="D281" s="64"/>
      <c r="E281" s="118"/>
      <c r="F281" s="118"/>
      <c r="G281" s="118"/>
      <c r="H281" s="118"/>
      <c r="I281" s="64"/>
      <c r="J281" s="118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/>
      <c r="C285" s="63"/>
      <c r="D285" s="64"/>
      <c r="E285" s="118"/>
      <c r="F285" s="118"/>
      <c r="G285" s="118"/>
      <c r="H285" s="118"/>
      <c r="I285" s="118"/>
      <c r="J285" s="117"/>
      <c r="K285" s="118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71"/>
      <c r="G287" s="118"/>
      <c r="H287" s="118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71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64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118"/>
      <c r="I292" s="118"/>
      <c r="J292" s="118"/>
      <c r="K292" s="64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s="120" customFormat="1" ht="22.5" customHeight="1" x14ac:dyDescent="0.55000000000000004">
      <c r="A294" s="5">
        <v>1000</v>
      </c>
      <c r="B294" s="52" t="s">
        <v>66</v>
      </c>
      <c r="C294" s="63"/>
      <c r="D294" s="64"/>
      <c r="E294" s="64"/>
      <c r="F294" s="64"/>
      <c r="G294" s="64"/>
      <c r="H294" s="64"/>
      <c r="I294" s="64"/>
      <c r="J294" s="64"/>
      <c r="K294" s="65"/>
      <c r="L294" s="105"/>
      <c r="M294" s="8"/>
      <c r="N294" s="91"/>
      <c r="O294" s="10"/>
      <c r="P294" s="10"/>
      <c r="Q294" s="11"/>
      <c r="R294" s="43"/>
      <c r="S294" s="13"/>
      <c r="T294" s="13"/>
      <c r="U294" s="13"/>
      <c r="V294" s="13"/>
      <c r="W294" s="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3"/>
      <c r="AP294" s="3"/>
      <c r="AQ294" s="3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 t="s">
        <v>66</v>
      </c>
      <c r="C297" s="63"/>
      <c r="D297" s="64"/>
      <c r="E297" s="118"/>
      <c r="F297" s="118"/>
      <c r="G297" s="118"/>
      <c r="H297" s="118"/>
      <c r="I297" s="64"/>
      <c r="J297" s="118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/>
      <c r="C301" s="63"/>
      <c r="D301" s="64"/>
      <c r="E301" s="118"/>
      <c r="F301" s="118"/>
      <c r="G301" s="118"/>
      <c r="H301" s="118"/>
      <c r="I301" s="118"/>
      <c r="J301" s="117"/>
      <c r="K301" s="118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8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71"/>
      <c r="G303" s="117"/>
      <c r="H303" s="118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71"/>
      <c r="I304" s="64"/>
      <c r="J304" s="64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71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64"/>
      <c r="F311" s="64"/>
      <c r="G311" s="64"/>
      <c r="H311" s="64"/>
      <c r="I311" s="118"/>
      <c r="J311" s="118"/>
      <c r="K311" s="64"/>
      <c r="L311" s="105"/>
      <c r="M311" s="8"/>
      <c r="N311" s="91"/>
      <c r="O311" s="10"/>
      <c r="P311" s="10"/>
      <c r="Q311" s="11"/>
      <c r="R311" s="43"/>
      <c r="X311" s="98"/>
      <c r="Y311" s="96"/>
      <c r="Z311" s="96"/>
      <c r="AA311" s="96"/>
      <c r="AB311" s="96"/>
      <c r="AC311" s="97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 t="s">
        <v>66</v>
      </c>
      <c r="C314" s="63"/>
      <c r="D314" s="64"/>
      <c r="E314" s="118"/>
      <c r="F314" s="118"/>
      <c r="G314" s="118"/>
      <c r="H314" s="118"/>
      <c r="I314" s="64"/>
      <c r="J314" s="118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/>
      <c r="C318" s="63"/>
      <c r="D318" s="64"/>
      <c r="E318" s="118"/>
      <c r="F318" s="118"/>
      <c r="G318" s="118"/>
      <c r="H318" s="118"/>
      <c r="I318" s="118"/>
      <c r="J318" s="117"/>
      <c r="K318" s="118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118"/>
      <c r="J319" s="118"/>
      <c r="K319" s="64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64"/>
      <c r="F320" s="64"/>
      <c r="G320" s="118"/>
      <c r="H320" s="64"/>
      <c r="I320" s="64"/>
      <c r="J320" s="64"/>
      <c r="K320" s="64"/>
      <c r="L320" s="105"/>
      <c r="M320" s="8"/>
      <c r="N320" s="91"/>
      <c r="O320" s="10"/>
      <c r="P320" s="10"/>
      <c r="Q320" s="11"/>
      <c r="R320" s="43"/>
      <c r="X320" s="98"/>
      <c r="Y320" s="96"/>
      <c r="Z320" s="96"/>
      <c r="AA320" s="96"/>
      <c r="AB320" s="96"/>
      <c r="AC320" s="97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 t="s">
        <v>66</v>
      </c>
      <c r="C323" s="63"/>
      <c r="D323" s="64"/>
      <c r="E323" s="118"/>
      <c r="F323" s="118"/>
      <c r="G323" s="118"/>
      <c r="H323" s="118"/>
      <c r="I323" s="64"/>
      <c r="J323" s="118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/>
      <c r="C327" s="63"/>
      <c r="D327" s="64"/>
      <c r="E327" s="118"/>
      <c r="F327" s="118"/>
      <c r="G327" s="118"/>
      <c r="H327" s="118"/>
      <c r="I327" s="118"/>
      <c r="J327" s="117"/>
      <c r="K327" s="118"/>
      <c r="L327" s="105"/>
      <c r="M327" s="8"/>
      <c r="N327" s="91"/>
      <c r="O327" s="10"/>
      <c r="P327" s="10"/>
      <c r="Q327" s="11"/>
      <c r="R327" s="43"/>
      <c r="X327" s="122"/>
      <c r="Y327" s="50"/>
      <c r="Z327" s="50"/>
      <c r="AA327" s="50"/>
      <c r="AB327" s="50"/>
      <c r="AC327" s="121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64"/>
      <c r="H329" s="64"/>
      <c r="I329" s="64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64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118"/>
      <c r="I331" s="118"/>
      <c r="J331" s="118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64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118"/>
      <c r="H336" s="64"/>
      <c r="I336" s="64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118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6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64"/>
      <c r="F339" s="64"/>
      <c r="G339" s="64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43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64"/>
      <c r="F342" s="64"/>
      <c r="G342" s="64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64"/>
      <c r="F345" s="64"/>
      <c r="G345" s="64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118"/>
      <c r="G347" s="118"/>
      <c r="H347" s="64"/>
      <c r="I347" s="66"/>
      <c r="J347" s="66"/>
      <c r="K347" s="64"/>
      <c r="L347" s="105"/>
      <c r="M347" s="8"/>
      <c r="N347" s="91"/>
      <c r="O347" s="10"/>
      <c r="P347" s="10"/>
      <c r="Q347" s="11"/>
      <c r="R347" s="12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64"/>
      <c r="G350" s="118"/>
      <c r="H350" s="64"/>
      <c r="I350" s="64"/>
      <c r="J350" s="66"/>
      <c r="K350" s="64"/>
      <c r="L350" s="105"/>
      <c r="M350" s="8"/>
      <c r="N350" s="91"/>
      <c r="O350" s="10"/>
      <c r="P350" s="10"/>
      <c r="Q350" s="11"/>
      <c r="R350" s="43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118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64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119"/>
      <c r="E356" s="64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118"/>
      <c r="G361" s="118"/>
      <c r="H361" s="64"/>
      <c r="I361" s="66"/>
      <c r="J361" s="66"/>
      <c r="K361" s="64"/>
      <c r="L361" s="105"/>
      <c r="M361" s="8"/>
      <c r="N361" s="91"/>
      <c r="O361" s="10"/>
      <c r="P361" s="10"/>
      <c r="Q361" s="11"/>
      <c r="R361" s="12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64"/>
      <c r="G364" s="118"/>
      <c r="H364" s="64"/>
      <c r="I364" s="64"/>
      <c r="J364" s="66"/>
      <c r="K364" s="64"/>
      <c r="L364" s="105"/>
      <c r="M364" s="8"/>
      <c r="N364" s="91"/>
      <c r="O364" s="10"/>
      <c r="P364" s="10"/>
      <c r="Q364" s="95"/>
      <c r="R364" s="43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118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12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118"/>
      <c r="G375" s="118"/>
      <c r="H375" s="64"/>
      <c r="I375" s="66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118"/>
      <c r="F378" s="64"/>
      <c r="G378" s="118"/>
      <c r="H378" s="64"/>
      <c r="I378" s="64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43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43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4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43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119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1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0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0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0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/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0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 t="s">
        <v>66</v>
      </c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12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X452" s="98"/>
      <c r="Y452" s="96"/>
      <c r="Z452" s="96"/>
      <c r="AA452" s="96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4"/>
      <c r="G454" s="64"/>
      <c r="H454" s="65"/>
      <c r="I454" s="66"/>
      <c r="J454" s="66"/>
      <c r="K454" s="66"/>
      <c r="L454" s="105"/>
      <c r="M454" s="8"/>
      <c r="N454" s="16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6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43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0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1"/>
      <c r="O469" s="10"/>
      <c r="P469" s="10"/>
      <c r="Q469" s="11"/>
      <c r="R469" s="12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4"/>
      <c r="G471" s="64"/>
      <c r="H471" s="65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4"/>
      <c r="E474" s="64"/>
      <c r="F474" s="65"/>
      <c r="G474" s="66"/>
      <c r="H474" s="66"/>
      <c r="I474" s="66"/>
      <c r="J474" s="66"/>
      <c r="K474" s="66"/>
      <c r="L474" s="105"/>
      <c r="M474" s="8"/>
      <c r="N474" s="9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63"/>
      <c r="D475" s="66"/>
      <c r="E475" s="64"/>
      <c r="F475" s="66"/>
      <c r="G475" s="70"/>
      <c r="H475" s="66"/>
      <c r="I475" s="66"/>
      <c r="J475" s="66"/>
      <c r="K475" s="66"/>
      <c r="L475" s="105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106"/>
      <c r="D476" s="107"/>
      <c r="E476" s="107"/>
      <c r="F476" s="107"/>
      <c r="G476" s="108"/>
      <c r="H476" s="107"/>
      <c r="I476" s="107"/>
      <c r="J476" s="107"/>
      <c r="K476" s="107"/>
      <c r="L476" s="109"/>
      <c r="M476" s="8"/>
      <c r="N476" s="90"/>
      <c r="O476" s="10"/>
      <c r="P476" s="10"/>
      <c r="Q476" s="11"/>
      <c r="R476" s="12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93"/>
      <c r="F477" s="93"/>
      <c r="H477" s="29"/>
      <c r="I477" s="93"/>
      <c r="J477" s="93"/>
      <c r="K477" s="93"/>
      <c r="L477" s="22"/>
      <c r="M477" s="8"/>
      <c r="N477" s="90"/>
      <c r="O477" s="10"/>
      <c r="P477" s="10"/>
      <c r="Q477" s="11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95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93"/>
      <c r="E481" s="60"/>
      <c r="F481" s="93"/>
      <c r="H481" s="93"/>
      <c r="I481" s="93"/>
      <c r="J481" s="93"/>
      <c r="K481" s="93"/>
      <c r="L481" s="22"/>
      <c r="M481" s="8"/>
      <c r="N481" s="90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ht="22.5" customHeight="1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60"/>
      <c r="E485" s="60"/>
      <c r="F485" s="29"/>
      <c r="G485" s="93"/>
      <c r="H485" s="93"/>
      <c r="I485" s="93"/>
      <c r="J485" s="93"/>
      <c r="K485" s="93"/>
      <c r="L485" s="22"/>
      <c r="M485" s="8"/>
      <c r="N485" s="9"/>
      <c r="O485" s="10"/>
      <c r="P485" s="10"/>
      <c r="Q485" s="95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60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43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93"/>
      <c r="E487" s="93"/>
      <c r="F487" s="60"/>
      <c r="G487" s="60"/>
      <c r="H487" s="94"/>
      <c r="I487" s="93"/>
      <c r="J487" s="93"/>
      <c r="K487" s="93"/>
      <c r="L487" s="22"/>
      <c r="M487" s="8"/>
      <c r="N487" s="90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93"/>
      <c r="F488" s="93"/>
      <c r="G488" s="60"/>
      <c r="H488" s="94"/>
      <c r="I488" s="93"/>
      <c r="J488" s="93"/>
      <c r="K488" s="93"/>
      <c r="L488" s="22"/>
      <c r="M488" s="8"/>
      <c r="N488" s="9"/>
      <c r="O488" s="10"/>
      <c r="P488" s="10"/>
      <c r="Q488" s="11"/>
      <c r="R488" s="12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92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60"/>
      <c r="E491" s="60"/>
      <c r="F491" s="29"/>
      <c r="G491" s="93"/>
      <c r="H491" s="93"/>
      <c r="I491" s="93"/>
      <c r="J491" s="93"/>
      <c r="K491" s="93"/>
      <c r="L491" s="22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60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43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93"/>
      <c r="E493" s="93"/>
      <c r="F493" s="60"/>
      <c r="G493" s="60"/>
      <c r="H493" s="94"/>
      <c r="I493" s="93"/>
      <c r="J493" s="93"/>
      <c r="K493" s="93"/>
      <c r="L493" s="22"/>
      <c r="M493" s="8"/>
      <c r="N493" s="90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93"/>
      <c r="F494" s="93"/>
      <c r="G494" s="60"/>
      <c r="H494" s="94"/>
      <c r="I494" s="93"/>
      <c r="J494" s="93"/>
      <c r="K494" s="93"/>
      <c r="L494" s="22"/>
      <c r="M494" s="8"/>
      <c r="N494" s="9"/>
      <c r="O494" s="10"/>
      <c r="P494" s="10"/>
      <c r="Q494" s="11"/>
      <c r="R494" s="12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60"/>
      <c r="F497" s="29"/>
      <c r="G497" s="93"/>
      <c r="H497" s="93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93"/>
      <c r="E498" s="60"/>
      <c r="F498" s="60"/>
      <c r="G498" s="93"/>
      <c r="H498" s="29"/>
      <c r="I498" s="93"/>
      <c r="J498" s="93"/>
      <c r="K498" s="93"/>
      <c r="L498" s="22"/>
      <c r="M498" s="8"/>
      <c r="N498" s="90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60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93"/>
      <c r="F501" s="93"/>
      <c r="G501" s="93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93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43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93"/>
      <c r="H506" s="29"/>
      <c r="I506" s="93"/>
      <c r="J506" s="93"/>
      <c r="K506" s="93"/>
      <c r="L506" s="22"/>
      <c r="M506" s="8"/>
      <c r="N506" s="9"/>
      <c r="O506" s="10"/>
      <c r="P506" s="10"/>
      <c r="Q506" s="11"/>
      <c r="R506" s="12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93"/>
      <c r="G507" s="60"/>
      <c r="H507" s="93"/>
      <c r="I507" s="93"/>
      <c r="J507" s="93"/>
      <c r="K507" s="93"/>
      <c r="L507" s="22"/>
      <c r="M507" s="8"/>
      <c r="N507" s="9"/>
      <c r="O507" s="10"/>
      <c r="P507" s="10"/>
      <c r="Q507" s="11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29"/>
      <c r="G510" s="93"/>
      <c r="H510" s="93"/>
      <c r="I510" s="93"/>
      <c r="J510" s="93"/>
      <c r="K510" s="93"/>
      <c r="L510" s="22"/>
      <c r="M510" s="8"/>
      <c r="N510" s="9"/>
      <c r="O510" s="10"/>
      <c r="P510" s="10"/>
      <c r="Q510" s="95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E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F518" s="60"/>
      <c r="G518" s="60"/>
      <c r="H518" s="29"/>
      <c r="I518" s="93"/>
      <c r="J518" s="93"/>
      <c r="K518" s="93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1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83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1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17"/>
      <c r="O530" s="10"/>
      <c r="P530" s="10"/>
      <c r="Q530" s="11"/>
      <c r="R530" s="43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94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60"/>
      <c r="H534" s="29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ht="22.5" customHeight="1" x14ac:dyDescent="0.55000000000000004">
      <c r="A535" s="5">
        <v>1000</v>
      </c>
      <c r="B535" s="52" t="s">
        <v>66</v>
      </c>
      <c r="C535" s="92"/>
      <c r="D535" s="60"/>
      <c r="E535" s="60"/>
      <c r="F535" s="60"/>
      <c r="H535" s="29"/>
      <c r="I535" s="93"/>
      <c r="J535" s="93"/>
      <c r="K535" s="93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29"/>
      <c r="H536" s="94"/>
      <c r="I536" s="93"/>
      <c r="J536" s="93"/>
      <c r="K536" s="93"/>
      <c r="L536" s="22"/>
      <c r="M536" s="8"/>
      <c r="N536" s="91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104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8"/>
      <c r="Y539" s="96"/>
      <c r="Z539" s="96"/>
      <c r="AA539" s="98"/>
      <c r="AB539" s="96"/>
      <c r="AC539" s="97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1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V545" s="14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1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9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6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17"/>
      <c r="O555" s="10"/>
      <c r="P555" s="10"/>
      <c r="Q555" s="11"/>
      <c r="R555" s="43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93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94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9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6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7"/>
      <c r="O576" s="10"/>
      <c r="P576" s="10"/>
      <c r="Q576" s="11"/>
      <c r="R576" s="43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9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6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7"/>
      <c r="O580" s="10"/>
      <c r="P580" s="10"/>
      <c r="Q580" s="11"/>
      <c r="R580" s="43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9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6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7"/>
      <c r="O584" s="10"/>
      <c r="P584" s="10"/>
      <c r="Q584" s="11"/>
      <c r="R584" s="43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9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6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93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9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94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17"/>
      <c r="O591" s="10"/>
      <c r="P591" s="10"/>
      <c r="Q591" s="11"/>
      <c r="R591" s="43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9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18"/>
      <c r="O595" s="10"/>
      <c r="P595" s="10"/>
      <c r="Q595" s="11"/>
      <c r="R595" s="43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9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18"/>
      <c r="O599" s="10"/>
      <c r="P599" s="10"/>
      <c r="Q599" s="11"/>
      <c r="R599" s="43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9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8"/>
      <c r="O603" s="10"/>
      <c r="P603" s="10"/>
      <c r="Q603" s="11"/>
      <c r="R603" s="43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6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V606" s="14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92"/>
      <c r="D608" s="60"/>
      <c r="E608" s="60"/>
      <c r="F608" s="60"/>
      <c r="G608" s="60"/>
      <c r="H608" s="29"/>
      <c r="I608" s="93"/>
      <c r="J608" s="93"/>
      <c r="K608" s="93"/>
      <c r="L608" s="22"/>
      <c r="M608" s="8"/>
      <c r="N608" s="17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93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17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29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18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29"/>
      <c r="I619" s="93"/>
      <c r="J619" s="93"/>
      <c r="K619" s="93"/>
      <c r="L619" s="6"/>
      <c r="M619" s="8"/>
      <c r="N619" s="9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93"/>
      <c r="I621" s="93"/>
      <c r="J621" s="93"/>
      <c r="K621" s="93"/>
      <c r="L621" s="6"/>
      <c r="M621" s="8"/>
      <c r="N621" s="21"/>
      <c r="O621" s="10"/>
      <c r="P621" s="10"/>
      <c r="Q621" s="11"/>
      <c r="R621" s="43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55"/>
      <c r="I622" s="23"/>
      <c r="J622" s="23"/>
      <c r="K622" s="24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25"/>
      <c r="K623" s="26"/>
      <c r="L623" s="24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25"/>
      <c r="J624" s="6"/>
      <c r="K624" s="25"/>
      <c r="L624" s="2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25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6"/>
      <c r="L628" s="6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7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23"/>
      <c r="K630" s="23"/>
      <c r="L630" s="7"/>
      <c r="M630" s="8"/>
      <c r="N630" s="21"/>
      <c r="O630" s="10"/>
      <c r="P630" s="10"/>
      <c r="Q630" s="11"/>
      <c r="R630" s="43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6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ht="22.5" customHeight="1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7"/>
      <c r="M634" s="8"/>
      <c r="N634" s="21"/>
      <c r="O634" s="10"/>
      <c r="P634" s="10"/>
      <c r="Q634" s="11"/>
      <c r="R634" s="43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V636" s="14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7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6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7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6"/>
      <c r="M643" s="8"/>
      <c r="N643" s="21"/>
      <c r="O643" s="10"/>
      <c r="P643" s="10"/>
      <c r="Q643" s="11"/>
      <c r="R643" s="43"/>
      <c r="V643" s="14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7"/>
      <c r="K644" s="7"/>
      <c r="L644" s="6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2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  <c r="V648" s="14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2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2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>
        <v>1000</v>
      </c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2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V660" s="14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7"/>
      <c r="K662" s="7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43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2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7"/>
      <c r="K665" s="7"/>
      <c r="L665" s="7"/>
      <c r="M665" s="8"/>
      <c r="N665" s="21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7"/>
      <c r="M668" s="8"/>
      <c r="N668" s="28"/>
      <c r="O668" s="10"/>
      <c r="P668" s="10"/>
      <c r="Q668" s="11"/>
      <c r="R668" s="43"/>
      <c r="V668" s="14"/>
    </row>
    <row r="669" spans="1:22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8"/>
      <c r="O669" s="10"/>
      <c r="P669" s="10"/>
      <c r="Q669" s="11"/>
      <c r="R669" s="43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8"/>
      <c r="O671" s="10"/>
      <c r="P671" s="10"/>
      <c r="Q671" s="11"/>
      <c r="R671" s="43"/>
      <c r="V671" s="14"/>
    </row>
    <row r="672" spans="1:22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24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7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6"/>
      <c r="M677" s="8"/>
      <c r="N677" s="21"/>
      <c r="O677" s="10"/>
      <c r="P677" s="10"/>
      <c r="Q677" s="11"/>
      <c r="R677" s="43"/>
      <c r="V677" s="14"/>
    </row>
    <row r="678" spans="1:23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7"/>
      <c r="M678" s="8"/>
      <c r="N678" s="21"/>
      <c r="O678" s="10"/>
      <c r="P678" s="10"/>
      <c r="Q678" s="11"/>
      <c r="R678" s="4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7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7"/>
      <c r="K684" s="7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9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56"/>
      <c r="I694" s="7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22"/>
      <c r="I695" s="6"/>
      <c r="J695" s="6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29"/>
      <c r="K696" s="7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29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29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6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7"/>
      <c r="L706" s="7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6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6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7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9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7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22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29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6"/>
      <c r="L722" s="7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9"/>
      <c r="O725" s="10"/>
      <c r="P725" s="128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30"/>
      <c r="P728" s="129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7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22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20"/>
      <c r="B731" s="52"/>
      <c r="C731" s="59"/>
      <c r="D731" s="60"/>
      <c r="E731" s="60"/>
      <c r="F731" s="60"/>
      <c r="G731" s="60"/>
      <c r="H731" s="15"/>
      <c r="I731" s="6"/>
      <c r="J731" s="29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8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2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6"/>
      <c r="L736" s="7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21"/>
      <c r="O738" s="10"/>
      <c r="P738" s="128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31"/>
      <c r="N739" s="9"/>
      <c r="O739" s="10"/>
      <c r="P739" s="128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30"/>
      <c r="P742" s="129"/>
      <c r="Q742" s="3"/>
      <c r="W742" s="3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22"/>
      <c r="I743" s="7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54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29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6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6"/>
      <c r="L750" s="7"/>
      <c r="M750" s="31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9"/>
      <c r="O753" s="10"/>
      <c r="P753" s="128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30"/>
      <c r="P756" s="129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18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9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20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20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9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6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21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16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32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33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33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9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16"/>
      <c r="O833" s="10"/>
      <c r="P833" s="128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34"/>
      <c r="O840" s="10"/>
      <c r="P840" s="128"/>
    </row>
    <row r="841" spans="1:16" x14ac:dyDescent="0.55000000000000004">
      <c r="A841" s="5"/>
      <c r="B841" s="52"/>
      <c r="C841" s="59"/>
      <c r="D841" s="60"/>
      <c r="E841" s="60"/>
      <c r="F841" s="60"/>
      <c r="G841" s="60"/>
      <c r="H841" s="55"/>
      <c r="I841" s="7"/>
      <c r="J841" s="7"/>
      <c r="K841" s="7"/>
      <c r="L841" s="7"/>
      <c r="M841" s="35"/>
      <c r="N841" s="34"/>
      <c r="O841" s="10"/>
      <c r="P841" s="128"/>
    </row>
    <row r="842" spans="1:16" x14ac:dyDescent="0.55000000000000004">
      <c r="A842" s="36"/>
      <c r="B842" s="52"/>
      <c r="C842" s="59"/>
      <c r="D842" s="60"/>
      <c r="E842" s="60"/>
      <c r="F842" s="60"/>
      <c r="G842" s="60"/>
      <c r="H842" s="57"/>
      <c r="I842" s="37"/>
      <c r="J842" s="37"/>
      <c r="K842" s="38"/>
      <c r="L842" s="37"/>
      <c r="M842" s="39"/>
      <c r="N842" s="40"/>
      <c r="O842" s="41"/>
      <c r="P842" s="128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2"/>
      <c r="N846" s="44"/>
      <c r="O846" s="45"/>
      <c r="P846" s="12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15" x14ac:dyDescent="0.55000000000000004">
      <c r="A849" s="42"/>
      <c r="B849" s="53"/>
      <c r="H849" s="58"/>
      <c r="I849" s="43"/>
      <c r="J849" s="43"/>
      <c r="K849" s="43"/>
      <c r="L849" s="43"/>
      <c r="M849" s="46"/>
      <c r="N849" s="42"/>
      <c r="O849" s="47"/>
    </row>
    <row r="850" spans="1:15" x14ac:dyDescent="0.55000000000000004">
      <c r="A850" s="42"/>
      <c r="B850" s="53"/>
      <c r="H850" s="58"/>
      <c r="I850" s="43"/>
      <c r="J850" s="43"/>
      <c r="K850" s="43"/>
      <c r="L850" s="43"/>
      <c r="M850" s="46"/>
      <c r="N850" s="42"/>
      <c r="O850" s="47"/>
    </row>
    <row r="851" spans="1:15" x14ac:dyDescent="0.55000000000000004">
      <c r="A851" s="42"/>
      <c r="B851" s="53"/>
      <c r="H851" s="58"/>
      <c r="I851" s="43"/>
      <c r="J851" s="43"/>
      <c r="K851" s="43"/>
      <c r="L851" s="43"/>
      <c r="M851" s="46"/>
      <c r="N851" s="42"/>
      <c r="O851" s="47"/>
    </row>
    <row r="852" spans="1:15" x14ac:dyDescent="0.55000000000000004">
      <c r="A852" s="42"/>
      <c r="B852" s="53"/>
      <c r="H852" s="58"/>
      <c r="I852" s="43"/>
      <c r="J852" s="43"/>
      <c r="K852" s="43"/>
      <c r="L852" s="43"/>
      <c r="M852" s="46"/>
      <c r="N852" s="42"/>
      <c r="O852" s="47"/>
    </row>
  </sheetData>
  <autoFilter ref="A2:AO65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4">
    <cfRule type="duplicateValues" dxfId="25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446A-000F-464C-8130-E2615E314FB9}">
  <sheetPr>
    <pageSetUpPr fitToPage="1"/>
  </sheetPr>
  <dimension ref="A1:AQ852"/>
  <sheetViews>
    <sheetView zoomScale="70" zoomScaleNormal="70" workbookViewId="0">
      <pane xSplit="2" ySplit="2" topLeftCell="C123" activePane="bottomRight" state="frozen"/>
      <selection pane="topRight" activeCell="C1" sqref="C1"/>
      <selection pane="bottomLeft" activeCell="A3" sqref="A3"/>
      <selection pane="bottomRight" activeCell="G175" sqref="G17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40012177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f>$Y$1/R3</f>
        <v>40</v>
      </c>
      <c r="Z3" s="50"/>
      <c r="AA3" s="50"/>
      <c r="AB3" s="50">
        <f>$Y$1/R3</f>
        <v>40</v>
      </c>
      <c r="AC3" s="121"/>
      <c r="AD3" s="122"/>
      <c r="AE3" s="122">
        <f>$Y$1/R3</f>
        <v>40</v>
      </c>
      <c r="AF3" s="122"/>
      <c r="AG3" s="122"/>
      <c r="AH3" s="122">
        <f>$Y$1/R3</f>
        <v>40</v>
      </c>
      <c r="AI3" s="122"/>
      <c r="AJ3" s="122"/>
      <c r="AK3" s="122">
        <f>$Y$1/R3</f>
        <v>40</v>
      </c>
      <c r="AL3" s="122"/>
      <c r="AM3" s="122"/>
      <c r="AN3" s="122">
        <f>$Y$1/R3</f>
        <v>40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0">
        <v>30022061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43">
        <f t="shared" ref="R4:R71" si="0">3600/P4</f>
        <v>225</v>
      </c>
      <c r="X4" s="122"/>
      <c r="Y4" s="50">
        <f t="shared" ref="Y4:Y71" si="1">$Y$1/R4</f>
        <v>4.4444444444444446</v>
      </c>
      <c r="Z4" s="50"/>
      <c r="AA4" s="50"/>
      <c r="AB4" s="50">
        <f t="shared" ref="AB4:AB71" si="2">$Y$1/R4</f>
        <v>4.4444444444444446</v>
      </c>
      <c r="AC4" s="121"/>
      <c r="AD4" s="122"/>
      <c r="AE4" s="122">
        <f t="shared" ref="AE4:AE71" si="3">$Y$1/R4</f>
        <v>4.4444444444444446</v>
      </c>
      <c r="AF4" s="122"/>
      <c r="AG4" s="122"/>
      <c r="AH4" s="122">
        <f t="shared" ref="AH4:AH71" si="4">$Y$1/R4</f>
        <v>4.4444444444444446</v>
      </c>
      <c r="AI4" s="122"/>
      <c r="AJ4" s="122"/>
      <c r="AK4" s="122">
        <f t="shared" ref="AK4:AK71" si="5">$Y$1/R4</f>
        <v>4.4444444444444446</v>
      </c>
      <c r="AL4" s="122"/>
      <c r="AM4" s="122"/>
      <c r="AN4" s="122">
        <f t="shared" ref="AN4:AN71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30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130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0">
        <v>30022066</v>
      </c>
      <c r="G9" s="71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24</v>
      </c>
      <c r="Q9" s="11" t="s">
        <v>84</v>
      </c>
      <c r="R9" s="43">
        <f t="shared" si="0"/>
        <v>150</v>
      </c>
      <c r="X9" s="122"/>
      <c r="Y9" s="50">
        <f t="shared" si="1"/>
        <v>6.666666666666667</v>
      </c>
      <c r="Z9" s="50"/>
      <c r="AA9" s="50"/>
      <c r="AB9" s="50">
        <f t="shared" si="2"/>
        <v>6.666666666666667</v>
      </c>
      <c r="AC9" s="121"/>
      <c r="AD9" s="122"/>
      <c r="AE9" s="122">
        <f t="shared" si="3"/>
        <v>6.666666666666667</v>
      </c>
      <c r="AF9" s="122"/>
      <c r="AG9" s="122"/>
      <c r="AH9" s="122">
        <f t="shared" si="4"/>
        <v>6.666666666666667</v>
      </c>
      <c r="AI9" s="122"/>
      <c r="AJ9" s="122"/>
      <c r="AK9" s="122">
        <f t="shared" si="5"/>
        <v>6.666666666666667</v>
      </c>
      <c r="AL9" s="122"/>
      <c r="AM9" s="122"/>
      <c r="AN9" s="122">
        <f t="shared" si="6"/>
        <v>6.666666666666667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30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130">
        <v>30023041</v>
      </c>
      <c r="H12" s="71"/>
      <c r="I12" s="71"/>
      <c r="J12" s="71"/>
      <c r="K12" s="115"/>
      <c r="L12" s="116"/>
      <c r="M12" s="8"/>
      <c r="N12" s="91" t="s">
        <v>191</v>
      </c>
      <c r="O12" s="10">
        <f t="shared" ref="O12:O13" si="8">O6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10034330</v>
      </c>
      <c r="I13" s="71"/>
      <c r="J13" s="71"/>
      <c r="K13" s="115"/>
      <c r="L13" s="116"/>
      <c r="M13" s="8"/>
      <c r="N13" s="91" t="s">
        <v>193</v>
      </c>
      <c r="O13" s="10">
        <f t="shared" si="8"/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64"/>
      <c r="H14" s="71">
        <v>10030495</v>
      </c>
      <c r="I14" s="64"/>
      <c r="J14" s="71"/>
      <c r="K14" s="71"/>
      <c r="L14" s="116"/>
      <c r="M14" s="8"/>
      <c r="N14" s="91" t="s">
        <v>195</v>
      </c>
      <c r="O14" s="10">
        <f>O11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30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O5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/>
      <c r="G16" s="130">
        <v>30022068</v>
      </c>
      <c r="H16" s="71"/>
      <c r="I16" s="71"/>
      <c r="J16" s="71"/>
      <c r="K16" s="71"/>
      <c r="L16" s="116"/>
      <c r="M16" s="8"/>
      <c r="N16" s="91" t="s">
        <v>192</v>
      </c>
      <c r="O16" s="10">
        <f t="shared" ref="O16:O17" si="9">O6</f>
        <v>1</v>
      </c>
      <c r="P16" s="10">
        <v>12</v>
      </c>
      <c r="Q16" s="11" t="s">
        <v>84</v>
      </c>
      <c r="R16" s="43">
        <f t="shared" si="0"/>
        <v>300</v>
      </c>
      <c r="X16" s="122"/>
      <c r="Y16" s="50">
        <f t="shared" si="1"/>
        <v>3.3333333333333335</v>
      </c>
      <c r="Z16" s="50"/>
      <c r="AA16" s="50"/>
      <c r="AB16" s="50">
        <f t="shared" si="2"/>
        <v>3.3333333333333335</v>
      </c>
      <c r="AC16" s="121"/>
      <c r="AD16" s="122"/>
      <c r="AE16" s="122">
        <f t="shared" si="3"/>
        <v>3.3333333333333335</v>
      </c>
      <c r="AF16" s="122"/>
      <c r="AG16" s="122"/>
      <c r="AH16" s="122">
        <f t="shared" si="4"/>
        <v>3.3333333333333335</v>
      </c>
      <c r="AI16" s="122"/>
      <c r="AJ16" s="122"/>
      <c r="AK16" s="122">
        <f t="shared" si="5"/>
        <v>3.3333333333333335</v>
      </c>
      <c r="AL16" s="122"/>
      <c r="AM16" s="122"/>
      <c r="AN16" s="122">
        <f t="shared" si="6"/>
        <v>3.3333333333333335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71">
        <v>10030494</v>
      </c>
      <c r="I17" s="71"/>
      <c r="J17" s="71"/>
      <c r="K17" s="71"/>
      <c r="L17" s="116"/>
      <c r="M17" s="8"/>
      <c r="N17" s="91" t="s">
        <v>194</v>
      </c>
      <c r="O17" s="10">
        <f t="shared" si="9"/>
        <v>1</v>
      </c>
      <c r="P17" s="10"/>
      <c r="Q17" s="11"/>
      <c r="R17" s="43"/>
      <c r="X17" s="122"/>
      <c r="Y17" s="50"/>
      <c r="Z17" s="50"/>
      <c r="AA17" s="50"/>
      <c r="AB17" s="50"/>
      <c r="AC17" s="121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71">
        <v>10030495</v>
      </c>
      <c r="I18" s="64"/>
      <c r="J18" s="71"/>
      <c r="K18" s="71"/>
      <c r="L18" s="116"/>
      <c r="M18" s="8"/>
      <c r="N18" s="91" t="s">
        <v>195</v>
      </c>
      <c r="O18" s="10">
        <f>O15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71">
        <v>10030760</v>
      </c>
      <c r="G19" s="64"/>
      <c r="H19" s="64"/>
      <c r="I19" s="64"/>
      <c r="J19" s="64"/>
      <c r="K19" s="64"/>
      <c r="L19" s="105"/>
      <c r="M19" s="8"/>
      <c r="N19" s="91" t="s">
        <v>235</v>
      </c>
      <c r="O19" s="10">
        <f>O5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71"/>
      <c r="E20" s="71">
        <v>10034196</v>
      </c>
      <c r="F20" s="71"/>
      <c r="G20" s="71"/>
      <c r="H20" s="71"/>
      <c r="I20" s="64"/>
      <c r="J20" s="64"/>
      <c r="K20" s="71"/>
      <c r="L20" s="116"/>
      <c r="M20" s="8"/>
      <c r="N20" s="91" t="s">
        <v>264</v>
      </c>
      <c r="O20" s="10">
        <v>0.19826260177342123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10033352</v>
      </c>
      <c r="F21" s="71"/>
      <c r="G21" s="71"/>
      <c r="H21" s="71"/>
      <c r="I21" s="64"/>
      <c r="J21" s="64"/>
      <c r="K21" s="71"/>
      <c r="L21" s="116"/>
      <c r="M21" s="8"/>
      <c r="N21" s="91" t="s">
        <v>93</v>
      </c>
      <c r="O21" s="10">
        <v>23.394617679304424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10033353</v>
      </c>
      <c r="F22" s="71"/>
      <c r="G22" s="71"/>
      <c r="H22" s="71"/>
      <c r="I22" s="64"/>
      <c r="J22" s="64"/>
      <c r="K22" s="71"/>
      <c r="L22" s="116"/>
      <c r="M22" s="8"/>
      <c r="N22" s="91" t="s">
        <v>94</v>
      </c>
      <c r="O22" s="10">
        <v>1.0444025749689474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10033354</v>
      </c>
      <c r="F23" s="71"/>
      <c r="G23" s="71"/>
      <c r="H23" s="71"/>
      <c r="I23" s="64"/>
      <c r="J23" s="64"/>
      <c r="K23" s="71"/>
      <c r="L23" s="116"/>
      <c r="M23" s="8"/>
      <c r="N23" s="91" t="s">
        <v>95</v>
      </c>
      <c r="O23" s="10">
        <v>0.20888051499378948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10033355</v>
      </c>
      <c r="F24" s="71"/>
      <c r="G24" s="71"/>
      <c r="H24" s="71"/>
      <c r="I24" s="64"/>
      <c r="J24" s="64"/>
      <c r="K24" s="71"/>
      <c r="L24" s="116"/>
      <c r="M24" s="8"/>
      <c r="N24" s="91" t="s">
        <v>96</v>
      </c>
      <c r="O24" s="10">
        <v>15.248277594546634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10033356</v>
      </c>
      <c r="F25" s="71"/>
      <c r="G25" s="71"/>
      <c r="H25" s="71"/>
      <c r="I25" s="64"/>
      <c r="J25" s="64"/>
      <c r="K25" s="71"/>
      <c r="L25" s="116"/>
      <c r="M25" s="8"/>
      <c r="N25" s="91" t="s">
        <v>97</v>
      </c>
      <c r="O25" s="10">
        <v>2.0888051499378948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10033357</v>
      </c>
      <c r="F26" s="71"/>
      <c r="G26" s="71"/>
      <c r="H26" s="71"/>
      <c r="I26" s="64"/>
      <c r="J26" s="64"/>
      <c r="K26" s="71"/>
      <c r="L26" s="116"/>
      <c r="M26" s="8"/>
      <c r="N26" s="91" t="s">
        <v>98</v>
      </c>
      <c r="O26" s="10">
        <v>0.83552205997515794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130">
        <v>30022057</v>
      </c>
      <c r="E27" s="71"/>
      <c r="F27" s="71"/>
      <c r="G27" s="71"/>
      <c r="H27" s="71"/>
      <c r="I27" s="64"/>
      <c r="J27" s="64"/>
      <c r="K27" s="71"/>
      <c r="L27" s="116"/>
      <c r="M27" s="8"/>
      <c r="N27" s="91" t="s">
        <v>259</v>
      </c>
      <c r="O27" s="10">
        <f>O3</f>
        <v>1</v>
      </c>
      <c r="P27" s="10">
        <f>16</f>
        <v>16</v>
      </c>
      <c r="Q27" s="11" t="s">
        <v>75</v>
      </c>
      <c r="R27" s="43">
        <f t="shared" si="0"/>
        <v>225</v>
      </c>
      <c r="X27" s="122"/>
      <c r="Y27" s="50">
        <f t="shared" si="1"/>
        <v>4.4444444444444446</v>
      </c>
      <c r="Z27" s="50"/>
      <c r="AA27" s="50"/>
      <c r="AB27" s="50">
        <f t="shared" si="2"/>
        <v>4.4444444444444446</v>
      </c>
      <c r="AC27" s="121"/>
      <c r="AD27" s="122"/>
      <c r="AE27" s="122">
        <f t="shared" si="3"/>
        <v>4.4444444444444446</v>
      </c>
      <c r="AF27" s="122"/>
      <c r="AG27" s="122"/>
      <c r="AH27" s="122">
        <f t="shared" si="4"/>
        <v>4.4444444444444446</v>
      </c>
      <c r="AI27" s="122"/>
      <c r="AJ27" s="122"/>
      <c r="AK27" s="122">
        <f t="shared" si="5"/>
        <v>4.4444444444444446</v>
      </c>
      <c r="AL27" s="122"/>
      <c r="AM27" s="122"/>
      <c r="AN27" s="122">
        <f t="shared" si="6"/>
        <v>4.4444444444444446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30">
        <v>30022058</v>
      </c>
      <c r="F28" s="71"/>
      <c r="G28" s="71"/>
      <c r="H28" s="71"/>
      <c r="I28" s="71"/>
      <c r="J28" s="64"/>
      <c r="K28" s="64"/>
      <c r="L28" s="116"/>
      <c r="M28" s="8"/>
      <c r="N28" s="91" t="s">
        <v>236</v>
      </c>
      <c r="O28" s="10">
        <f>O4</f>
        <v>1</v>
      </c>
      <c r="P28" s="10">
        <f>120+30+30</f>
        <v>180</v>
      </c>
      <c r="Q28" s="11" t="s">
        <v>74</v>
      </c>
      <c r="R28" s="43">
        <f t="shared" si="0"/>
        <v>20</v>
      </c>
      <c r="X28" s="122"/>
      <c r="Y28" s="50">
        <f t="shared" si="1"/>
        <v>50</v>
      </c>
      <c r="Z28" s="50"/>
      <c r="AA28" s="50"/>
      <c r="AB28" s="50">
        <f t="shared" si="2"/>
        <v>50</v>
      </c>
      <c r="AC28" s="121"/>
      <c r="AD28" s="122"/>
      <c r="AE28" s="122">
        <f t="shared" si="3"/>
        <v>50</v>
      </c>
      <c r="AF28" s="122"/>
      <c r="AG28" s="122"/>
      <c r="AH28" s="122">
        <f t="shared" si="4"/>
        <v>50</v>
      </c>
      <c r="AI28" s="122"/>
      <c r="AJ28" s="122"/>
      <c r="AK28" s="122">
        <f t="shared" si="5"/>
        <v>50</v>
      </c>
      <c r="AL28" s="122"/>
      <c r="AM28" s="122"/>
      <c r="AN28" s="122">
        <f t="shared" si="6"/>
        <v>50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71"/>
      <c r="F29" s="130">
        <v>30022059</v>
      </c>
      <c r="G29" s="71"/>
      <c r="H29" s="71"/>
      <c r="I29" s="71"/>
      <c r="J29" s="64"/>
      <c r="K29" s="64"/>
      <c r="L29" s="116"/>
      <c r="M29" s="8"/>
      <c r="N29" s="91" t="s">
        <v>234</v>
      </c>
      <c r="O29" s="10">
        <f>O28</f>
        <v>1</v>
      </c>
      <c r="P29" s="10">
        <f>84+119+84+84</f>
        <v>371</v>
      </c>
      <c r="Q29" s="11" t="s">
        <v>73</v>
      </c>
      <c r="R29" s="43">
        <f t="shared" si="0"/>
        <v>9.703504043126685</v>
      </c>
      <c r="X29" s="122"/>
      <c r="Y29" s="50">
        <f t="shared" si="1"/>
        <v>103.05555555555556</v>
      </c>
      <c r="Z29" s="50"/>
      <c r="AA29" s="50"/>
      <c r="AB29" s="50">
        <f t="shared" si="2"/>
        <v>103.05555555555556</v>
      </c>
      <c r="AC29" s="121"/>
      <c r="AD29" s="122"/>
      <c r="AE29" s="122">
        <f t="shared" si="3"/>
        <v>103.05555555555556</v>
      </c>
      <c r="AF29" s="122"/>
      <c r="AG29" s="122"/>
      <c r="AH29" s="122">
        <f t="shared" si="4"/>
        <v>103.05555555555556</v>
      </c>
      <c r="AI29" s="122"/>
      <c r="AJ29" s="122"/>
      <c r="AK29" s="122">
        <f t="shared" si="5"/>
        <v>103.05555555555556</v>
      </c>
      <c r="AL29" s="122"/>
      <c r="AM29" s="122"/>
      <c r="AN29" s="122">
        <f t="shared" si="6"/>
        <v>103.05555555555556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130">
        <v>30022073</v>
      </c>
      <c r="H30" s="71"/>
      <c r="I30" s="71"/>
      <c r="J30" s="64"/>
      <c r="K30" s="64"/>
      <c r="L30" s="116"/>
      <c r="M30" s="8"/>
      <c r="N30" s="91" t="s">
        <v>233</v>
      </c>
      <c r="O30" s="10">
        <f t="shared" ref="O30:O32" si="10">O29</f>
        <v>1</v>
      </c>
      <c r="P30" s="10">
        <f>75</f>
        <v>75</v>
      </c>
      <c r="Q30" s="11" t="s">
        <v>73</v>
      </c>
      <c r="R30" s="43">
        <f t="shared" si="0"/>
        <v>48</v>
      </c>
      <c r="X30" s="122"/>
      <c r="Y30" s="50">
        <f t="shared" si="1"/>
        <v>20.833333333333332</v>
      </c>
      <c r="Z30" s="50"/>
      <c r="AA30" s="50"/>
      <c r="AB30" s="50">
        <f t="shared" si="2"/>
        <v>20.833333333333332</v>
      </c>
      <c r="AC30" s="121"/>
      <c r="AD30" s="122"/>
      <c r="AE30" s="122">
        <f t="shared" si="3"/>
        <v>20.833333333333332</v>
      </c>
      <c r="AF30" s="122"/>
      <c r="AG30" s="122"/>
      <c r="AH30" s="122">
        <f t="shared" si="4"/>
        <v>20.833333333333332</v>
      </c>
      <c r="AI30" s="122"/>
      <c r="AJ30" s="122"/>
      <c r="AK30" s="122">
        <f t="shared" si="5"/>
        <v>20.833333333333332</v>
      </c>
      <c r="AL30" s="122"/>
      <c r="AM30" s="122"/>
      <c r="AN30" s="122">
        <f t="shared" si="6"/>
        <v>20.833333333333332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64"/>
      <c r="H31" s="130">
        <v>30022074</v>
      </c>
      <c r="I31" s="71"/>
      <c r="J31" s="64"/>
      <c r="K31" s="64"/>
      <c r="L31" s="116"/>
      <c r="M31" s="8"/>
      <c r="N31" s="91" t="s">
        <v>231</v>
      </c>
      <c r="O31" s="10">
        <f t="shared" si="10"/>
        <v>1</v>
      </c>
      <c r="P31" s="10">
        <v>27</v>
      </c>
      <c r="Q31" s="11" t="s">
        <v>72</v>
      </c>
      <c r="R31" s="43">
        <f t="shared" si="0"/>
        <v>133.33333333333334</v>
      </c>
      <c r="X31" s="122"/>
      <c r="Y31" s="50">
        <f t="shared" si="1"/>
        <v>7.4999999999999991</v>
      </c>
      <c r="Z31" s="50"/>
      <c r="AA31" s="50"/>
      <c r="AB31" s="50">
        <f t="shared" si="2"/>
        <v>7.4999999999999991</v>
      </c>
      <c r="AC31" s="121"/>
      <c r="AD31" s="122"/>
      <c r="AE31" s="122">
        <f t="shared" si="3"/>
        <v>7.4999999999999991</v>
      </c>
      <c r="AF31" s="122"/>
      <c r="AG31" s="122"/>
      <c r="AH31" s="122">
        <f t="shared" si="4"/>
        <v>7.4999999999999991</v>
      </c>
      <c r="AI31" s="122"/>
      <c r="AJ31" s="122"/>
      <c r="AK31" s="122">
        <f t="shared" si="5"/>
        <v>7.4999999999999991</v>
      </c>
      <c r="AL31" s="122"/>
      <c r="AM31" s="122"/>
      <c r="AN31" s="122">
        <f t="shared" si="6"/>
        <v>7.4999999999999991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71"/>
      <c r="I32" s="71">
        <v>10030741</v>
      </c>
      <c r="J32" s="64"/>
      <c r="K32" s="64"/>
      <c r="L32" s="116"/>
      <c r="M32" s="8"/>
      <c r="N32" s="91" t="s">
        <v>232</v>
      </c>
      <c r="O32" s="10">
        <f t="shared" si="10"/>
        <v>1</v>
      </c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130">
        <v>30022075</v>
      </c>
      <c r="I33" s="71"/>
      <c r="J33" s="71"/>
      <c r="K33" s="64"/>
      <c r="L33" s="105"/>
      <c r="M33" s="8"/>
      <c r="N33" s="91" t="s">
        <v>227</v>
      </c>
      <c r="O33" s="10">
        <f>O27*2</f>
        <v>2</v>
      </c>
      <c r="P33" s="10">
        <v>36</v>
      </c>
      <c r="Q33" s="11" t="s">
        <v>72</v>
      </c>
      <c r="R33" s="43">
        <f t="shared" si="0"/>
        <v>100</v>
      </c>
      <c r="X33" s="122"/>
      <c r="Y33" s="50">
        <f t="shared" si="1"/>
        <v>10</v>
      </c>
      <c r="Z33" s="50"/>
      <c r="AA33" s="50"/>
      <c r="AB33" s="50">
        <f t="shared" si="2"/>
        <v>10</v>
      </c>
      <c r="AC33" s="121"/>
      <c r="AD33" s="122"/>
      <c r="AE33" s="122">
        <f t="shared" si="3"/>
        <v>10</v>
      </c>
      <c r="AF33" s="122"/>
      <c r="AG33" s="122"/>
      <c r="AH33" s="122">
        <f t="shared" si="4"/>
        <v>10</v>
      </c>
      <c r="AI33" s="122"/>
      <c r="AJ33" s="122"/>
      <c r="AK33" s="122">
        <f t="shared" si="5"/>
        <v>10</v>
      </c>
      <c r="AL33" s="122"/>
      <c r="AM33" s="122"/>
      <c r="AN33" s="122">
        <f t="shared" si="6"/>
        <v>10</v>
      </c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71"/>
      <c r="I34" s="71">
        <v>10030742</v>
      </c>
      <c r="J34" s="71"/>
      <c r="K34" s="64"/>
      <c r="L34" s="105"/>
      <c r="M34" s="8"/>
      <c r="N34" s="91" t="s">
        <v>229</v>
      </c>
      <c r="O34" s="10">
        <f>O33</f>
        <v>2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0">
        <v>30022076</v>
      </c>
      <c r="I35" s="71"/>
      <c r="J35" s="71"/>
      <c r="K35" s="118"/>
      <c r="L35" s="105"/>
      <c r="M35" s="8"/>
      <c r="N35" s="91" t="s">
        <v>228</v>
      </c>
      <c r="O35" s="10">
        <f>O27</f>
        <v>1</v>
      </c>
      <c r="P35" s="10">
        <v>36</v>
      </c>
      <c r="Q35" s="11" t="s">
        <v>72</v>
      </c>
      <c r="R35" s="43">
        <f t="shared" si="0"/>
        <v>100</v>
      </c>
      <c r="X35" s="122"/>
      <c r="Y35" s="50">
        <f t="shared" si="1"/>
        <v>10</v>
      </c>
      <c r="Z35" s="50"/>
      <c r="AA35" s="50"/>
      <c r="AB35" s="50">
        <f t="shared" si="2"/>
        <v>10</v>
      </c>
      <c r="AC35" s="121"/>
      <c r="AD35" s="122"/>
      <c r="AE35" s="122">
        <f t="shared" si="3"/>
        <v>10</v>
      </c>
      <c r="AF35" s="122"/>
      <c r="AG35" s="122"/>
      <c r="AH35" s="122">
        <f t="shared" si="4"/>
        <v>10</v>
      </c>
      <c r="AI35" s="122"/>
      <c r="AJ35" s="122"/>
      <c r="AK35" s="122">
        <f t="shared" si="5"/>
        <v>10</v>
      </c>
      <c r="AL35" s="122"/>
      <c r="AM35" s="122"/>
      <c r="AN35" s="122">
        <f t="shared" si="6"/>
        <v>10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10030743</v>
      </c>
      <c r="J36" s="64"/>
      <c r="K36" s="118"/>
      <c r="L36" s="105"/>
      <c r="M36" s="8"/>
      <c r="N36" s="91" t="s">
        <v>230</v>
      </c>
      <c r="O36" s="10">
        <f>O35</f>
        <v>1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130">
        <v>30022088</v>
      </c>
      <c r="H37" s="64"/>
      <c r="I37" s="64"/>
      <c r="J37" s="64"/>
      <c r="K37" s="64"/>
      <c r="L37" s="116"/>
      <c r="M37" s="8"/>
      <c r="N37" s="91" t="s">
        <v>226</v>
      </c>
      <c r="O37" s="10">
        <f>O3</f>
        <v>1</v>
      </c>
      <c r="P37" s="10">
        <f>30</f>
        <v>30</v>
      </c>
      <c r="Q37" s="11" t="s">
        <v>73</v>
      </c>
      <c r="R37" s="43">
        <f t="shared" si="0"/>
        <v>120</v>
      </c>
      <c r="X37" s="122"/>
      <c r="Y37" s="50">
        <f t="shared" si="1"/>
        <v>8.3333333333333339</v>
      </c>
      <c r="Z37" s="50"/>
      <c r="AA37" s="50"/>
      <c r="AB37" s="50">
        <f t="shared" si="2"/>
        <v>8.3333333333333339</v>
      </c>
      <c r="AC37" s="121"/>
      <c r="AD37" s="122"/>
      <c r="AE37" s="122">
        <f t="shared" si="3"/>
        <v>8.3333333333333339</v>
      </c>
      <c r="AF37" s="122"/>
      <c r="AG37" s="122"/>
      <c r="AH37" s="122">
        <f t="shared" si="4"/>
        <v>8.3333333333333339</v>
      </c>
      <c r="AI37" s="122"/>
      <c r="AJ37" s="122"/>
      <c r="AK37" s="122">
        <f t="shared" si="5"/>
        <v>8.3333333333333339</v>
      </c>
      <c r="AL37" s="122"/>
      <c r="AM37" s="122"/>
      <c r="AN37" s="122">
        <f t="shared" si="6"/>
        <v>8.3333333333333339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130">
        <v>30022089</v>
      </c>
      <c r="I38" s="64"/>
      <c r="J38" s="64"/>
      <c r="K38" s="64"/>
      <c r="L38" s="116"/>
      <c r="M38" s="8"/>
      <c r="N38" s="91" t="s">
        <v>224</v>
      </c>
      <c r="O38" s="10">
        <f>O37</f>
        <v>1</v>
      </c>
      <c r="P38" s="10">
        <v>18</v>
      </c>
      <c r="Q38" s="11" t="s">
        <v>72</v>
      </c>
      <c r="R38" s="43">
        <f t="shared" si="0"/>
        <v>200</v>
      </c>
      <c r="X38" s="122"/>
      <c r="Y38" s="50">
        <f t="shared" si="1"/>
        <v>5</v>
      </c>
      <c r="Z38" s="50"/>
      <c r="AA38" s="50"/>
      <c r="AB38" s="50">
        <f t="shared" si="2"/>
        <v>5</v>
      </c>
      <c r="AC38" s="121"/>
      <c r="AD38" s="122"/>
      <c r="AE38" s="122">
        <f t="shared" si="3"/>
        <v>5</v>
      </c>
      <c r="AF38" s="122"/>
      <c r="AG38" s="122"/>
      <c r="AH38" s="122">
        <f t="shared" si="4"/>
        <v>5</v>
      </c>
      <c r="AI38" s="122"/>
      <c r="AJ38" s="122"/>
      <c r="AK38" s="122">
        <f t="shared" si="5"/>
        <v>5</v>
      </c>
      <c r="AL38" s="122"/>
      <c r="AM38" s="122"/>
      <c r="AN38" s="122">
        <f t="shared" si="6"/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64"/>
      <c r="H39" s="64"/>
      <c r="I39" s="130">
        <v>30022090</v>
      </c>
      <c r="J39" s="71"/>
      <c r="K39" s="64"/>
      <c r="L39" s="116"/>
      <c r="M39" s="8"/>
      <c r="N39" s="91" t="s">
        <v>223</v>
      </c>
      <c r="O39" s="10">
        <f t="shared" ref="O39:O40" si="11">O38</f>
        <v>1</v>
      </c>
      <c r="P39" s="10">
        <v>24</v>
      </c>
      <c r="Q39" s="11" t="s">
        <v>84</v>
      </c>
      <c r="R39" s="43">
        <f t="shared" si="0"/>
        <v>150</v>
      </c>
      <c r="X39" s="122"/>
      <c r="Y39" s="50">
        <f t="shared" si="1"/>
        <v>6.666666666666667</v>
      </c>
      <c r="Z39" s="50"/>
      <c r="AA39" s="50"/>
      <c r="AB39" s="50">
        <f t="shared" si="2"/>
        <v>6.666666666666667</v>
      </c>
      <c r="AC39" s="121"/>
      <c r="AD39" s="122"/>
      <c r="AE39" s="122">
        <f t="shared" si="3"/>
        <v>6.666666666666667</v>
      </c>
      <c r="AF39" s="122"/>
      <c r="AG39" s="122"/>
      <c r="AH39" s="122">
        <f t="shared" si="4"/>
        <v>6.666666666666667</v>
      </c>
      <c r="AI39" s="122"/>
      <c r="AJ39" s="122"/>
      <c r="AK39" s="122">
        <f t="shared" si="5"/>
        <v>6.666666666666667</v>
      </c>
      <c r="AL39" s="122"/>
      <c r="AM39" s="122"/>
      <c r="AN39" s="122">
        <f t="shared" si="6"/>
        <v>6.666666666666667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64"/>
      <c r="H40" s="64"/>
      <c r="I40" s="71"/>
      <c r="J40" s="71">
        <v>10030749</v>
      </c>
      <c r="K40" s="64"/>
      <c r="L40" s="116"/>
      <c r="M40" s="8"/>
      <c r="N40" s="91" t="s">
        <v>225</v>
      </c>
      <c r="O40" s="10">
        <f t="shared" si="11"/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130">
        <v>30022091</v>
      </c>
      <c r="I41" s="71"/>
      <c r="J41" s="71"/>
      <c r="K41" s="64"/>
      <c r="L41" s="116"/>
      <c r="M41" s="8"/>
      <c r="N41" s="91" t="s">
        <v>219</v>
      </c>
      <c r="O41" s="10">
        <f>O37</f>
        <v>1</v>
      </c>
      <c r="P41" s="10">
        <v>9</v>
      </c>
      <c r="Q41" s="11" t="s">
        <v>72</v>
      </c>
      <c r="R41" s="43">
        <f t="shared" si="0"/>
        <v>400</v>
      </c>
      <c r="X41" s="122"/>
      <c r="Y41" s="50">
        <f t="shared" si="1"/>
        <v>2.5</v>
      </c>
      <c r="Z41" s="50"/>
      <c r="AA41" s="50"/>
      <c r="AB41" s="50">
        <f t="shared" si="2"/>
        <v>2.5</v>
      </c>
      <c r="AC41" s="121"/>
      <c r="AD41" s="122"/>
      <c r="AE41" s="122">
        <f t="shared" si="3"/>
        <v>2.5</v>
      </c>
      <c r="AF41" s="122"/>
      <c r="AG41" s="122"/>
      <c r="AH41" s="122">
        <f t="shared" si="4"/>
        <v>2.5</v>
      </c>
      <c r="AI41" s="122"/>
      <c r="AJ41" s="122"/>
      <c r="AK41" s="122">
        <f t="shared" si="5"/>
        <v>2.5</v>
      </c>
      <c r="AL41" s="122"/>
      <c r="AM41" s="122"/>
      <c r="AN41" s="122">
        <f t="shared" si="6"/>
        <v>2.5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71"/>
      <c r="I42" s="71">
        <v>10030750</v>
      </c>
      <c r="J42" s="71"/>
      <c r="K42" s="64"/>
      <c r="L42" s="116"/>
      <c r="M42" s="8"/>
      <c r="N42" s="91" t="s">
        <v>222</v>
      </c>
      <c r="O42" s="10">
        <f>O41</f>
        <v>1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130">
        <v>30022092</v>
      </c>
      <c r="I43" s="71"/>
      <c r="J43" s="71"/>
      <c r="K43" s="71"/>
      <c r="L43" s="105"/>
      <c r="M43" s="8"/>
      <c r="N43" s="91" t="s">
        <v>220</v>
      </c>
      <c r="O43" s="10">
        <f>O37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71"/>
      <c r="I44" s="71">
        <v>10030751</v>
      </c>
      <c r="J44" s="71"/>
      <c r="K44" s="71"/>
      <c r="L44" s="105"/>
      <c r="M44" s="8"/>
      <c r="N44" s="91" t="s">
        <v>221</v>
      </c>
      <c r="O44" s="10">
        <f>O43</f>
        <v>1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130">
        <v>30022077</v>
      </c>
      <c r="H45" s="71"/>
      <c r="I45" s="71"/>
      <c r="J45" s="71"/>
      <c r="K45" s="64"/>
      <c r="L45" s="116"/>
      <c r="M45" s="8"/>
      <c r="N45" s="91" t="s">
        <v>205</v>
      </c>
      <c r="O45" s="10">
        <f>O29</f>
        <v>1</v>
      </c>
      <c r="P45" s="10">
        <f>15+20+50+40+16</f>
        <v>141</v>
      </c>
      <c r="Q45" s="11" t="s">
        <v>73</v>
      </c>
      <c r="R45" s="43">
        <f t="shared" si="0"/>
        <v>25.531914893617021</v>
      </c>
      <c r="X45" s="122"/>
      <c r="Y45" s="50">
        <f t="shared" si="1"/>
        <v>39.166666666666664</v>
      </c>
      <c r="Z45" s="50"/>
      <c r="AA45" s="50"/>
      <c r="AB45" s="50">
        <f t="shared" si="2"/>
        <v>39.166666666666664</v>
      </c>
      <c r="AC45" s="121"/>
      <c r="AD45" s="122"/>
      <c r="AE45" s="122">
        <f t="shared" si="3"/>
        <v>39.166666666666664</v>
      </c>
      <c r="AF45" s="122"/>
      <c r="AG45" s="122"/>
      <c r="AH45" s="122">
        <f t="shared" si="4"/>
        <v>39.166666666666664</v>
      </c>
      <c r="AI45" s="122"/>
      <c r="AJ45" s="122"/>
      <c r="AK45" s="122">
        <f t="shared" si="5"/>
        <v>39.166666666666664</v>
      </c>
      <c r="AL45" s="122"/>
      <c r="AM45" s="122"/>
      <c r="AN45" s="122">
        <f t="shared" si="6"/>
        <v>39.166666666666664</v>
      </c>
    </row>
    <row r="46" spans="1:40" ht="22.5" customHeight="1" x14ac:dyDescent="0.55000000000000004">
      <c r="A46" s="5">
        <v>1000</v>
      </c>
      <c r="B46" s="52" t="s">
        <v>66</v>
      </c>
      <c r="C46" s="114"/>
      <c r="D46" s="64"/>
      <c r="E46" s="64"/>
      <c r="F46" s="64"/>
      <c r="G46" s="71"/>
      <c r="H46" s="130">
        <v>30022078</v>
      </c>
      <c r="I46" s="71"/>
      <c r="J46" s="71"/>
      <c r="K46" s="64"/>
      <c r="L46" s="116"/>
      <c r="M46" s="8"/>
      <c r="N46" s="91" t="s">
        <v>200</v>
      </c>
      <c r="O46" s="10">
        <f>O45</f>
        <v>1</v>
      </c>
      <c r="P46" s="10">
        <v>27</v>
      </c>
      <c r="Q46" s="11" t="s">
        <v>72</v>
      </c>
      <c r="R46" s="43">
        <f t="shared" si="0"/>
        <v>133.33333333333334</v>
      </c>
      <c r="X46" s="122"/>
      <c r="Y46" s="50">
        <f t="shared" si="1"/>
        <v>7.4999999999999991</v>
      </c>
      <c r="Z46" s="50"/>
      <c r="AA46" s="50"/>
      <c r="AB46" s="50">
        <f t="shared" si="2"/>
        <v>7.4999999999999991</v>
      </c>
      <c r="AC46" s="121"/>
      <c r="AD46" s="122"/>
      <c r="AE46" s="122">
        <f t="shared" si="3"/>
        <v>7.4999999999999991</v>
      </c>
      <c r="AF46" s="122"/>
      <c r="AG46" s="122"/>
      <c r="AH46" s="122">
        <f t="shared" si="4"/>
        <v>7.4999999999999991</v>
      </c>
      <c r="AI46" s="122"/>
      <c r="AJ46" s="122"/>
      <c r="AK46" s="122">
        <f t="shared" si="5"/>
        <v>7.4999999999999991</v>
      </c>
      <c r="AL46" s="122"/>
      <c r="AM46" s="122"/>
      <c r="AN46" s="122">
        <f t="shared" si="6"/>
        <v>7.4999999999999991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/>
      <c r="H47" s="71"/>
      <c r="I47" s="130">
        <v>30022079</v>
      </c>
      <c r="J47" s="71"/>
      <c r="K47" s="64"/>
      <c r="L47" s="116"/>
      <c r="M47" s="8"/>
      <c r="N47" s="91" t="s">
        <v>199</v>
      </c>
      <c r="O47" s="10">
        <f t="shared" ref="O47:O48" si="12">O46</f>
        <v>1</v>
      </c>
      <c r="P47" s="10">
        <v>36</v>
      </c>
      <c r="Q47" s="11" t="s">
        <v>84</v>
      </c>
      <c r="R47" s="43">
        <f t="shared" si="0"/>
        <v>100</v>
      </c>
      <c r="X47" s="122"/>
      <c r="Y47" s="50">
        <f t="shared" si="1"/>
        <v>10</v>
      </c>
      <c r="Z47" s="50"/>
      <c r="AA47" s="50"/>
      <c r="AB47" s="50">
        <f t="shared" si="2"/>
        <v>10</v>
      </c>
      <c r="AC47" s="121"/>
      <c r="AD47" s="122"/>
      <c r="AE47" s="122">
        <f t="shared" si="3"/>
        <v>10</v>
      </c>
      <c r="AF47" s="122"/>
      <c r="AG47" s="122"/>
      <c r="AH47" s="122">
        <f t="shared" si="4"/>
        <v>10</v>
      </c>
      <c r="AI47" s="122"/>
      <c r="AJ47" s="122"/>
      <c r="AK47" s="122">
        <f t="shared" si="5"/>
        <v>10</v>
      </c>
      <c r="AL47" s="122"/>
      <c r="AM47" s="122"/>
      <c r="AN47" s="122">
        <f t="shared" si="6"/>
        <v>10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71"/>
      <c r="I48" s="71"/>
      <c r="J48" s="71">
        <v>10030744</v>
      </c>
      <c r="K48" s="64"/>
      <c r="L48" s="116"/>
      <c r="M48" s="8"/>
      <c r="N48" s="91" t="s">
        <v>201</v>
      </c>
      <c r="O48" s="10">
        <f t="shared" si="12"/>
        <v>1</v>
      </c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71"/>
      <c r="H49" s="71">
        <v>10034329</v>
      </c>
      <c r="I49" s="64"/>
      <c r="J49" s="64"/>
      <c r="K49" s="64"/>
      <c r="L49" s="105"/>
      <c r="M49" s="8"/>
      <c r="N49" s="91" t="s">
        <v>263</v>
      </c>
      <c r="O49" s="10">
        <f>O45</f>
        <v>1</v>
      </c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71"/>
      <c r="H50" s="130">
        <v>30023044</v>
      </c>
      <c r="I50" s="71"/>
      <c r="J50" s="71"/>
      <c r="K50" s="71"/>
      <c r="L50" s="105"/>
      <c r="M50" s="8"/>
      <c r="N50" s="91" t="s">
        <v>213</v>
      </c>
      <c r="O50" s="10">
        <f>O45</f>
        <v>1</v>
      </c>
      <c r="P50" s="10">
        <f>50</f>
        <v>50</v>
      </c>
      <c r="Q50" s="11" t="s">
        <v>73</v>
      </c>
      <c r="R50" s="43">
        <f t="shared" si="0"/>
        <v>72</v>
      </c>
      <c r="X50" s="122"/>
      <c r="Y50" s="50">
        <f t="shared" si="1"/>
        <v>13.888888888888889</v>
      </c>
      <c r="Z50" s="50"/>
      <c r="AA50" s="50"/>
      <c r="AB50" s="50">
        <f t="shared" si="2"/>
        <v>13.888888888888889</v>
      </c>
      <c r="AC50" s="121"/>
      <c r="AD50" s="122"/>
      <c r="AE50" s="122">
        <f t="shared" si="3"/>
        <v>13.888888888888889</v>
      </c>
      <c r="AF50" s="122"/>
      <c r="AG50" s="122"/>
      <c r="AH50" s="122">
        <f t="shared" si="4"/>
        <v>13.888888888888889</v>
      </c>
      <c r="AI50" s="122"/>
      <c r="AJ50" s="122"/>
      <c r="AK50" s="122">
        <f t="shared" si="5"/>
        <v>13.888888888888889</v>
      </c>
      <c r="AL50" s="122"/>
      <c r="AM50" s="122"/>
      <c r="AN50" s="122">
        <f t="shared" si="6"/>
        <v>13.888888888888889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71"/>
      <c r="I51" s="130">
        <v>30023042</v>
      </c>
      <c r="J51" s="71"/>
      <c r="K51" s="71"/>
      <c r="L51" s="105"/>
      <c r="M51" s="8"/>
      <c r="N51" s="91" t="s">
        <v>211</v>
      </c>
      <c r="O51" s="10">
        <f>O50</f>
        <v>1</v>
      </c>
      <c r="P51" s="10">
        <v>27</v>
      </c>
      <c r="Q51" s="11" t="s">
        <v>72</v>
      </c>
      <c r="R51" s="43">
        <f t="shared" si="0"/>
        <v>133.33333333333334</v>
      </c>
      <c r="X51" s="122"/>
      <c r="Y51" s="50">
        <f t="shared" si="1"/>
        <v>7.4999999999999991</v>
      </c>
      <c r="Z51" s="50"/>
      <c r="AA51" s="50"/>
      <c r="AB51" s="50">
        <f t="shared" si="2"/>
        <v>7.4999999999999991</v>
      </c>
      <c r="AC51" s="121"/>
      <c r="AD51" s="122"/>
      <c r="AE51" s="122">
        <f t="shared" si="3"/>
        <v>7.4999999999999991</v>
      </c>
      <c r="AF51" s="122"/>
      <c r="AG51" s="122"/>
      <c r="AH51" s="122">
        <f t="shared" si="4"/>
        <v>7.4999999999999991</v>
      </c>
      <c r="AI51" s="122"/>
      <c r="AJ51" s="122"/>
      <c r="AK51" s="122">
        <f t="shared" si="5"/>
        <v>7.4999999999999991</v>
      </c>
      <c r="AL51" s="122"/>
      <c r="AM51" s="122"/>
      <c r="AN51" s="122">
        <f t="shared" si="6"/>
        <v>7.4999999999999991</v>
      </c>
    </row>
    <row r="52" spans="1:40" ht="22.5" customHeight="1" x14ac:dyDescent="0.55000000000000004">
      <c r="A52" s="5">
        <v>1000</v>
      </c>
      <c r="B52" s="52" t="s">
        <v>66</v>
      </c>
      <c r="C52" s="114"/>
      <c r="D52" s="64"/>
      <c r="E52" s="64"/>
      <c r="F52" s="64"/>
      <c r="G52" s="71"/>
      <c r="H52" s="71"/>
      <c r="I52" s="71"/>
      <c r="J52" s="130">
        <v>30023043</v>
      </c>
      <c r="K52" s="71"/>
      <c r="L52" s="116"/>
      <c r="M52" s="8"/>
      <c r="N52" s="91" t="s">
        <v>210</v>
      </c>
      <c r="O52" s="10">
        <f t="shared" ref="O52:O53" si="13">O51</f>
        <v>1</v>
      </c>
      <c r="P52" s="10">
        <v>24</v>
      </c>
      <c r="Q52" s="11" t="s">
        <v>84</v>
      </c>
      <c r="R52" s="43">
        <f t="shared" si="0"/>
        <v>150</v>
      </c>
      <c r="X52" s="122"/>
      <c r="Y52" s="50">
        <f t="shared" si="1"/>
        <v>6.666666666666667</v>
      </c>
      <c r="Z52" s="50"/>
      <c r="AA52" s="50"/>
      <c r="AB52" s="50">
        <f t="shared" si="2"/>
        <v>6.666666666666667</v>
      </c>
      <c r="AC52" s="121"/>
      <c r="AD52" s="122"/>
      <c r="AE52" s="122">
        <f t="shared" si="3"/>
        <v>6.666666666666667</v>
      </c>
      <c r="AF52" s="122"/>
      <c r="AG52" s="122"/>
      <c r="AH52" s="122">
        <f t="shared" si="4"/>
        <v>6.666666666666667</v>
      </c>
      <c r="AI52" s="122"/>
      <c r="AJ52" s="122"/>
      <c r="AK52" s="122">
        <f t="shared" si="5"/>
        <v>6.666666666666667</v>
      </c>
      <c r="AL52" s="122"/>
      <c r="AM52" s="122"/>
      <c r="AN52" s="122">
        <f t="shared" si="6"/>
        <v>6.666666666666667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/>
      <c r="J53" s="71"/>
      <c r="K53" s="71">
        <v>10034381</v>
      </c>
      <c r="L53" s="116"/>
      <c r="M53" s="8"/>
      <c r="N53" s="91" t="s">
        <v>207</v>
      </c>
      <c r="O53" s="10">
        <f t="shared" si="13"/>
        <v>1</v>
      </c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130">
        <v>30023032</v>
      </c>
      <c r="J54" s="71"/>
      <c r="K54" s="71"/>
      <c r="L54" s="116"/>
      <c r="M54" s="8"/>
      <c r="N54" s="91" t="s">
        <v>271</v>
      </c>
      <c r="O54" s="10">
        <f>O50</f>
        <v>1</v>
      </c>
      <c r="P54" s="10">
        <v>18</v>
      </c>
      <c r="Q54" s="11" t="s">
        <v>72</v>
      </c>
      <c r="R54" s="43">
        <f t="shared" ref="R54:R55" si="14">3600/P54</f>
        <v>200</v>
      </c>
      <c r="X54" s="122"/>
      <c r="Y54" s="50">
        <f t="shared" ref="Y54:Y55" si="15">$Y$1/R54</f>
        <v>5</v>
      </c>
      <c r="Z54" s="50"/>
      <c r="AA54" s="50"/>
      <c r="AB54" s="50">
        <f t="shared" ref="AB54:AB55" si="16">$Y$1/R54</f>
        <v>5</v>
      </c>
      <c r="AC54" s="121"/>
      <c r="AD54" s="122"/>
      <c r="AE54" s="122">
        <f t="shared" ref="AE54:AE55" si="17">$Y$1/R54</f>
        <v>5</v>
      </c>
      <c r="AF54" s="122"/>
      <c r="AG54" s="122"/>
      <c r="AH54" s="122">
        <f t="shared" ref="AH54:AH55" si="18">$Y$1/R54</f>
        <v>5</v>
      </c>
      <c r="AI54" s="122"/>
      <c r="AJ54" s="122"/>
      <c r="AK54" s="122">
        <f t="shared" ref="AK54:AK55" si="19">$Y$1/R54</f>
        <v>5</v>
      </c>
      <c r="AL54" s="122"/>
      <c r="AM54" s="122"/>
      <c r="AN54" s="122">
        <f t="shared" ref="AN54:AN55" si="20">$Y$1/R54</f>
        <v>5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130">
        <v>30023033</v>
      </c>
      <c r="K55" s="71"/>
      <c r="L55" s="116"/>
      <c r="M55" s="8"/>
      <c r="N55" s="91" t="s">
        <v>270</v>
      </c>
      <c r="O55" s="10">
        <f>O50</f>
        <v>1</v>
      </c>
      <c r="P55" s="10">
        <v>9</v>
      </c>
      <c r="Q55" s="11" t="s">
        <v>71</v>
      </c>
      <c r="R55" s="43">
        <f t="shared" si="14"/>
        <v>400</v>
      </c>
      <c r="X55" s="122"/>
      <c r="Y55" s="50">
        <f t="shared" si="15"/>
        <v>2.5</v>
      </c>
      <c r="Z55" s="50"/>
      <c r="AA55" s="50"/>
      <c r="AB55" s="50">
        <f t="shared" si="16"/>
        <v>2.5</v>
      </c>
      <c r="AC55" s="121"/>
      <c r="AD55" s="122"/>
      <c r="AE55" s="122">
        <f t="shared" si="17"/>
        <v>2.5</v>
      </c>
      <c r="AF55" s="122"/>
      <c r="AG55" s="122"/>
      <c r="AH55" s="122">
        <f t="shared" si="18"/>
        <v>2.5</v>
      </c>
      <c r="AI55" s="122"/>
      <c r="AJ55" s="122"/>
      <c r="AK55" s="122">
        <f t="shared" si="19"/>
        <v>2.5</v>
      </c>
      <c r="AL55" s="122"/>
      <c r="AM55" s="122"/>
      <c r="AN55" s="122">
        <f t="shared" si="20"/>
        <v>2.5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/>
      <c r="K56" s="71">
        <v>10034264</v>
      </c>
      <c r="L56" s="105"/>
      <c r="M56" s="8"/>
      <c r="N56" s="91" t="s">
        <v>269</v>
      </c>
      <c r="O56" s="10">
        <f>O50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30">
        <v>30023048</v>
      </c>
      <c r="I57" s="71"/>
      <c r="J57" s="64"/>
      <c r="K57" s="64"/>
      <c r="L57" s="116"/>
      <c r="M57" s="8"/>
      <c r="N57" s="91" t="s">
        <v>215</v>
      </c>
      <c r="O57" s="10">
        <f>O45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O45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130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O29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30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130">
        <v>30022085</v>
      </c>
      <c r="J61" s="71"/>
      <c r="K61" s="64"/>
      <c r="L61" s="116"/>
      <c r="M61" s="8"/>
      <c r="N61" s="91" t="s">
        <v>203</v>
      </c>
      <c r="O61" s="10">
        <f t="shared" ref="O61:O62" si="21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21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71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130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130">
        <v>30023045</v>
      </c>
      <c r="J65" s="71"/>
      <c r="K65" s="71"/>
      <c r="L65" s="116"/>
      <c r="M65" s="8"/>
      <c r="N65" s="91" t="s">
        <v>212</v>
      </c>
      <c r="O65" s="10">
        <f>O64</f>
        <v>1</v>
      </c>
      <c r="P65" s="10">
        <v>27</v>
      </c>
      <c r="Q65" s="11" t="s">
        <v>72</v>
      </c>
      <c r="R65" s="43">
        <f t="shared" si="0"/>
        <v>133.33333333333334</v>
      </c>
      <c r="X65" s="122"/>
      <c r="Y65" s="50">
        <f t="shared" si="1"/>
        <v>7.4999999999999991</v>
      </c>
      <c r="Z65" s="50"/>
      <c r="AA65" s="50"/>
      <c r="AB65" s="50">
        <f t="shared" si="2"/>
        <v>7.4999999999999991</v>
      </c>
      <c r="AC65" s="121"/>
      <c r="AD65" s="122"/>
      <c r="AE65" s="122">
        <f t="shared" si="3"/>
        <v>7.4999999999999991</v>
      </c>
      <c r="AF65" s="122"/>
      <c r="AG65" s="122"/>
      <c r="AH65" s="122">
        <f t="shared" si="4"/>
        <v>7.4999999999999991</v>
      </c>
      <c r="AI65" s="122"/>
      <c r="AJ65" s="122"/>
      <c r="AK65" s="122">
        <f t="shared" si="5"/>
        <v>7.4999999999999991</v>
      </c>
      <c r="AL65" s="122"/>
      <c r="AM65" s="122"/>
      <c r="AN65" s="122">
        <f t="shared" si="6"/>
        <v>7.4999999999999991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130">
        <v>30023046</v>
      </c>
      <c r="K66" s="71"/>
      <c r="L66" s="116"/>
      <c r="M66" s="8"/>
      <c r="N66" s="91" t="s">
        <v>209</v>
      </c>
      <c r="O66" s="10">
        <f t="shared" ref="O66:O67" si="22"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/>
      <c r="K67" s="71">
        <v>10034382</v>
      </c>
      <c r="L67" s="116"/>
      <c r="M67" s="8"/>
      <c r="N67" s="91" t="s">
        <v>208</v>
      </c>
      <c r="O67" s="10">
        <f t="shared" si="22"/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0">
        <v>30023032</v>
      </c>
      <c r="J68" s="71"/>
      <c r="K68" s="71"/>
      <c r="L68" s="116"/>
      <c r="M68" s="8"/>
      <c r="N68" s="91" t="s">
        <v>271</v>
      </c>
      <c r="O68" s="10">
        <f>O64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f t="shared" ref="Y68:Y69" si="23">$Y$1/R68</f>
        <v>5</v>
      </c>
      <c r="Z68" s="50"/>
      <c r="AA68" s="50"/>
      <c r="AB68" s="50">
        <f t="shared" ref="AB68:AB69" si="24">$Y$1/R68</f>
        <v>5</v>
      </c>
      <c r="AC68" s="121"/>
      <c r="AD68" s="122"/>
      <c r="AE68" s="122">
        <f t="shared" ref="AE68:AE69" si="25">$Y$1/R68</f>
        <v>5</v>
      </c>
      <c r="AF68" s="122"/>
      <c r="AG68" s="122"/>
      <c r="AH68" s="122">
        <f t="shared" ref="AH68:AH69" si="26">$Y$1/R68</f>
        <v>5</v>
      </c>
      <c r="AI68" s="122"/>
      <c r="AJ68" s="122"/>
      <c r="AK68" s="122">
        <f t="shared" ref="AK68:AK69" si="27">$Y$1/R68</f>
        <v>5</v>
      </c>
      <c r="AL68" s="122"/>
      <c r="AM68" s="122"/>
      <c r="AN68" s="122">
        <f t="shared" ref="AN68:AN69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130">
        <v>30023033</v>
      </c>
      <c r="K69" s="71"/>
      <c r="L69" s="116"/>
      <c r="M69" s="8"/>
      <c r="N69" s="91" t="s">
        <v>270</v>
      </c>
      <c r="O69" s="10">
        <f>O64</f>
        <v>1</v>
      </c>
      <c r="P69" s="10">
        <v>9</v>
      </c>
      <c r="Q69" s="11" t="s">
        <v>71</v>
      </c>
      <c r="R69" s="43">
        <f t="shared" si="0"/>
        <v>400</v>
      </c>
      <c r="X69" s="122"/>
      <c r="Y69" s="50">
        <f t="shared" si="23"/>
        <v>2.5</v>
      </c>
      <c r="Z69" s="50"/>
      <c r="AA69" s="50"/>
      <c r="AB69" s="50">
        <f t="shared" si="24"/>
        <v>2.5</v>
      </c>
      <c r="AC69" s="121"/>
      <c r="AD69" s="122"/>
      <c r="AE69" s="122">
        <f t="shared" si="25"/>
        <v>2.5</v>
      </c>
      <c r="AF69" s="122"/>
      <c r="AG69" s="122"/>
      <c r="AH69" s="122">
        <f t="shared" si="26"/>
        <v>2.5</v>
      </c>
      <c r="AI69" s="122"/>
      <c r="AJ69" s="122"/>
      <c r="AK69" s="122">
        <f t="shared" si="27"/>
        <v>2.5</v>
      </c>
      <c r="AL69" s="122"/>
      <c r="AM69" s="122"/>
      <c r="AN69" s="122">
        <f t="shared" si="28"/>
        <v>2.5</v>
      </c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71"/>
      <c r="J70" s="71"/>
      <c r="K70" s="71">
        <v>10034264</v>
      </c>
      <c r="L70" s="105"/>
      <c r="M70" s="8"/>
      <c r="N70" s="91" t="s">
        <v>269</v>
      </c>
      <c r="O70" s="10">
        <f>O64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130">
        <v>30023049</v>
      </c>
      <c r="I71" s="71"/>
      <c r="J71" s="64"/>
      <c r="K71" s="64"/>
      <c r="L71" s="116"/>
      <c r="M71" s="8"/>
      <c r="N71" s="91" t="s">
        <v>216</v>
      </c>
      <c r="O71" s="10">
        <f>O59</f>
        <v>1</v>
      </c>
      <c r="P71" s="10">
        <v>12</v>
      </c>
      <c r="Q71" s="11" t="s">
        <v>84</v>
      </c>
      <c r="R71" s="43">
        <f t="shared" si="0"/>
        <v>300</v>
      </c>
      <c r="X71" s="122"/>
      <c r="Y71" s="50">
        <f t="shared" si="1"/>
        <v>3.3333333333333335</v>
      </c>
      <c r="Z71" s="50"/>
      <c r="AA71" s="50"/>
      <c r="AB71" s="50">
        <f t="shared" si="2"/>
        <v>3.3333333333333335</v>
      </c>
      <c r="AC71" s="121"/>
      <c r="AD71" s="122"/>
      <c r="AE71" s="122">
        <f t="shared" si="3"/>
        <v>3.3333333333333335</v>
      </c>
      <c r="AF71" s="122"/>
      <c r="AG71" s="122"/>
      <c r="AH71" s="122">
        <f t="shared" si="4"/>
        <v>3.3333333333333335</v>
      </c>
      <c r="AI71" s="122"/>
      <c r="AJ71" s="122"/>
      <c r="AK71" s="122">
        <f t="shared" si="5"/>
        <v>3.3333333333333335</v>
      </c>
      <c r="AL71" s="122"/>
      <c r="AM71" s="122"/>
      <c r="AN71" s="122">
        <f t="shared" si="6"/>
        <v>3.3333333333333335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>
        <v>10034384</v>
      </c>
      <c r="J72" s="64"/>
      <c r="K72" s="64"/>
      <c r="L72" s="116"/>
      <c r="M72" s="8"/>
      <c r="N72" s="91" t="s">
        <v>218</v>
      </c>
      <c r="O72" s="10">
        <f>O71</f>
        <v>1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64"/>
      <c r="E73" s="64"/>
      <c r="F73" s="71">
        <v>10030496</v>
      </c>
      <c r="G73" s="64"/>
      <c r="H73" s="64"/>
      <c r="I73" s="64"/>
      <c r="J73" s="64"/>
      <c r="K73" s="64"/>
      <c r="L73" s="116"/>
      <c r="M73" s="8"/>
      <c r="N73" s="91" t="s">
        <v>198</v>
      </c>
      <c r="O73" s="10">
        <f>2*O28</f>
        <v>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64"/>
      <c r="F74" s="117">
        <v>10011564</v>
      </c>
      <c r="G74" s="118"/>
      <c r="H74" s="118"/>
      <c r="I74" s="64"/>
      <c r="J74" s="118"/>
      <c r="K74" s="118"/>
      <c r="L74" s="116"/>
      <c r="M74" s="8"/>
      <c r="N74" s="126" t="s">
        <v>77</v>
      </c>
      <c r="O74" s="10">
        <v>0.02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/>
      <c r="F75" s="117">
        <v>10025819</v>
      </c>
      <c r="G75" s="117"/>
      <c r="H75" s="117"/>
      <c r="I75" s="64"/>
      <c r="J75" s="118"/>
      <c r="K75" s="117"/>
      <c r="L75" s="116"/>
      <c r="M75" s="8"/>
      <c r="N75" s="126" t="s">
        <v>319</v>
      </c>
      <c r="O75" s="10">
        <v>1E-3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10034196</v>
      </c>
      <c r="F76" s="71"/>
      <c r="G76" s="71"/>
      <c r="H76" s="71"/>
      <c r="I76" s="64"/>
      <c r="J76" s="64"/>
      <c r="K76" s="71"/>
      <c r="L76" s="116"/>
      <c r="M76" s="8"/>
      <c r="N76" s="91" t="s">
        <v>264</v>
      </c>
      <c r="O76" s="10">
        <v>0.61232676171213429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10033352</v>
      </c>
      <c r="F77" s="71"/>
      <c r="G77" s="71"/>
      <c r="H77" s="71"/>
      <c r="I77" s="64"/>
      <c r="J77" s="64"/>
      <c r="K77" s="71"/>
      <c r="L77" s="116"/>
      <c r="M77" s="8"/>
      <c r="N77" s="91" t="s">
        <v>93</v>
      </c>
      <c r="O77" s="10">
        <v>72.253417220021234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10033353</v>
      </c>
      <c r="F78" s="71"/>
      <c r="G78" s="71"/>
      <c r="H78" s="71"/>
      <c r="I78" s="64"/>
      <c r="J78" s="64"/>
      <c r="K78" s="71"/>
      <c r="L78" s="116"/>
      <c r="M78" s="8"/>
      <c r="N78" s="91" t="s">
        <v>94</v>
      </c>
      <c r="O78" s="10">
        <v>3.2255989830366625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10033354</v>
      </c>
      <c r="F79" s="71"/>
      <c r="G79" s="71"/>
      <c r="H79" s="71"/>
      <c r="I79" s="64"/>
      <c r="J79" s="64"/>
      <c r="K79" s="71"/>
      <c r="L79" s="116"/>
      <c r="M79" s="8"/>
      <c r="N79" s="91" t="s">
        <v>95</v>
      </c>
      <c r="O79" s="10">
        <v>0.64511979660733243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10033355</v>
      </c>
      <c r="F80" s="71"/>
      <c r="G80" s="71"/>
      <c r="H80" s="71"/>
      <c r="I80" s="64"/>
      <c r="J80" s="64"/>
      <c r="K80" s="71"/>
      <c r="L80" s="116"/>
      <c r="M80" s="8"/>
      <c r="N80" s="91" t="s">
        <v>96</v>
      </c>
      <c r="O80" s="10">
        <v>47.093745152335273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10033356</v>
      </c>
      <c r="F81" s="71"/>
      <c r="G81" s="71"/>
      <c r="H81" s="71"/>
      <c r="I81" s="64"/>
      <c r="J81" s="64"/>
      <c r="K81" s="71"/>
      <c r="L81" s="116"/>
      <c r="M81" s="8"/>
      <c r="N81" s="91" t="s">
        <v>97</v>
      </c>
      <c r="O81" s="10">
        <v>6.451197966073325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10033357</v>
      </c>
      <c r="F82" s="71"/>
      <c r="G82" s="71"/>
      <c r="H82" s="71"/>
      <c r="I82" s="64"/>
      <c r="J82" s="64"/>
      <c r="K82" s="71"/>
      <c r="L82" s="116"/>
      <c r="M82" s="8"/>
      <c r="N82" s="91" t="s">
        <v>98</v>
      </c>
      <c r="O82" s="10">
        <v>2.5804791864293297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130">
        <v>30022093</v>
      </c>
      <c r="E83" s="64"/>
      <c r="F83" s="118"/>
      <c r="G83" s="118"/>
      <c r="H83" s="118"/>
      <c r="I83" s="64"/>
      <c r="J83" s="118"/>
      <c r="K83" s="118"/>
      <c r="L83" s="116"/>
      <c r="M83" s="8"/>
      <c r="N83" s="126" t="s">
        <v>238</v>
      </c>
      <c r="O83" s="10">
        <f>3*O3</f>
        <v>3</v>
      </c>
      <c r="P83" s="10">
        <f>16</f>
        <v>16</v>
      </c>
      <c r="Q83" s="11" t="s">
        <v>75</v>
      </c>
      <c r="R83" s="43">
        <f t="shared" ref="R83:R128" si="29">3600/P83</f>
        <v>225</v>
      </c>
      <c r="X83" s="122"/>
      <c r="Y83" s="50">
        <f t="shared" ref="Y83:Y128" si="30">$Y$1/R83</f>
        <v>4.4444444444444446</v>
      </c>
      <c r="Z83" s="50"/>
      <c r="AA83" s="50"/>
      <c r="AB83" s="50">
        <f t="shared" ref="AB83:AB128" si="31">$Y$1/R83</f>
        <v>4.4444444444444446</v>
      </c>
      <c r="AC83" s="121"/>
      <c r="AD83" s="122"/>
      <c r="AE83" s="122">
        <f t="shared" ref="AE83:AE128" si="32">$Y$1/R83</f>
        <v>4.4444444444444446</v>
      </c>
      <c r="AF83" s="122"/>
      <c r="AG83" s="122"/>
      <c r="AH83" s="122">
        <f t="shared" ref="AH83:AH128" si="33">$Y$1/R83</f>
        <v>4.4444444444444446</v>
      </c>
      <c r="AI83" s="122"/>
      <c r="AJ83" s="122"/>
      <c r="AK83" s="122">
        <f t="shared" ref="AK83:AK128" si="34">$Y$1/R83</f>
        <v>4.4444444444444446</v>
      </c>
      <c r="AL83" s="122"/>
      <c r="AM83" s="122"/>
      <c r="AN83" s="122">
        <f t="shared" ref="AN83:AN128" si="35">$Y$1/R83</f>
        <v>4.4444444444444446</v>
      </c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130">
        <v>30022094</v>
      </c>
      <c r="F84" s="118"/>
      <c r="G84" s="118"/>
      <c r="H84" s="118"/>
      <c r="I84" s="64"/>
      <c r="J84" s="118"/>
      <c r="K84" s="118"/>
      <c r="L84" s="116"/>
      <c r="M84" s="8"/>
      <c r="N84" s="126" t="s">
        <v>237</v>
      </c>
      <c r="O84" s="10">
        <f>$O$83</f>
        <v>3</v>
      </c>
      <c r="P84" s="10">
        <v>90</v>
      </c>
      <c r="Q84" s="11" t="s">
        <v>73</v>
      </c>
      <c r="R84" s="43">
        <f t="shared" si="29"/>
        <v>40</v>
      </c>
      <c r="X84" s="122"/>
      <c r="Y84" s="50">
        <f t="shared" si="30"/>
        <v>25</v>
      </c>
      <c r="Z84" s="50"/>
      <c r="AA84" s="50"/>
      <c r="AB84" s="50">
        <f t="shared" si="31"/>
        <v>25</v>
      </c>
      <c r="AC84" s="121"/>
      <c r="AD84" s="122"/>
      <c r="AE84" s="122">
        <f t="shared" si="32"/>
        <v>25</v>
      </c>
      <c r="AF84" s="122"/>
      <c r="AG84" s="122"/>
      <c r="AH84" s="122">
        <f t="shared" si="33"/>
        <v>25</v>
      </c>
      <c r="AI84" s="122"/>
      <c r="AJ84" s="122"/>
      <c r="AK84" s="122">
        <f t="shared" si="34"/>
        <v>25</v>
      </c>
      <c r="AL84" s="122"/>
      <c r="AM84" s="122"/>
      <c r="AN84" s="122">
        <f t="shared" si="35"/>
        <v>25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89">
        <v>30022095</v>
      </c>
      <c r="G85" s="118"/>
      <c r="H85" s="118"/>
      <c r="I85" s="64"/>
      <c r="J85" s="118"/>
      <c r="K85" s="118"/>
      <c r="L85" s="105"/>
      <c r="M85" s="8"/>
      <c r="N85" s="16" t="s">
        <v>240</v>
      </c>
      <c r="O85" s="10">
        <f t="shared" ref="O85:O93" si="36">$O$83</f>
        <v>3</v>
      </c>
      <c r="P85" s="10">
        <v>9</v>
      </c>
      <c r="Q85" s="11" t="s">
        <v>72</v>
      </c>
      <c r="R85" s="43">
        <f t="shared" si="29"/>
        <v>400</v>
      </c>
      <c r="X85" s="122"/>
      <c r="Y85" s="50">
        <f t="shared" si="30"/>
        <v>2.5</v>
      </c>
      <c r="Z85" s="50"/>
      <c r="AA85" s="50"/>
      <c r="AB85" s="50">
        <f t="shared" si="31"/>
        <v>2.5</v>
      </c>
      <c r="AC85" s="121"/>
      <c r="AD85" s="122"/>
      <c r="AE85" s="122">
        <f t="shared" si="32"/>
        <v>2.5</v>
      </c>
      <c r="AF85" s="122"/>
      <c r="AG85" s="122"/>
      <c r="AH85" s="122">
        <f t="shared" si="33"/>
        <v>2.5</v>
      </c>
      <c r="AI85" s="122"/>
      <c r="AJ85" s="122"/>
      <c r="AK85" s="122">
        <f t="shared" si="34"/>
        <v>2.5</v>
      </c>
      <c r="AL85" s="122"/>
      <c r="AM85" s="122"/>
      <c r="AN85" s="122">
        <f t="shared" si="35"/>
        <v>2.5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89">
        <v>30022096</v>
      </c>
      <c r="H86" s="118"/>
      <c r="I86" s="64"/>
      <c r="J86" s="118"/>
      <c r="K86" s="118"/>
      <c r="L86" s="105"/>
      <c r="M86" s="8"/>
      <c r="N86" s="16" t="s">
        <v>241</v>
      </c>
      <c r="O86" s="10">
        <f t="shared" si="36"/>
        <v>3</v>
      </c>
      <c r="P86" s="10">
        <v>12</v>
      </c>
      <c r="Q86" s="11" t="s">
        <v>84</v>
      </c>
      <c r="R86" s="43">
        <f t="shared" si="29"/>
        <v>300</v>
      </c>
      <c r="X86" s="122"/>
      <c r="Y86" s="50">
        <f t="shared" si="30"/>
        <v>3.3333333333333335</v>
      </c>
      <c r="Z86" s="50"/>
      <c r="AA86" s="50"/>
      <c r="AB86" s="50">
        <f t="shared" si="31"/>
        <v>3.3333333333333335</v>
      </c>
      <c r="AC86" s="121"/>
      <c r="AD86" s="122"/>
      <c r="AE86" s="122">
        <f t="shared" si="32"/>
        <v>3.3333333333333335</v>
      </c>
      <c r="AF86" s="122"/>
      <c r="AG86" s="122"/>
      <c r="AH86" s="122">
        <f t="shared" si="33"/>
        <v>3.3333333333333335</v>
      </c>
      <c r="AI86" s="122"/>
      <c r="AJ86" s="122"/>
      <c r="AK86" s="122">
        <f t="shared" si="34"/>
        <v>3.3333333333333335</v>
      </c>
      <c r="AL86" s="122"/>
      <c r="AM86" s="122"/>
      <c r="AN86" s="122">
        <f t="shared" si="35"/>
        <v>3.3333333333333335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118"/>
      <c r="G87" s="118"/>
      <c r="H87" s="64">
        <v>10030754</v>
      </c>
      <c r="I87" s="64"/>
      <c r="J87" s="118"/>
      <c r="K87" s="118"/>
      <c r="L87" s="105"/>
      <c r="M87" s="8"/>
      <c r="N87" s="16" t="s">
        <v>239</v>
      </c>
      <c r="O87" s="10">
        <f t="shared" si="36"/>
        <v>3</v>
      </c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89">
        <v>30022097</v>
      </c>
      <c r="G88" s="118"/>
      <c r="H88" s="118"/>
      <c r="I88" s="64"/>
      <c r="J88" s="118"/>
      <c r="K88" s="118"/>
      <c r="L88" s="105"/>
      <c r="M88" s="8"/>
      <c r="N88" s="91" t="s">
        <v>244</v>
      </c>
      <c r="O88" s="10">
        <f t="shared" si="36"/>
        <v>3</v>
      </c>
      <c r="P88" s="10">
        <v>36</v>
      </c>
      <c r="Q88" s="11" t="s">
        <v>72</v>
      </c>
      <c r="R88" s="43">
        <f t="shared" si="29"/>
        <v>100</v>
      </c>
      <c r="X88" s="122"/>
      <c r="Y88" s="50">
        <f t="shared" si="30"/>
        <v>10</v>
      </c>
      <c r="Z88" s="50"/>
      <c r="AA88" s="50"/>
      <c r="AB88" s="50">
        <f t="shared" si="31"/>
        <v>10</v>
      </c>
      <c r="AC88" s="121"/>
      <c r="AD88" s="122"/>
      <c r="AE88" s="122">
        <f t="shared" si="32"/>
        <v>10</v>
      </c>
      <c r="AF88" s="122"/>
      <c r="AG88" s="122"/>
      <c r="AH88" s="122">
        <f t="shared" si="33"/>
        <v>10</v>
      </c>
      <c r="AI88" s="122"/>
      <c r="AJ88" s="122"/>
      <c r="AK88" s="122">
        <f t="shared" si="34"/>
        <v>10</v>
      </c>
      <c r="AL88" s="122"/>
      <c r="AM88" s="122"/>
      <c r="AN88" s="122">
        <f t="shared" si="35"/>
        <v>10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64"/>
      <c r="G89" s="89">
        <v>30022098</v>
      </c>
      <c r="H89" s="118"/>
      <c r="I89" s="64"/>
      <c r="J89" s="118"/>
      <c r="K89" s="118"/>
      <c r="L89" s="105"/>
      <c r="M89" s="8"/>
      <c r="N89" s="91" t="s">
        <v>243</v>
      </c>
      <c r="O89" s="10">
        <f t="shared" si="36"/>
        <v>3</v>
      </c>
      <c r="P89" s="10">
        <v>72</v>
      </c>
      <c r="Q89" s="11" t="s">
        <v>84</v>
      </c>
      <c r="R89" s="43">
        <f t="shared" si="29"/>
        <v>50</v>
      </c>
      <c r="X89" s="122"/>
      <c r="Y89" s="50">
        <f t="shared" si="30"/>
        <v>20</v>
      </c>
      <c r="Z89" s="50"/>
      <c r="AA89" s="50"/>
      <c r="AB89" s="50">
        <f t="shared" si="31"/>
        <v>20</v>
      </c>
      <c r="AC89" s="121"/>
      <c r="AD89" s="122"/>
      <c r="AE89" s="122">
        <f t="shared" si="32"/>
        <v>20</v>
      </c>
      <c r="AF89" s="122"/>
      <c r="AG89" s="122"/>
      <c r="AH89" s="122">
        <f t="shared" si="33"/>
        <v>20</v>
      </c>
      <c r="AI89" s="122"/>
      <c r="AJ89" s="122"/>
      <c r="AK89" s="122">
        <f t="shared" si="34"/>
        <v>20</v>
      </c>
      <c r="AL89" s="122"/>
      <c r="AM89" s="122"/>
      <c r="AN89" s="122">
        <f t="shared" si="35"/>
        <v>20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64"/>
      <c r="H90" s="64">
        <v>10030755</v>
      </c>
      <c r="I90" s="64"/>
      <c r="J90" s="118"/>
      <c r="K90" s="118"/>
      <c r="L90" s="105"/>
      <c r="M90" s="8"/>
      <c r="N90" s="91" t="s">
        <v>245</v>
      </c>
      <c r="O90" s="10">
        <f t="shared" si="36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89">
        <v>30022099</v>
      </c>
      <c r="G91" s="118"/>
      <c r="H91" s="118"/>
      <c r="I91" s="64"/>
      <c r="J91" s="118"/>
      <c r="K91" s="118"/>
      <c r="L91" s="105"/>
      <c r="M91" s="8"/>
      <c r="N91" s="91" t="s">
        <v>247</v>
      </c>
      <c r="O91" s="10">
        <f t="shared" si="36"/>
        <v>3</v>
      </c>
      <c r="P91" s="10">
        <v>12</v>
      </c>
      <c r="Q91" s="11" t="s">
        <v>84</v>
      </c>
      <c r="R91" s="43">
        <f t="shared" si="29"/>
        <v>300</v>
      </c>
      <c r="X91" s="122"/>
      <c r="Y91" s="50">
        <f t="shared" si="30"/>
        <v>3.3333333333333335</v>
      </c>
      <c r="Z91" s="50"/>
      <c r="AA91" s="50"/>
      <c r="AB91" s="50">
        <f t="shared" si="31"/>
        <v>3.3333333333333335</v>
      </c>
      <c r="AC91" s="121"/>
      <c r="AD91" s="122"/>
      <c r="AE91" s="122">
        <f t="shared" si="32"/>
        <v>3.3333333333333335</v>
      </c>
      <c r="AF91" s="122"/>
      <c r="AG91" s="122"/>
      <c r="AH91" s="122">
        <f t="shared" si="33"/>
        <v>3.3333333333333335</v>
      </c>
      <c r="AI91" s="122"/>
      <c r="AJ91" s="122"/>
      <c r="AK91" s="122">
        <f t="shared" si="34"/>
        <v>3.3333333333333335</v>
      </c>
      <c r="AL91" s="122"/>
      <c r="AM91" s="122"/>
      <c r="AN91" s="122">
        <f t="shared" si="35"/>
        <v>3.3333333333333335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89">
        <v>30022100</v>
      </c>
      <c r="H92" s="118"/>
      <c r="I92" s="64"/>
      <c r="J92" s="118"/>
      <c r="K92" s="118"/>
      <c r="L92" s="105"/>
      <c r="M92" s="8"/>
      <c r="N92" s="91" t="s">
        <v>246</v>
      </c>
      <c r="O92" s="10">
        <f t="shared" si="36"/>
        <v>3</v>
      </c>
      <c r="P92" s="10">
        <v>9</v>
      </c>
      <c r="Q92" s="11" t="s">
        <v>72</v>
      </c>
      <c r="R92" s="43">
        <f t="shared" si="29"/>
        <v>400</v>
      </c>
      <c r="X92" s="122"/>
      <c r="Y92" s="50">
        <f t="shared" si="30"/>
        <v>2.5</v>
      </c>
      <c r="Z92" s="50"/>
      <c r="AA92" s="50"/>
      <c r="AB92" s="50">
        <f t="shared" si="31"/>
        <v>2.5</v>
      </c>
      <c r="AC92" s="121"/>
      <c r="AD92" s="122"/>
      <c r="AE92" s="122">
        <f t="shared" si="32"/>
        <v>2.5</v>
      </c>
      <c r="AF92" s="122"/>
      <c r="AG92" s="122"/>
      <c r="AH92" s="122">
        <f t="shared" si="33"/>
        <v>2.5</v>
      </c>
      <c r="AI92" s="122"/>
      <c r="AJ92" s="122"/>
      <c r="AK92" s="122">
        <f t="shared" si="34"/>
        <v>2.5</v>
      </c>
      <c r="AL92" s="122"/>
      <c r="AM92" s="122"/>
      <c r="AN92" s="122">
        <f t="shared" si="35"/>
        <v>2.5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10030756</v>
      </c>
      <c r="I93" s="64"/>
      <c r="J93" s="118"/>
      <c r="K93" s="118"/>
      <c r="L93" s="105"/>
      <c r="M93" s="8"/>
      <c r="N93" s="91" t="s">
        <v>242</v>
      </c>
      <c r="O93" s="10">
        <f t="shared" si="36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10034196</v>
      </c>
      <c r="F94" s="71"/>
      <c r="G94" s="71"/>
      <c r="H94" s="71"/>
      <c r="I94" s="64"/>
      <c r="J94" s="64"/>
      <c r="K94" s="71"/>
      <c r="L94" s="116"/>
      <c r="M94" s="8"/>
      <c r="N94" s="91" t="s">
        <v>264</v>
      </c>
      <c r="O94" s="10">
        <v>5.1944022607297628E-2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10033352</v>
      </c>
      <c r="F95" s="71"/>
      <c r="G95" s="71"/>
      <c r="H95" s="71"/>
      <c r="I95" s="64"/>
      <c r="J95" s="64"/>
      <c r="K95" s="71"/>
      <c r="L95" s="116"/>
      <c r="M95" s="8"/>
      <c r="N95" s="91" t="s">
        <v>93</v>
      </c>
      <c r="O95" s="10">
        <v>6.1292979046630416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10033353</v>
      </c>
      <c r="F96" s="71"/>
      <c r="G96" s="71"/>
      <c r="H96" s="71"/>
      <c r="I96" s="64"/>
      <c r="J96" s="64"/>
      <c r="K96" s="71"/>
      <c r="L96" s="116"/>
      <c r="M96" s="8"/>
      <c r="N96" s="91" t="s">
        <v>94</v>
      </c>
      <c r="O96" s="10">
        <v>0.27362937074388577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10033354</v>
      </c>
      <c r="F97" s="71"/>
      <c r="G97" s="71"/>
      <c r="H97" s="71"/>
      <c r="I97" s="64"/>
      <c r="J97" s="64"/>
      <c r="K97" s="71"/>
      <c r="L97" s="116"/>
      <c r="M97" s="8"/>
      <c r="N97" s="91" t="s">
        <v>95</v>
      </c>
      <c r="O97" s="10">
        <v>5.4725874148777151E-2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10033355</v>
      </c>
      <c r="F98" s="71"/>
      <c r="G98" s="71"/>
      <c r="H98" s="71"/>
      <c r="I98" s="64"/>
      <c r="J98" s="64"/>
      <c r="K98" s="71"/>
      <c r="L98" s="116"/>
      <c r="M98" s="8"/>
      <c r="N98" s="91" t="s">
        <v>96</v>
      </c>
      <c r="O98" s="10">
        <v>3.9949888128607323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10033356</v>
      </c>
      <c r="F99" s="71"/>
      <c r="G99" s="71"/>
      <c r="H99" s="71"/>
      <c r="I99" s="64"/>
      <c r="J99" s="64"/>
      <c r="K99" s="71"/>
      <c r="L99" s="116"/>
      <c r="M99" s="8"/>
      <c r="N99" s="91" t="s">
        <v>97</v>
      </c>
      <c r="O99" s="10">
        <v>0.54725874148777154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10033357</v>
      </c>
      <c r="F100" s="71"/>
      <c r="G100" s="71"/>
      <c r="H100" s="71"/>
      <c r="I100" s="64"/>
      <c r="J100" s="64"/>
      <c r="K100" s="71"/>
      <c r="L100" s="116"/>
      <c r="M100" s="8"/>
      <c r="N100" s="91" t="s">
        <v>98</v>
      </c>
      <c r="O100" s="10">
        <v>0.2189034965951086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89">
        <v>30022101</v>
      </c>
      <c r="E101" s="118"/>
      <c r="F101" s="118"/>
      <c r="G101" s="118"/>
      <c r="H101" s="118"/>
      <c r="I101" s="64"/>
      <c r="J101" s="118"/>
      <c r="K101" s="118"/>
      <c r="L101" s="105"/>
      <c r="M101" s="8"/>
      <c r="N101" s="91" t="s">
        <v>249</v>
      </c>
      <c r="O101" s="10">
        <f>4*O3</f>
        <v>4</v>
      </c>
      <c r="P101" s="10">
        <f>16</f>
        <v>16</v>
      </c>
      <c r="Q101" s="11" t="s">
        <v>75</v>
      </c>
      <c r="R101" s="43">
        <f t="shared" si="29"/>
        <v>225</v>
      </c>
      <c r="X101" s="122"/>
      <c r="Y101" s="50">
        <f t="shared" si="30"/>
        <v>4.4444444444444446</v>
      </c>
      <c r="Z101" s="50"/>
      <c r="AA101" s="50"/>
      <c r="AB101" s="50">
        <f t="shared" si="31"/>
        <v>4.4444444444444446</v>
      </c>
      <c r="AC101" s="121"/>
      <c r="AD101" s="122"/>
      <c r="AE101" s="122">
        <f t="shared" si="32"/>
        <v>4.4444444444444446</v>
      </c>
      <c r="AF101" s="122"/>
      <c r="AG101" s="122"/>
      <c r="AH101" s="122">
        <f t="shared" si="33"/>
        <v>4.4444444444444446</v>
      </c>
      <c r="AI101" s="122"/>
      <c r="AJ101" s="122"/>
      <c r="AK101" s="122">
        <f t="shared" si="34"/>
        <v>4.4444444444444446</v>
      </c>
      <c r="AL101" s="122"/>
      <c r="AM101" s="122"/>
      <c r="AN101" s="122">
        <f t="shared" si="35"/>
        <v>4.4444444444444446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89">
        <v>30022102</v>
      </c>
      <c r="F102" s="118"/>
      <c r="G102" s="118"/>
      <c r="H102" s="118"/>
      <c r="I102" s="64"/>
      <c r="J102" s="118"/>
      <c r="K102" s="118"/>
      <c r="L102" s="105"/>
      <c r="M102" s="8"/>
      <c r="N102" s="91" t="s">
        <v>248</v>
      </c>
      <c r="O102" s="10">
        <f>$O$101</f>
        <v>4</v>
      </c>
      <c r="P102" s="10">
        <v>100</v>
      </c>
      <c r="Q102" s="11" t="s">
        <v>73</v>
      </c>
      <c r="R102" s="43">
        <f t="shared" si="29"/>
        <v>36</v>
      </c>
      <c r="X102" s="122"/>
      <c r="Y102" s="50">
        <f t="shared" si="30"/>
        <v>27.777777777777779</v>
      </c>
      <c r="Z102" s="50"/>
      <c r="AA102" s="50"/>
      <c r="AB102" s="50">
        <f t="shared" si="31"/>
        <v>27.777777777777779</v>
      </c>
      <c r="AC102" s="121"/>
      <c r="AD102" s="122"/>
      <c r="AE102" s="122">
        <f t="shared" si="32"/>
        <v>27.777777777777779</v>
      </c>
      <c r="AF102" s="122"/>
      <c r="AG102" s="122"/>
      <c r="AH102" s="122">
        <f t="shared" si="33"/>
        <v>27.777777777777779</v>
      </c>
      <c r="AI102" s="122"/>
      <c r="AJ102" s="122"/>
      <c r="AK102" s="122">
        <f t="shared" si="34"/>
        <v>27.777777777777779</v>
      </c>
      <c r="AL102" s="122"/>
      <c r="AM102" s="122"/>
      <c r="AN102" s="122">
        <f t="shared" si="35"/>
        <v>27.777777777777779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89">
        <v>30023039</v>
      </c>
      <c r="G103" s="118"/>
      <c r="H103" s="118"/>
      <c r="I103" s="64"/>
      <c r="J103" s="64"/>
      <c r="K103" s="118"/>
      <c r="L103" s="105"/>
      <c r="M103" s="8"/>
      <c r="N103" s="91" t="s">
        <v>252</v>
      </c>
      <c r="O103" s="10">
        <f t="shared" ref="O103:O111" si="37">$O$101</f>
        <v>4</v>
      </c>
      <c r="P103" s="10">
        <v>9</v>
      </c>
      <c r="Q103" s="11" t="s">
        <v>72</v>
      </c>
      <c r="R103" s="43">
        <f t="shared" si="29"/>
        <v>400</v>
      </c>
      <c r="X103" s="122"/>
      <c r="Y103" s="50">
        <f t="shared" si="30"/>
        <v>2.5</v>
      </c>
      <c r="Z103" s="50"/>
      <c r="AA103" s="50"/>
      <c r="AB103" s="50">
        <f t="shared" si="31"/>
        <v>2.5</v>
      </c>
      <c r="AC103" s="121"/>
      <c r="AD103" s="122"/>
      <c r="AE103" s="122">
        <f t="shared" si="32"/>
        <v>2.5</v>
      </c>
      <c r="AF103" s="122"/>
      <c r="AG103" s="122"/>
      <c r="AH103" s="122">
        <f t="shared" si="33"/>
        <v>2.5</v>
      </c>
      <c r="AI103" s="122"/>
      <c r="AJ103" s="122"/>
      <c r="AK103" s="122">
        <f t="shared" si="34"/>
        <v>2.5</v>
      </c>
      <c r="AL103" s="122"/>
      <c r="AM103" s="122"/>
      <c r="AN103" s="122">
        <f t="shared" si="35"/>
        <v>2.5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64"/>
      <c r="G104" s="89">
        <v>30023040</v>
      </c>
      <c r="H104" s="118"/>
      <c r="I104" s="64"/>
      <c r="J104" s="64"/>
      <c r="K104" s="118"/>
      <c r="L104" s="105"/>
      <c r="M104" s="8"/>
      <c r="N104" s="91" t="s">
        <v>251</v>
      </c>
      <c r="O104" s="10">
        <f t="shared" si="37"/>
        <v>4</v>
      </c>
      <c r="P104" s="10">
        <v>12</v>
      </c>
      <c r="Q104" s="11" t="s">
        <v>84</v>
      </c>
      <c r="R104" s="43">
        <f t="shared" si="29"/>
        <v>300</v>
      </c>
      <c r="X104" s="122"/>
      <c r="Y104" s="50">
        <f t="shared" si="30"/>
        <v>3.3333333333333335</v>
      </c>
      <c r="Z104" s="50"/>
      <c r="AA104" s="50"/>
      <c r="AB104" s="50">
        <f t="shared" si="31"/>
        <v>3.3333333333333335</v>
      </c>
      <c r="AC104" s="121"/>
      <c r="AD104" s="122"/>
      <c r="AE104" s="122">
        <f t="shared" si="32"/>
        <v>3.3333333333333335</v>
      </c>
      <c r="AF104" s="122"/>
      <c r="AG104" s="122"/>
      <c r="AH104" s="122">
        <f t="shared" si="33"/>
        <v>3.3333333333333335</v>
      </c>
      <c r="AI104" s="122"/>
      <c r="AJ104" s="122"/>
      <c r="AK104" s="122">
        <f t="shared" si="34"/>
        <v>3.3333333333333335</v>
      </c>
      <c r="AL104" s="122"/>
      <c r="AM104" s="122"/>
      <c r="AN104" s="122">
        <f t="shared" si="35"/>
        <v>3.3333333333333335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71"/>
      <c r="F105" s="118"/>
      <c r="G105" s="64"/>
      <c r="H105" s="64">
        <v>10030774</v>
      </c>
      <c r="I105" s="64"/>
      <c r="J105" s="64"/>
      <c r="K105" s="118"/>
      <c r="L105" s="105"/>
      <c r="M105" s="8"/>
      <c r="N105" s="91" t="s">
        <v>250</v>
      </c>
      <c r="O105" s="10">
        <f t="shared" si="37"/>
        <v>4</v>
      </c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89">
        <v>30023037</v>
      </c>
      <c r="G106" s="118"/>
      <c r="H106" s="118"/>
      <c r="I106" s="118"/>
      <c r="J106" s="64"/>
      <c r="K106" s="118"/>
      <c r="L106" s="105"/>
      <c r="M106" s="8"/>
      <c r="N106" s="91" t="s">
        <v>255</v>
      </c>
      <c r="O106" s="10">
        <f t="shared" si="37"/>
        <v>4</v>
      </c>
      <c r="P106" s="10">
        <v>36</v>
      </c>
      <c r="Q106" s="11" t="s">
        <v>72</v>
      </c>
      <c r="R106" s="43">
        <f t="shared" si="29"/>
        <v>100</v>
      </c>
      <c r="X106" s="122"/>
      <c r="Y106" s="50">
        <f t="shared" si="30"/>
        <v>10</v>
      </c>
      <c r="Z106" s="50"/>
      <c r="AA106" s="50"/>
      <c r="AB106" s="50">
        <f t="shared" si="31"/>
        <v>10</v>
      </c>
      <c r="AC106" s="121"/>
      <c r="AD106" s="122"/>
      <c r="AE106" s="122">
        <f t="shared" si="32"/>
        <v>10</v>
      </c>
      <c r="AF106" s="122"/>
      <c r="AG106" s="122"/>
      <c r="AH106" s="122">
        <f t="shared" si="33"/>
        <v>10</v>
      </c>
      <c r="AI106" s="122"/>
      <c r="AJ106" s="122"/>
      <c r="AK106" s="122">
        <f t="shared" si="34"/>
        <v>10</v>
      </c>
      <c r="AL106" s="122"/>
      <c r="AM106" s="122"/>
      <c r="AN106" s="122">
        <f t="shared" si="35"/>
        <v>10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64"/>
      <c r="G107" s="89">
        <v>30023038</v>
      </c>
      <c r="H107" s="118"/>
      <c r="I107" s="118"/>
      <c r="J107" s="64"/>
      <c r="K107" s="118"/>
      <c r="L107" s="105"/>
      <c r="M107" s="8"/>
      <c r="N107" s="91" t="s">
        <v>254</v>
      </c>
      <c r="O107" s="10">
        <f t="shared" si="37"/>
        <v>4</v>
      </c>
      <c r="P107" s="10">
        <v>72</v>
      </c>
      <c r="Q107" s="11" t="s">
        <v>84</v>
      </c>
      <c r="R107" s="43">
        <f t="shared" si="29"/>
        <v>50</v>
      </c>
      <c r="X107" s="122"/>
      <c r="Y107" s="50">
        <f t="shared" si="30"/>
        <v>20</v>
      </c>
      <c r="Z107" s="50"/>
      <c r="AA107" s="50"/>
      <c r="AB107" s="50">
        <f t="shared" si="31"/>
        <v>20</v>
      </c>
      <c r="AC107" s="121"/>
      <c r="AD107" s="122"/>
      <c r="AE107" s="122">
        <f t="shared" si="32"/>
        <v>20</v>
      </c>
      <c r="AF107" s="122"/>
      <c r="AG107" s="122"/>
      <c r="AH107" s="122">
        <f t="shared" si="33"/>
        <v>20</v>
      </c>
      <c r="AI107" s="122"/>
      <c r="AJ107" s="122"/>
      <c r="AK107" s="122">
        <f t="shared" si="34"/>
        <v>20</v>
      </c>
      <c r="AL107" s="122"/>
      <c r="AM107" s="122"/>
      <c r="AN107" s="122">
        <f t="shared" si="35"/>
        <v>20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64"/>
      <c r="H108" s="64">
        <v>10030773</v>
      </c>
      <c r="I108" s="118"/>
      <c r="J108" s="64"/>
      <c r="K108" s="118"/>
      <c r="L108" s="105"/>
      <c r="M108" s="8"/>
      <c r="N108" s="91" t="s">
        <v>253</v>
      </c>
      <c r="O108" s="10">
        <f t="shared" si="37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89">
        <v>30022107</v>
      </c>
      <c r="G109" s="118"/>
      <c r="H109" s="118"/>
      <c r="I109" s="118"/>
      <c r="J109" s="64"/>
      <c r="K109" s="118"/>
      <c r="L109" s="105"/>
      <c r="M109" s="8"/>
      <c r="N109" s="91" t="s">
        <v>258</v>
      </c>
      <c r="O109" s="10">
        <f t="shared" si="37"/>
        <v>4</v>
      </c>
      <c r="P109" s="10">
        <v>12</v>
      </c>
      <c r="Q109" s="11" t="s">
        <v>84</v>
      </c>
      <c r="R109" s="43">
        <f t="shared" si="29"/>
        <v>300</v>
      </c>
      <c r="X109" s="122"/>
      <c r="Y109" s="50">
        <f t="shared" si="30"/>
        <v>3.3333333333333335</v>
      </c>
      <c r="Z109" s="50"/>
      <c r="AA109" s="50"/>
      <c r="AB109" s="50">
        <f t="shared" si="31"/>
        <v>3.3333333333333335</v>
      </c>
      <c r="AC109" s="121"/>
      <c r="AD109" s="122"/>
      <c r="AE109" s="122">
        <f t="shared" si="32"/>
        <v>3.3333333333333335</v>
      </c>
      <c r="AF109" s="122"/>
      <c r="AG109" s="122"/>
      <c r="AH109" s="122">
        <f t="shared" si="33"/>
        <v>3.3333333333333335</v>
      </c>
      <c r="AI109" s="122"/>
      <c r="AJ109" s="122"/>
      <c r="AK109" s="122">
        <f t="shared" si="34"/>
        <v>3.3333333333333335</v>
      </c>
      <c r="AL109" s="122"/>
      <c r="AM109" s="122"/>
      <c r="AN109" s="122">
        <f t="shared" si="35"/>
        <v>3.3333333333333335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89">
        <v>30022108</v>
      </c>
      <c r="H110" s="118"/>
      <c r="I110" s="118"/>
      <c r="J110" s="64"/>
      <c r="K110" s="118"/>
      <c r="L110" s="105"/>
      <c r="M110" s="8"/>
      <c r="N110" s="91" t="s">
        <v>257</v>
      </c>
      <c r="O110" s="10">
        <f t="shared" si="37"/>
        <v>4</v>
      </c>
      <c r="P110" s="10">
        <v>9</v>
      </c>
      <c r="Q110" s="11" t="s">
        <v>72</v>
      </c>
      <c r="R110" s="43">
        <f t="shared" si="29"/>
        <v>400</v>
      </c>
      <c r="X110" s="122"/>
      <c r="Y110" s="50">
        <f t="shared" si="30"/>
        <v>2.5</v>
      </c>
      <c r="Z110" s="50"/>
      <c r="AA110" s="50"/>
      <c r="AB110" s="50">
        <f t="shared" si="31"/>
        <v>2.5</v>
      </c>
      <c r="AC110" s="121"/>
      <c r="AD110" s="122"/>
      <c r="AE110" s="122">
        <f t="shared" si="32"/>
        <v>2.5</v>
      </c>
      <c r="AF110" s="122"/>
      <c r="AG110" s="122"/>
      <c r="AH110" s="122">
        <f t="shared" si="33"/>
        <v>2.5</v>
      </c>
      <c r="AI110" s="122"/>
      <c r="AJ110" s="122"/>
      <c r="AK110" s="122">
        <f t="shared" si="34"/>
        <v>2.5</v>
      </c>
      <c r="AL110" s="122"/>
      <c r="AM110" s="122"/>
      <c r="AN110" s="122">
        <f t="shared" si="35"/>
        <v>2.5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10030759</v>
      </c>
      <c r="I111" s="118"/>
      <c r="J111" s="64"/>
      <c r="K111" s="118"/>
      <c r="L111" s="105"/>
      <c r="M111" s="8"/>
      <c r="N111" s="91" t="s">
        <v>256</v>
      </c>
      <c r="O111" s="10">
        <f t="shared" si="37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10034196</v>
      </c>
      <c r="F112" s="71"/>
      <c r="G112" s="71"/>
      <c r="H112" s="71"/>
      <c r="I112" s="64"/>
      <c r="J112" s="64"/>
      <c r="K112" s="71"/>
      <c r="L112" s="116"/>
      <c r="M112" s="8"/>
      <c r="N112" s="91" t="s">
        <v>264</v>
      </c>
      <c r="O112" s="10">
        <v>0.12666370090196724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10033352</v>
      </c>
      <c r="F113" s="71"/>
      <c r="G113" s="71"/>
      <c r="H113" s="71"/>
      <c r="I113" s="64"/>
      <c r="J113" s="64"/>
      <c r="K113" s="71"/>
      <c r="L113" s="116"/>
      <c r="M113" s="8"/>
      <c r="N113" s="91" t="s">
        <v>93</v>
      </c>
      <c r="O113" s="10">
        <v>14.946080753211115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10033353</v>
      </c>
      <c r="F114" s="71"/>
      <c r="G114" s="71"/>
      <c r="H114" s="71"/>
      <c r="I114" s="64"/>
      <c r="J114" s="64"/>
      <c r="K114" s="71"/>
      <c r="L114" s="116"/>
      <c r="M114" s="8"/>
      <c r="N114" s="91" t="s">
        <v>94</v>
      </c>
      <c r="O114" s="10">
        <v>0.66723574791121043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10033354</v>
      </c>
      <c r="F115" s="71"/>
      <c r="G115" s="71"/>
      <c r="H115" s="71"/>
      <c r="I115" s="64"/>
      <c r="J115" s="64"/>
      <c r="K115" s="71"/>
      <c r="L115" s="116"/>
      <c r="M115" s="8"/>
      <c r="N115" s="91" t="s">
        <v>95</v>
      </c>
      <c r="O115" s="10">
        <v>0.13344714958224208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10033355</v>
      </c>
      <c r="F116" s="71"/>
      <c r="G116" s="71"/>
      <c r="H116" s="71"/>
      <c r="I116" s="64"/>
      <c r="J116" s="64"/>
      <c r="K116" s="71"/>
      <c r="L116" s="116"/>
      <c r="M116" s="8"/>
      <c r="N116" s="91" t="s">
        <v>96</v>
      </c>
      <c r="O116" s="10">
        <v>9.7416419195036728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10033356</v>
      </c>
      <c r="F117" s="71"/>
      <c r="G117" s="71"/>
      <c r="H117" s="71"/>
      <c r="I117" s="64"/>
      <c r="J117" s="64"/>
      <c r="K117" s="71"/>
      <c r="L117" s="116"/>
      <c r="M117" s="8"/>
      <c r="N117" s="91" t="s">
        <v>97</v>
      </c>
      <c r="O117" s="10">
        <v>1.3344714958224209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10033357</v>
      </c>
      <c r="F118" s="71"/>
      <c r="G118" s="71"/>
      <c r="H118" s="71"/>
      <c r="I118" s="64"/>
      <c r="J118" s="64"/>
      <c r="K118" s="71"/>
      <c r="L118" s="116"/>
      <c r="M118" s="8"/>
      <c r="N118" s="91" t="s">
        <v>98</v>
      </c>
      <c r="O118" s="10">
        <v>0.5337885983289683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89">
        <v>30023034</v>
      </c>
      <c r="E119" s="71"/>
      <c r="F119" s="71"/>
      <c r="G119" s="71"/>
      <c r="H119" s="71"/>
      <c r="I119" s="64"/>
      <c r="J119" s="64"/>
      <c r="K119" s="117"/>
      <c r="L119" s="116"/>
      <c r="M119" s="8"/>
      <c r="N119" s="91" t="s">
        <v>266</v>
      </c>
      <c r="O119" s="10">
        <v>2</v>
      </c>
      <c r="P119" s="10">
        <f>16</f>
        <v>16</v>
      </c>
      <c r="Q119" s="11" t="s">
        <v>75</v>
      </c>
      <c r="R119" s="43">
        <f t="shared" si="29"/>
        <v>225</v>
      </c>
      <c r="X119" s="122"/>
      <c r="Y119" s="50">
        <f t="shared" si="30"/>
        <v>4.4444444444444446</v>
      </c>
      <c r="Z119" s="50"/>
      <c r="AA119" s="50"/>
      <c r="AB119" s="50">
        <f t="shared" si="31"/>
        <v>4.4444444444444446</v>
      </c>
      <c r="AC119" s="121"/>
      <c r="AD119" s="122"/>
      <c r="AE119" s="122">
        <f t="shared" si="32"/>
        <v>4.4444444444444446</v>
      </c>
      <c r="AF119" s="122"/>
      <c r="AG119" s="122"/>
      <c r="AH119" s="122">
        <f t="shared" si="33"/>
        <v>4.4444444444444446</v>
      </c>
      <c r="AI119" s="122"/>
      <c r="AJ119" s="122"/>
      <c r="AK119" s="122">
        <f t="shared" si="34"/>
        <v>4.4444444444444446</v>
      </c>
      <c r="AL119" s="122"/>
      <c r="AM119" s="122"/>
      <c r="AN119" s="122">
        <f t="shared" si="35"/>
        <v>4.4444444444444446</v>
      </c>
    </row>
    <row r="120" spans="1:40" ht="22.5" customHeight="1" x14ac:dyDescent="0.55000000000000004">
      <c r="A120" s="5">
        <v>1000</v>
      </c>
      <c r="B120" s="52" t="s">
        <v>66</v>
      </c>
      <c r="C120" s="63"/>
      <c r="D120" s="64"/>
      <c r="E120" s="71">
        <v>10030752</v>
      </c>
      <c r="F120" s="64"/>
      <c r="G120" s="71"/>
      <c r="H120" s="64"/>
      <c r="I120" s="64"/>
      <c r="J120" s="64"/>
      <c r="K120" s="118"/>
      <c r="L120" s="105"/>
      <c r="M120" s="8"/>
      <c r="N120" s="91" t="s">
        <v>177</v>
      </c>
      <c r="O120" s="10">
        <f>O119</f>
        <v>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10034196</v>
      </c>
      <c r="F121" s="71"/>
      <c r="G121" s="71"/>
      <c r="H121" s="71"/>
      <c r="I121" s="64"/>
      <c r="J121" s="64"/>
      <c r="K121" s="71"/>
      <c r="L121" s="116"/>
      <c r="M121" s="8"/>
      <c r="N121" s="91" t="s">
        <v>264</v>
      </c>
      <c r="O121" s="10">
        <v>2.7689709670194553E-3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10033352</v>
      </c>
      <c r="F122" s="71"/>
      <c r="G122" s="71"/>
      <c r="H122" s="71"/>
      <c r="I122" s="64"/>
      <c r="J122" s="64"/>
      <c r="K122" s="71"/>
      <c r="L122" s="116"/>
      <c r="M122" s="8"/>
      <c r="N122" s="91" t="s">
        <v>93</v>
      </c>
      <c r="O122" s="10">
        <v>0.32673341598000855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10033353</v>
      </c>
      <c r="F123" s="71"/>
      <c r="G123" s="71"/>
      <c r="H123" s="71"/>
      <c r="I123" s="64"/>
      <c r="J123" s="64"/>
      <c r="K123" s="71"/>
      <c r="L123" s="116"/>
      <c r="M123" s="8"/>
      <c r="N123" s="91" t="s">
        <v>94</v>
      </c>
      <c r="O123" s="10">
        <v>1.4586313213393237E-2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10033354</v>
      </c>
      <c r="F124" s="71"/>
      <c r="G124" s="71"/>
      <c r="H124" s="71"/>
      <c r="I124" s="64"/>
      <c r="J124" s="64"/>
      <c r="K124" s="71"/>
      <c r="L124" s="116"/>
      <c r="M124" s="8"/>
      <c r="N124" s="91" t="s">
        <v>95</v>
      </c>
      <c r="O124" s="10">
        <v>2.9172626426786476E-3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10033355</v>
      </c>
      <c r="F125" s="71"/>
      <c r="G125" s="71"/>
      <c r="H125" s="71"/>
      <c r="I125" s="64"/>
      <c r="J125" s="64"/>
      <c r="K125" s="71"/>
      <c r="L125" s="116"/>
      <c r="M125" s="8"/>
      <c r="N125" s="91" t="s">
        <v>96</v>
      </c>
      <c r="O125" s="10">
        <v>0.21296017291554128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10033356</v>
      </c>
      <c r="F126" s="71"/>
      <c r="G126" s="71"/>
      <c r="H126" s="71"/>
      <c r="I126" s="64"/>
      <c r="J126" s="64"/>
      <c r="K126" s="71"/>
      <c r="L126" s="116"/>
      <c r="M126" s="8"/>
      <c r="N126" s="91" t="s">
        <v>97</v>
      </c>
      <c r="O126" s="10">
        <v>2.9172626426786474E-2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10033357</v>
      </c>
      <c r="F127" s="71"/>
      <c r="G127" s="71"/>
      <c r="H127" s="71"/>
      <c r="I127" s="64"/>
      <c r="J127" s="64"/>
      <c r="K127" s="71"/>
      <c r="L127" s="116"/>
      <c r="M127" s="8"/>
      <c r="N127" s="91" t="s">
        <v>98</v>
      </c>
      <c r="O127" s="10">
        <v>1.166905057071459E-2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89">
        <v>30023035</v>
      </c>
      <c r="E128" s="71"/>
      <c r="F128" s="64"/>
      <c r="G128" s="71"/>
      <c r="H128" s="118"/>
      <c r="I128" s="118"/>
      <c r="J128" s="118"/>
      <c r="K128" s="118"/>
      <c r="L128" s="105"/>
      <c r="M128" s="8"/>
      <c r="N128" s="91" t="s">
        <v>267</v>
      </c>
      <c r="O128" s="10">
        <v>1</v>
      </c>
      <c r="P128" s="10">
        <f>16</f>
        <v>16</v>
      </c>
      <c r="Q128" s="11" t="s">
        <v>75</v>
      </c>
      <c r="R128" s="43">
        <f t="shared" si="29"/>
        <v>225</v>
      </c>
      <c r="X128" s="122"/>
      <c r="Y128" s="50">
        <f t="shared" si="30"/>
        <v>4.4444444444444446</v>
      </c>
      <c r="Z128" s="50"/>
      <c r="AA128" s="50"/>
      <c r="AB128" s="50">
        <f t="shared" si="31"/>
        <v>4.4444444444444446</v>
      </c>
      <c r="AC128" s="121"/>
      <c r="AD128" s="122"/>
      <c r="AE128" s="122">
        <f t="shared" si="32"/>
        <v>4.4444444444444446</v>
      </c>
      <c r="AF128" s="122"/>
      <c r="AG128" s="122"/>
      <c r="AH128" s="122">
        <f t="shared" si="33"/>
        <v>4.4444444444444446</v>
      </c>
      <c r="AI128" s="122"/>
      <c r="AJ128" s="122"/>
      <c r="AK128" s="122">
        <f t="shared" si="34"/>
        <v>4.4444444444444446</v>
      </c>
      <c r="AL128" s="122"/>
      <c r="AM128" s="122"/>
      <c r="AN128" s="122">
        <f t="shared" si="35"/>
        <v>4.4444444444444446</v>
      </c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71">
        <v>10030753</v>
      </c>
      <c r="F129" s="64"/>
      <c r="G129" s="71"/>
      <c r="H129" s="118"/>
      <c r="I129" s="118"/>
      <c r="J129" s="118"/>
      <c r="K129" s="64"/>
      <c r="L129" s="105"/>
      <c r="M129" s="8"/>
      <c r="N129" s="91" t="s">
        <v>178</v>
      </c>
      <c r="O129" s="10">
        <v>1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10034196</v>
      </c>
      <c r="F130" s="71"/>
      <c r="G130" s="71"/>
      <c r="H130" s="71"/>
      <c r="I130" s="64"/>
      <c r="J130" s="64"/>
      <c r="K130" s="71"/>
      <c r="L130" s="116"/>
      <c r="M130" s="8"/>
      <c r="N130" s="91" t="s">
        <v>264</v>
      </c>
      <c r="O130" s="10">
        <v>8.3069129010583664E-4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10033352</v>
      </c>
      <c r="F131" s="71"/>
      <c r="G131" s="71"/>
      <c r="H131" s="71"/>
      <c r="I131" s="64"/>
      <c r="J131" s="64"/>
      <c r="K131" s="71"/>
      <c r="L131" s="116"/>
      <c r="M131" s="8"/>
      <c r="N131" s="91" t="s">
        <v>93</v>
      </c>
      <c r="O131" s="10">
        <v>9.8020024794002569E-2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10033353</v>
      </c>
      <c r="F132" s="71"/>
      <c r="G132" s="71"/>
      <c r="H132" s="71"/>
      <c r="I132" s="64"/>
      <c r="J132" s="64"/>
      <c r="K132" s="71"/>
      <c r="L132" s="116"/>
      <c r="M132" s="8"/>
      <c r="N132" s="91" t="s">
        <v>94</v>
      </c>
      <c r="O132" s="10">
        <v>4.3758939640179718E-3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10033354</v>
      </c>
      <c r="F133" s="71"/>
      <c r="G133" s="71"/>
      <c r="H133" s="71"/>
      <c r="I133" s="64"/>
      <c r="J133" s="64"/>
      <c r="K133" s="71"/>
      <c r="L133" s="116"/>
      <c r="M133" s="8"/>
      <c r="N133" s="91" t="s">
        <v>95</v>
      </c>
      <c r="O133" s="10">
        <v>8.7517879280359426E-4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10033355</v>
      </c>
      <c r="F134" s="71"/>
      <c r="G134" s="71"/>
      <c r="H134" s="71"/>
      <c r="I134" s="64"/>
      <c r="J134" s="64"/>
      <c r="K134" s="71"/>
      <c r="L134" s="116"/>
      <c r="M134" s="8"/>
      <c r="N134" s="91" t="s">
        <v>96</v>
      </c>
      <c r="O134" s="10">
        <v>6.3888051874662385E-2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10033356</v>
      </c>
      <c r="F135" s="71"/>
      <c r="G135" s="71"/>
      <c r="H135" s="71"/>
      <c r="I135" s="64"/>
      <c r="J135" s="64"/>
      <c r="K135" s="71"/>
      <c r="L135" s="116"/>
      <c r="M135" s="8"/>
      <c r="N135" s="91" t="s">
        <v>97</v>
      </c>
      <c r="O135" s="10">
        <v>8.7517879280359437E-3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10033357</v>
      </c>
      <c r="F136" s="71"/>
      <c r="G136" s="71"/>
      <c r="H136" s="71"/>
      <c r="I136" s="64"/>
      <c r="J136" s="64"/>
      <c r="K136" s="71"/>
      <c r="L136" s="116"/>
      <c r="M136" s="8"/>
      <c r="N136" s="91" t="s">
        <v>98</v>
      </c>
      <c r="O136" s="10">
        <v>3.500715171214377E-3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89">
        <v>30023036</v>
      </c>
      <c r="E137" s="117"/>
      <c r="F137" s="64"/>
      <c r="G137" s="117"/>
      <c r="H137" s="118"/>
      <c r="I137" s="118"/>
      <c r="J137" s="118"/>
      <c r="K137" s="118"/>
      <c r="L137" s="105"/>
      <c r="M137" s="8"/>
      <c r="N137" s="91" t="s">
        <v>268</v>
      </c>
      <c r="O137" s="10">
        <v>1</v>
      </c>
      <c r="P137" s="10">
        <f>16</f>
        <v>16</v>
      </c>
      <c r="Q137" s="11" t="s">
        <v>75</v>
      </c>
      <c r="R137" s="43">
        <f t="shared" ref="R137" si="38">3600/P137</f>
        <v>225</v>
      </c>
      <c r="X137" s="122"/>
      <c r="Y137" s="50">
        <f t="shared" ref="Y137" si="39">$Y$1/R137</f>
        <v>4.4444444444444446</v>
      </c>
      <c r="Z137" s="50"/>
      <c r="AA137" s="50"/>
      <c r="AB137" s="50">
        <f t="shared" ref="AB137" si="40">$Y$1/R137</f>
        <v>4.4444444444444446</v>
      </c>
      <c r="AC137" s="121"/>
      <c r="AD137" s="122"/>
      <c r="AE137" s="122">
        <f t="shared" ref="AE137" si="41">$Y$1/R137</f>
        <v>4.4444444444444446</v>
      </c>
      <c r="AF137" s="122"/>
      <c r="AG137" s="122"/>
      <c r="AH137" s="122">
        <f t="shared" ref="AH137" si="42">$Y$1/R137</f>
        <v>4.4444444444444446</v>
      </c>
      <c r="AI137" s="122"/>
      <c r="AJ137" s="122"/>
      <c r="AK137" s="122">
        <f t="shared" ref="AK137" si="43">$Y$1/R137</f>
        <v>4.4444444444444446</v>
      </c>
      <c r="AL137" s="122"/>
      <c r="AM137" s="122"/>
      <c r="AN137" s="122">
        <f t="shared" ref="AN137" si="44">$Y$1/R137</f>
        <v>4.4444444444444446</v>
      </c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118">
        <v>10030443</v>
      </c>
      <c r="F138" s="64"/>
      <c r="G138" s="118"/>
      <c r="H138" s="64"/>
      <c r="I138" s="118"/>
      <c r="J138" s="64"/>
      <c r="K138" s="118"/>
      <c r="L138" s="105"/>
      <c r="M138" s="8"/>
      <c r="N138" s="91" t="s">
        <v>265</v>
      </c>
      <c r="O138" s="10">
        <v>1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10034196</v>
      </c>
      <c r="F139" s="71"/>
      <c r="G139" s="71"/>
      <c r="H139" s="71"/>
      <c r="I139" s="64"/>
      <c r="J139" s="64"/>
      <c r="K139" s="71"/>
      <c r="L139" s="116"/>
      <c r="M139" s="8"/>
      <c r="N139" s="91" t="s">
        <v>264</v>
      </c>
      <c r="O139" s="10">
        <v>8.2519600890741706E-4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10033352</v>
      </c>
      <c r="F140" s="71"/>
      <c r="G140" s="71"/>
      <c r="H140" s="71"/>
      <c r="I140" s="64"/>
      <c r="J140" s="64"/>
      <c r="K140" s="71"/>
      <c r="L140" s="116"/>
      <c r="M140" s="8"/>
      <c r="N140" s="91" t="s">
        <v>93</v>
      </c>
      <c r="O140" s="10">
        <v>6.5504525425943746E-2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10033353</v>
      </c>
      <c r="F141" s="71"/>
      <c r="G141" s="71"/>
      <c r="H141" s="71"/>
      <c r="I141" s="64"/>
      <c r="J141" s="64"/>
      <c r="K141" s="71"/>
      <c r="L141" s="116"/>
      <c r="M141" s="8"/>
      <c r="N141" s="91" t="s">
        <v>94</v>
      </c>
      <c r="O141" s="10">
        <v>2.9243091708010599E-3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10033354</v>
      </c>
      <c r="F142" s="71"/>
      <c r="G142" s="71"/>
      <c r="H142" s="71"/>
      <c r="I142" s="64"/>
      <c r="J142" s="64"/>
      <c r="K142" s="71"/>
      <c r="L142" s="116"/>
      <c r="M142" s="8"/>
      <c r="N142" s="91" t="s">
        <v>95</v>
      </c>
      <c r="O142" s="10">
        <v>5.8486183416021193E-4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10033355</v>
      </c>
      <c r="F143" s="71"/>
      <c r="G143" s="71"/>
      <c r="H143" s="71"/>
      <c r="I143" s="64"/>
      <c r="J143" s="64"/>
      <c r="K143" s="71"/>
      <c r="L143" s="116"/>
      <c r="M143" s="8"/>
      <c r="N143" s="91" t="s">
        <v>96</v>
      </c>
      <c r="O143" s="10">
        <v>4.2694913893695473E-2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10033356</v>
      </c>
      <c r="F144" s="71"/>
      <c r="G144" s="71"/>
      <c r="H144" s="71"/>
      <c r="I144" s="64"/>
      <c r="J144" s="64"/>
      <c r="K144" s="71"/>
      <c r="L144" s="116"/>
      <c r="M144" s="8"/>
      <c r="N144" s="91" t="s">
        <v>97</v>
      </c>
      <c r="O144" s="10">
        <v>5.8486183416021197E-3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10033357</v>
      </c>
      <c r="F145" s="71"/>
      <c r="G145" s="71"/>
      <c r="H145" s="71"/>
      <c r="I145" s="64"/>
      <c r="J145" s="64"/>
      <c r="K145" s="71"/>
      <c r="L145" s="116"/>
      <c r="M145" s="8"/>
      <c r="N145" s="91" t="s">
        <v>98</v>
      </c>
      <c r="O145" s="10">
        <v>2.3394473366408477E-3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265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10034173</v>
      </c>
      <c r="E147" s="64"/>
      <c r="F147" s="64"/>
      <c r="G147" s="64"/>
      <c r="H147" s="118"/>
      <c r="I147" s="64"/>
      <c r="J147" s="64"/>
      <c r="K147" s="118"/>
      <c r="L147" s="105"/>
      <c r="M147" s="8"/>
      <c r="N147" s="91" t="s">
        <v>272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10030446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273</v>
      </c>
      <c r="O148" s="10">
        <v>1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10030447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274</v>
      </c>
      <c r="O149" s="10">
        <v>2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10030448</v>
      </c>
      <c r="E150" s="118"/>
      <c r="F150" s="118"/>
      <c r="G150" s="118"/>
      <c r="H150" s="118"/>
      <c r="I150" s="64"/>
      <c r="J150" s="64"/>
      <c r="K150" s="118"/>
      <c r="L150" s="105"/>
      <c r="M150" s="8"/>
      <c r="N150" s="91" t="s">
        <v>275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10030449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276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10030450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277</v>
      </c>
      <c r="O152" s="10">
        <v>4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10030451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278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10030452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279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10030453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280</v>
      </c>
      <c r="O155" s="10">
        <v>3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10030454</v>
      </c>
      <c r="E156" s="64"/>
      <c r="F156" s="118"/>
      <c r="G156" s="118"/>
      <c r="H156" s="118"/>
      <c r="I156" s="64"/>
      <c r="J156" s="65"/>
      <c r="K156" s="66"/>
      <c r="L156" s="105"/>
      <c r="M156" s="8"/>
      <c r="N156" s="91" t="s">
        <v>281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10030455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282</v>
      </c>
      <c r="O157" s="10">
        <v>14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10030456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283</v>
      </c>
      <c r="O158" s="10">
        <v>4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10034174</v>
      </c>
      <c r="E159" s="118"/>
      <c r="F159" s="118"/>
      <c r="G159" s="118"/>
      <c r="H159" s="118"/>
      <c r="I159" s="64"/>
      <c r="J159" s="64"/>
      <c r="K159" s="118"/>
      <c r="L159" s="105"/>
      <c r="M159" s="8"/>
      <c r="N159" s="91" t="s">
        <v>284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10034175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285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10034176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286</v>
      </c>
      <c r="O161" s="10">
        <v>7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10034177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287</v>
      </c>
      <c r="O162" s="10">
        <v>5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10030461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288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10030462</v>
      </c>
      <c r="E164" s="118"/>
      <c r="F164" s="118"/>
      <c r="G164" s="118"/>
      <c r="H164" s="117"/>
      <c r="I164" s="64"/>
      <c r="J164" s="65"/>
      <c r="K164" s="66"/>
      <c r="L164" s="105"/>
      <c r="M164" s="8"/>
      <c r="N164" s="91" t="s">
        <v>289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10028460</v>
      </c>
      <c r="E165" s="64"/>
      <c r="F165" s="118"/>
      <c r="G165" s="118"/>
      <c r="H165" s="117"/>
      <c r="I165" s="64"/>
      <c r="J165" s="65"/>
      <c r="K165" s="66"/>
      <c r="L165" s="105"/>
      <c r="M165" s="8"/>
      <c r="N165" s="91" t="s">
        <v>290</v>
      </c>
      <c r="O165" s="10">
        <v>6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10034178</v>
      </c>
      <c r="E166" s="64"/>
      <c r="F166" s="64"/>
      <c r="G166" s="64"/>
      <c r="H166" s="71"/>
      <c r="I166" s="64"/>
      <c r="J166" s="65"/>
      <c r="K166" s="66"/>
      <c r="L166" s="105"/>
      <c r="M166" s="8"/>
      <c r="N166" s="91" t="s">
        <v>291</v>
      </c>
      <c r="O166" s="10">
        <v>24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10034179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292</v>
      </c>
      <c r="O167" s="10">
        <v>8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10030463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293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10034960</v>
      </c>
      <c r="E169" s="119"/>
      <c r="F169" s="64"/>
      <c r="G169" s="64"/>
      <c r="H169" s="71"/>
      <c r="I169" s="64"/>
      <c r="J169" s="65"/>
      <c r="K169" s="66"/>
      <c r="L169" s="105"/>
      <c r="M169" s="8"/>
      <c r="N169" s="91" t="s">
        <v>424</v>
      </c>
      <c r="O169" s="10">
        <v>6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20004240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295</v>
      </c>
      <c r="O170" s="10">
        <v>2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20004241</v>
      </c>
      <c r="E171" s="64"/>
      <c r="F171" s="64"/>
      <c r="G171" s="64"/>
      <c r="H171" s="71"/>
      <c r="I171" s="64"/>
      <c r="J171" s="65"/>
      <c r="K171" s="66"/>
      <c r="L171" s="105"/>
      <c r="M171" s="8"/>
      <c r="N171" s="91" t="s">
        <v>296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20004981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297</v>
      </c>
      <c r="O172" s="10">
        <v>1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20005029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298</v>
      </c>
      <c r="O173" s="10">
        <v>3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20005026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299</v>
      </c>
      <c r="O174" s="10">
        <v>4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20005008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300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20004936</v>
      </c>
      <c r="E176" s="118"/>
      <c r="F176" s="118"/>
      <c r="G176" s="118"/>
      <c r="H176" s="118"/>
      <c r="I176" s="64"/>
      <c r="J176" s="118"/>
      <c r="K176" s="118"/>
      <c r="L176" s="105"/>
      <c r="M176" s="8"/>
      <c r="N176" s="91" t="s">
        <v>301</v>
      </c>
      <c r="O176" s="10">
        <v>1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20004952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302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20005019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303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20005020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304</v>
      </c>
      <c r="O179" s="10">
        <v>4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20005014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305</v>
      </c>
      <c r="O180" s="10">
        <v>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20004978</v>
      </c>
      <c r="E181" s="118"/>
      <c r="F181" s="71"/>
      <c r="G181" s="118"/>
      <c r="H181" s="118"/>
      <c r="I181" s="64"/>
      <c r="J181" s="65"/>
      <c r="K181" s="66"/>
      <c r="L181" s="105"/>
      <c r="M181" s="8"/>
      <c r="N181" s="91" t="s">
        <v>306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20004087</v>
      </c>
      <c r="E182" s="64"/>
      <c r="F182" s="71"/>
      <c r="G182" s="118"/>
      <c r="H182" s="118"/>
      <c r="I182" s="64"/>
      <c r="J182" s="65"/>
      <c r="K182" s="66"/>
      <c r="L182" s="105"/>
      <c r="M182" s="8"/>
      <c r="N182" s="91" t="s">
        <v>307</v>
      </c>
      <c r="O182" s="10">
        <v>0.45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20004998</v>
      </c>
      <c r="E183" s="64"/>
      <c r="F183" s="64"/>
      <c r="G183" s="64"/>
      <c r="H183" s="71"/>
      <c r="I183" s="64"/>
      <c r="J183" s="64"/>
      <c r="K183" s="65"/>
      <c r="L183" s="105"/>
      <c r="M183" s="8"/>
      <c r="N183" s="91" t="s">
        <v>308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309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20004983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310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20005002</v>
      </c>
      <c r="E186" s="64"/>
      <c r="F186" s="64"/>
      <c r="G186" s="64"/>
      <c r="H186" s="64"/>
      <c r="I186" s="64"/>
      <c r="J186" s="64"/>
      <c r="K186" s="65"/>
      <c r="L186" s="105"/>
      <c r="M186" s="8"/>
      <c r="N186" s="91" t="s">
        <v>311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20004990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312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20004991</v>
      </c>
      <c r="E188" s="64"/>
      <c r="F188" s="64"/>
      <c r="G188" s="64"/>
      <c r="H188" s="71"/>
      <c r="I188" s="118"/>
      <c r="J188" s="64"/>
      <c r="K188" s="65"/>
      <c r="L188" s="105"/>
      <c r="M188" s="8"/>
      <c r="N188" s="91" t="s">
        <v>313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20004982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314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20004985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315</v>
      </c>
      <c r="O190" s="10">
        <v>4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20004948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316</v>
      </c>
      <c r="O191" s="10">
        <v>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20002006</v>
      </c>
      <c r="E192" s="118"/>
      <c r="F192" s="118"/>
      <c r="G192" s="118"/>
      <c r="H192" s="118"/>
      <c r="I192" s="64"/>
      <c r="J192" s="118"/>
      <c r="K192" s="118"/>
      <c r="L192" s="105"/>
      <c r="M192" s="8"/>
      <c r="N192" s="91" t="s">
        <v>317</v>
      </c>
      <c r="O192" s="10">
        <v>8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2" ht="22.5" customHeight="1" x14ac:dyDescent="0.55000000000000004">
      <c r="A193" s="5">
        <v>1000</v>
      </c>
      <c r="B193" s="52" t="s">
        <v>66</v>
      </c>
      <c r="C193" s="63"/>
      <c r="D193" s="64">
        <v>20004089</v>
      </c>
      <c r="E193" s="118"/>
      <c r="F193" s="118"/>
      <c r="G193" s="118"/>
      <c r="H193" s="118"/>
      <c r="I193" s="64"/>
      <c r="J193" s="118"/>
      <c r="K193" s="118"/>
      <c r="L193" s="105"/>
      <c r="M193" s="8"/>
      <c r="N193" s="91" t="s">
        <v>318</v>
      </c>
      <c r="O193" s="10">
        <v>2.5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P193" s="132"/>
    </row>
    <row r="194" spans="1:42" ht="22.5" customHeight="1" x14ac:dyDescent="0.55000000000000004">
      <c r="A194" s="5">
        <v>1000</v>
      </c>
      <c r="B194" s="52" t="s">
        <v>66</v>
      </c>
      <c r="C194" s="63"/>
      <c r="D194" s="64">
        <v>10034961</v>
      </c>
      <c r="E194" s="118"/>
      <c r="F194" s="118"/>
      <c r="G194" s="118"/>
      <c r="H194" s="118"/>
      <c r="I194" s="118"/>
      <c r="J194" s="117"/>
      <c r="K194" s="118"/>
      <c r="L194" s="105"/>
      <c r="M194" s="8"/>
      <c r="N194" s="91" t="s">
        <v>425</v>
      </c>
      <c r="O194" s="10">
        <f>1/40</f>
        <v>2.5000000000000001E-2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2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118"/>
      <c r="I195" s="118"/>
      <c r="J195" s="117"/>
      <c r="K195" s="118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2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118"/>
      <c r="G196" s="118"/>
      <c r="H196" s="118"/>
      <c r="I196" s="118"/>
      <c r="J196" s="117"/>
      <c r="K196" s="118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2" ht="22.5" customHeight="1" x14ac:dyDescent="0.55000000000000004">
      <c r="A197" s="5">
        <v>1000</v>
      </c>
      <c r="B197" s="52" t="s">
        <v>66</v>
      </c>
      <c r="C197" s="63"/>
      <c r="D197" s="64"/>
      <c r="E197" s="118"/>
      <c r="F197" s="71"/>
      <c r="G197" s="118"/>
      <c r="H197" s="118"/>
      <c r="I197" s="64"/>
      <c r="J197" s="65"/>
      <c r="K197" s="66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2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71"/>
      <c r="G198" s="118"/>
      <c r="H198" s="118"/>
      <c r="I198" s="64"/>
      <c r="J198" s="65"/>
      <c r="K198" s="66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2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71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2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2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64"/>
      <c r="I201" s="64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2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2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118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2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71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2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2" ht="22.5" customHeight="1" x14ac:dyDescent="0.55000000000000004">
      <c r="A206" s="5">
        <v>1000</v>
      </c>
      <c r="B206" s="52" t="s">
        <v>66</v>
      </c>
      <c r="C206" s="63"/>
      <c r="D206" s="64"/>
      <c r="E206" s="64"/>
      <c r="F206" s="64"/>
      <c r="G206" s="64"/>
      <c r="H206" s="64"/>
      <c r="I206" s="118"/>
      <c r="J206" s="64"/>
      <c r="K206" s="65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2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2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64"/>
      <c r="J209" s="118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118"/>
      <c r="F213" s="118"/>
      <c r="G213" s="118"/>
      <c r="H213" s="118"/>
      <c r="I213" s="118"/>
      <c r="J213" s="117"/>
      <c r="K213" s="118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118"/>
      <c r="H215" s="118"/>
      <c r="I215" s="118"/>
      <c r="J215" s="118"/>
      <c r="K215" s="65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118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118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118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64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118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118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64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118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71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64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64"/>
      <c r="F249" s="64"/>
      <c r="G249" s="64"/>
      <c r="H249" s="64"/>
      <c r="I249" s="118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 t="s">
        <v>66</v>
      </c>
      <c r="C253" s="63"/>
      <c r="D253" s="64"/>
      <c r="E253" s="118"/>
      <c r="F253" s="118"/>
      <c r="G253" s="118"/>
      <c r="H253" s="118"/>
      <c r="I253" s="64"/>
      <c r="J253" s="118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/>
      <c r="C257" s="63"/>
      <c r="D257" s="64"/>
      <c r="E257" s="118"/>
      <c r="F257" s="118"/>
      <c r="G257" s="118"/>
      <c r="H257" s="118"/>
      <c r="I257" s="118"/>
      <c r="J257" s="117"/>
      <c r="K257" s="118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71"/>
      <c r="G259" s="118"/>
      <c r="H259" s="118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71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64"/>
      <c r="F262" s="64"/>
      <c r="G262" s="64"/>
      <c r="H262" s="64"/>
      <c r="I262" s="118"/>
      <c r="J262" s="118"/>
      <c r="K262" s="64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 t="s">
        <v>66</v>
      </c>
      <c r="C265" s="63"/>
      <c r="D265" s="64"/>
      <c r="E265" s="118"/>
      <c r="F265" s="118"/>
      <c r="G265" s="118"/>
      <c r="H265" s="118"/>
      <c r="I265" s="64"/>
      <c r="J265" s="118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/>
      <c r="C269" s="63"/>
      <c r="D269" s="64"/>
      <c r="E269" s="118"/>
      <c r="F269" s="118"/>
      <c r="G269" s="118"/>
      <c r="H269" s="118"/>
      <c r="I269" s="118"/>
      <c r="J269" s="117"/>
      <c r="K269" s="118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71"/>
      <c r="G271" s="118"/>
      <c r="H271" s="118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71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64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118"/>
      <c r="I276" s="118"/>
      <c r="J276" s="118"/>
      <c r="K276" s="64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s="120" customFormat="1" ht="22.5" customHeight="1" x14ac:dyDescent="0.55000000000000004">
      <c r="A278" s="5">
        <v>1000</v>
      </c>
      <c r="B278" s="52" t="s">
        <v>66</v>
      </c>
      <c r="C278" s="63"/>
      <c r="D278" s="64"/>
      <c r="E278" s="64"/>
      <c r="F278" s="64"/>
      <c r="G278" s="64"/>
      <c r="H278" s="64"/>
      <c r="I278" s="64"/>
      <c r="J278" s="64"/>
      <c r="K278" s="65"/>
      <c r="L278" s="105"/>
      <c r="M278" s="8"/>
      <c r="N278" s="91"/>
      <c r="O278" s="10"/>
      <c r="P278" s="10"/>
      <c r="Q278" s="11"/>
      <c r="R278" s="43"/>
      <c r="S278" s="13"/>
      <c r="T278" s="13"/>
      <c r="U278" s="13"/>
      <c r="V278" s="13"/>
      <c r="W278" s="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3"/>
      <c r="AP278" s="3"/>
      <c r="AQ278" s="3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 t="s">
        <v>66</v>
      </c>
      <c r="C281" s="63"/>
      <c r="D281" s="64"/>
      <c r="E281" s="118"/>
      <c r="F281" s="118"/>
      <c r="G281" s="118"/>
      <c r="H281" s="118"/>
      <c r="I281" s="64"/>
      <c r="J281" s="118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/>
      <c r="C285" s="63"/>
      <c r="D285" s="64"/>
      <c r="E285" s="118"/>
      <c r="F285" s="118"/>
      <c r="G285" s="118"/>
      <c r="H285" s="118"/>
      <c r="I285" s="118"/>
      <c r="J285" s="117"/>
      <c r="K285" s="118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71"/>
      <c r="G287" s="118"/>
      <c r="H287" s="118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71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64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118"/>
      <c r="I292" s="118"/>
      <c r="J292" s="118"/>
      <c r="K292" s="64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s="120" customFormat="1" ht="22.5" customHeight="1" x14ac:dyDescent="0.55000000000000004">
      <c r="A294" s="5">
        <v>1000</v>
      </c>
      <c r="B294" s="52" t="s">
        <v>66</v>
      </c>
      <c r="C294" s="63"/>
      <c r="D294" s="64"/>
      <c r="E294" s="64"/>
      <c r="F294" s="64"/>
      <c r="G294" s="64"/>
      <c r="H294" s="64"/>
      <c r="I294" s="64"/>
      <c r="J294" s="64"/>
      <c r="K294" s="65"/>
      <c r="L294" s="105"/>
      <c r="M294" s="8"/>
      <c r="N294" s="91"/>
      <c r="O294" s="10"/>
      <c r="P294" s="10"/>
      <c r="Q294" s="11"/>
      <c r="R294" s="43"/>
      <c r="S294" s="13"/>
      <c r="T294" s="13"/>
      <c r="U294" s="13"/>
      <c r="V294" s="13"/>
      <c r="W294" s="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3"/>
      <c r="AP294" s="3"/>
      <c r="AQ294" s="3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 t="s">
        <v>66</v>
      </c>
      <c r="C297" s="63"/>
      <c r="D297" s="64"/>
      <c r="E297" s="118"/>
      <c r="F297" s="118"/>
      <c r="G297" s="118"/>
      <c r="H297" s="118"/>
      <c r="I297" s="64"/>
      <c r="J297" s="118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/>
      <c r="C301" s="63"/>
      <c r="D301" s="64"/>
      <c r="E301" s="118"/>
      <c r="F301" s="118"/>
      <c r="G301" s="118"/>
      <c r="H301" s="118"/>
      <c r="I301" s="118"/>
      <c r="J301" s="117"/>
      <c r="K301" s="118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8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71"/>
      <c r="G303" s="117"/>
      <c r="H303" s="118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71"/>
      <c r="I304" s="64"/>
      <c r="J304" s="64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71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64"/>
      <c r="F311" s="64"/>
      <c r="G311" s="64"/>
      <c r="H311" s="64"/>
      <c r="I311" s="118"/>
      <c r="J311" s="118"/>
      <c r="K311" s="64"/>
      <c r="L311" s="105"/>
      <c r="M311" s="8"/>
      <c r="N311" s="91"/>
      <c r="O311" s="10"/>
      <c r="P311" s="10"/>
      <c r="Q311" s="11"/>
      <c r="R311" s="43"/>
      <c r="X311" s="98"/>
      <c r="Y311" s="96"/>
      <c r="Z311" s="96"/>
      <c r="AA311" s="96"/>
      <c r="AB311" s="96"/>
      <c r="AC311" s="97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 t="s">
        <v>66</v>
      </c>
      <c r="C314" s="63"/>
      <c r="D314" s="64"/>
      <c r="E314" s="118"/>
      <c r="F314" s="118"/>
      <c r="G314" s="118"/>
      <c r="H314" s="118"/>
      <c r="I314" s="64"/>
      <c r="J314" s="118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/>
      <c r="C318" s="63"/>
      <c r="D318" s="64"/>
      <c r="E318" s="118"/>
      <c r="F318" s="118"/>
      <c r="G318" s="118"/>
      <c r="H318" s="118"/>
      <c r="I318" s="118"/>
      <c r="J318" s="117"/>
      <c r="K318" s="118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118"/>
      <c r="J319" s="118"/>
      <c r="K319" s="64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64"/>
      <c r="F320" s="64"/>
      <c r="G320" s="118"/>
      <c r="H320" s="64"/>
      <c r="I320" s="64"/>
      <c r="J320" s="64"/>
      <c r="K320" s="64"/>
      <c r="L320" s="105"/>
      <c r="M320" s="8"/>
      <c r="N320" s="91"/>
      <c r="O320" s="10"/>
      <c r="P320" s="10"/>
      <c r="Q320" s="11"/>
      <c r="R320" s="43"/>
      <c r="X320" s="98"/>
      <c r="Y320" s="96"/>
      <c r="Z320" s="96"/>
      <c r="AA320" s="96"/>
      <c r="AB320" s="96"/>
      <c r="AC320" s="97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 t="s">
        <v>66</v>
      </c>
      <c r="C323" s="63"/>
      <c r="D323" s="64"/>
      <c r="E323" s="118"/>
      <c r="F323" s="118"/>
      <c r="G323" s="118"/>
      <c r="H323" s="118"/>
      <c r="I323" s="64"/>
      <c r="J323" s="118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/>
      <c r="C327" s="63"/>
      <c r="D327" s="64"/>
      <c r="E327" s="118"/>
      <c r="F327" s="118"/>
      <c r="G327" s="118"/>
      <c r="H327" s="118"/>
      <c r="I327" s="118"/>
      <c r="J327" s="117"/>
      <c r="K327" s="118"/>
      <c r="L327" s="105"/>
      <c r="M327" s="8"/>
      <c r="N327" s="91"/>
      <c r="O327" s="10"/>
      <c r="P327" s="10"/>
      <c r="Q327" s="11"/>
      <c r="R327" s="43"/>
      <c r="X327" s="122"/>
      <c r="Y327" s="50"/>
      <c r="Z327" s="50"/>
      <c r="AA327" s="50"/>
      <c r="AB327" s="50"/>
      <c r="AC327" s="121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64"/>
      <c r="H329" s="64"/>
      <c r="I329" s="64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64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118"/>
      <c r="I331" s="118"/>
      <c r="J331" s="118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64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118"/>
      <c r="H336" s="64"/>
      <c r="I336" s="64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118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6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64"/>
      <c r="F339" s="64"/>
      <c r="G339" s="64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43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64"/>
      <c r="F342" s="64"/>
      <c r="G342" s="64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64"/>
      <c r="F345" s="64"/>
      <c r="G345" s="64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118"/>
      <c r="G347" s="118"/>
      <c r="H347" s="64"/>
      <c r="I347" s="66"/>
      <c r="J347" s="66"/>
      <c r="K347" s="64"/>
      <c r="L347" s="105"/>
      <c r="M347" s="8"/>
      <c r="N347" s="91"/>
      <c r="O347" s="10"/>
      <c r="P347" s="10"/>
      <c r="Q347" s="11"/>
      <c r="R347" s="12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64"/>
      <c r="G350" s="118"/>
      <c r="H350" s="64"/>
      <c r="I350" s="64"/>
      <c r="J350" s="66"/>
      <c r="K350" s="64"/>
      <c r="L350" s="105"/>
      <c r="M350" s="8"/>
      <c r="N350" s="91"/>
      <c r="O350" s="10"/>
      <c r="P350" s="10"/>
      <c r="Q350" s="11"/>
      <c r="R350" s="43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118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64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119"/>
      <c r="E356" s="64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118"/>
      <c r="G361" s="118"/>
      <c r="H361" s="64"/>
      <c r="I361" s="66"/>
      <c r="J361" s="66"/>
      <c r="K361" s="64"/>
      <c r="L361" s="105"/>
      <c r="M361" s="8"/>
      <c r="N361" s="91"/>
      <c r="O361" s="10"/>
      <c r="P361" s="10"/>
      <c r="Q361" s="11"/>
      <c r="R361" s="12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64"/>
      <c r="G364" s="118"/>
      <c r="H364" s="64"/>
      <c r="I364" s="64"/>
      <c r="J364" s="66"/>
      <c r="K364" s="64"/>
      <c r="L364" s="105"/>
      <c r="M364" s="8"/>
      <c r="N364" s="91"/>
      <c r="O364" s="10"/>
      <c r="P364" s="10"/>
      <c r="Q364" s="95"/>
      <c r="R364" s="43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118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12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118"/>
      <c r="G375" s="118"/>
      <c r="H375" s="64"/>
      <c r="I375" s="66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118"/>
      <c r="F378" s="64"/>
      <c r="G378" s="118"/>
      <c r="H378" s="64"/>
      <c r="I378" s="64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43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43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4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43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119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1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0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0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0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/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0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 t="s">
        <v>66</v>
      </c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12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X452" s="98"/>
      <c r="Y452" s="96"/>
      <c r="Z452" s="96"/>
      <c r="AA452" s="96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4"/>
      <c r="G454" s="64"/>
      <c r="H454" s="65"/>
      <c r="I454" s="66"/>
      <c r="J454" s="66"/>
      <c r="K454" s="66"/>
      <c r="L454" s="105"/>
      <c r="M454" s="8"/>
      <c r="N454" s="16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6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43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0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1"/>
      <c r="O469" s="10"/>
      <c r="P469" s="10"/>
      <c r="Q469" s="11"/>
      <c r="R469" s="12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4"/>
      <c r="G471" s="64"/>
      <c r="H471" s="65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4"/>
      <c r="E474" s="64"/>
      <c r="F474" s="65"/>
      <c r="G474" s="66"/>
      <c r="H474" s="66"/>
      <c r="I474" s="66"/>
      <c r="J474" s="66"/>
      <c r="K474" s="66"/>
      <c r="L474" s="105"/>
      <c r="M474" s="8"/>
      <c r="N474" s="9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63"/>
      <c r="D475" s="66"/>
      <c r="E475" s="64"/>
      <c r="F475" s="66"/>
      <c r="G475" s="70"/>
      <c r="H475" s="66"/>
      <c r="I475" s="66"/>
      <c r="J475" s="66"/>
      <c r="K475" s="66"/>
      <c r="L475" s="105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106"/>
      <c r="D476" s="107"/>
      <c r="E476" s="107"/>
      <c r="F476" s="107"/>
      <c r="G476" s="108"/>
      <c r="H476" s="107"/>
      <c r="I476" s="107"/>
      <c r="J476" s="107"/>
      <c r="K476" s="107"/>
      <c r="L476" s="109"/>
      <c r="M476" s="8"/>
      <c r="N476" s="90"/>
      <c r="O476" s="10"/>
      <c r="P476" s="10"/>
      <c r="Q476" s="11"/>
      <c r="R476" s="12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93"/>
      <c r="F477" s="93"/>
      <c r="H477" s="29"/>
      <c r="I477" s="93"/>
      <c r="J477" s="93"/>
      <c r="K477" s="93"/>
      <c r="L477" s="22"/>
      <c r="M477" s="8"/>
      <c r="N477" s="90"/>
      <c r="O477" s="10"/>
      <c r="P477" s="10"/>
      <c r="Q477" s="11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95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93"/>
      <c r="E481" s="60"/>
      <c r="F481" s="93"/>
      <c r="H481" s="93"/>
      <c r="I481" s="93"/>
      <c r="J481" s="93"/>
      <c r="K481" s="93"/>
      <c r="L481" s="22"/>
      <c r="M481" s="8"/>
      <c r="N481" s="90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ht="22.5" customHeight="1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60"/>
      <c r="E485" s="60"/>
      <c r="F485" s="29"/>
      <c r="G485" s="93"/>
      <c r="H485" s="93"/>
      <c r="I485" s="93"/>
      <c r="J485" s="93"/>
      <c r="K485" s="93"/>
      <c r="L485" s="22"/>
      <c r="M485" s="8"/>
      <c r="N485" s="9"/>
      <c r="O485" s="10"/>
      <c r="P485" s="10"/>
      <c r="Q485" s="95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60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43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93"/>
      <c r="E487" s="93"/>
      <c r="F487" s="60"/>
      <c r="G487" s="60"/>
      <c r="H487" s="94"/>
      <c r="I487" s="93"/>
      <c r="J487" s="93"/>
      <c r="K487" s="93"/>
      <c r="L487" s="22"/>
      <c r="M487" s="8"/>
      <c r="N487" s="90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93"/>
      <c r="F488" s="93"/>
      <c r="G488" s="60"/>
      <c r="H488" s="94"/>
      <c r="I488" s="93"/>
      <c r="J488" s="93"/>
      <c r="K488" s="93"/>
      <c r="L488" s="22"/>
      <c r="M488" s="8"/>
      <c r="N488" s="9"/>
      <c r="O488" s="10"/>
      <c r="P488" s="10"/>
      <c r="Q488" s="11"/>
      <c r="R488" s="12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92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60"/>
      <c r="E491" s="60"/>
      <c r="F491" s="29"/>
      <c r="G491" s="93"/>
      <c r="H491" s="93"/>
      <c r="I491" s="93"/>
      <c r="J491" s="93"/>
      <c r="K491" s="93"/>
      <c r="L491" s="22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60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43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93"/>
      <c r="E493" s="93"/>
      <c r="F493" s="60"/>
      <c r="G493" s="60"/>
      <c r="H493" s="94"/>
      <c r="I493" s="93"/>
      <c r="J493" s="93"/>
      <c r="K493" s="93"/>
      <c r="L493" s="22"/>
      <c r="M493" s="8"/>
      <c r="N493" s="90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93"/>
      <c r="F494" s="93"/>
      <c r="G494" s="60"/>
      <c r="H494" s="94"/>
      <c r="I494" s="93"/>
      <c r="J494" s="93"/>
      <c r="K494" s="93"/>
      <c r="L494" s="22"/>
      <c r="M494" s="8"/>
      <c r="N494" s="9"/>
      <c r="O494" s="10"/>
      <c r="P494" s="10"/>
      <c r="Q494" s="11"/>
      <c r="R494" s="12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60"/>
      <c r="F497" s="29"/>
      <c r="G497" s="93"/>
      <c r="H497" s="93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93"/>
      <c r="E498" s="60"/>
      <c r="F498" s="60"/>
      <c r="G498" s="93"/>
      <c r="H498" s="29"/>
      <c r="I498" s="93"/>
      <c r="J498" s="93"/>
      <c r="K498" s="93"/>
      <c r="L498" s="22"/>
      <c r="M498" s="8"/>
      <c r="N498" s="90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60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93"/>
      <c r="F501" s="93"/>
      <c r="G501" s="93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93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43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93"/>
      <c r="H506" s="29"/>
      <c r="I506" s="93"/>
      <c r="J506" s="93"/>
      <c r="K506" s="93"/>
      <c r="L506" s="22"/>
      <c r="M506" s="8"/>
      <c r="N506" s="9"/>
      <c r="O506" s="10"/>
      <c r="P506" s="10"/>
      <c r="Q506" s="11"/>
      <c r="R506" s="12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93"/>
      <c r="G507" s="60"/>
      <c r="H507" s="93"/>
      <c r="I507" s="93"/>
      <c r="J507" s="93"/>
      <c r="K507" s="93"/>
      <c r="L507" s="22"/>
      <c r="M507" s="8"/>
      <c r="N507" s="9"/>
      <c r="O507" s="10"/>
      <c r="P507" s="10"/>
      <c r="Q507" s="11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29"/>
      <c r="G510" s="93"/>
      <c r="H510" s="93"/>
      <c r="I510" s="93"/>
      <c r="J510" s="93"/>
      <c r="K510" s="93"/>
      <c r="L510" s="22"/>
      <c r="M510" s="8"/>
      <c r="N510" s="9"/>
      <c r="O510" s="10"/>
      <c r="P510" s="10"/>
      <c r="Q510" s="95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E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F518" s="60"/>
      <c r="G518" s="60"/>
      <c r="H518" s="29"/>
      <c r="I518" s="93"/>
      <c r="J518" s="93"/>
      <c r="K518" s="93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1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83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1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17"/>
      <c r="O530" s="10"/>
      <c r="P530" s="10"/>
      <c r="Q530" s="11"/>
      <c r="R530" s="43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94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60"/>
      <c r="H534" s="29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ht="22.5" customHeight="1" x14ac:dyDescent="0.55000000000000004">
      <c r="A535" s="5">
        <v>1000</v>
      </c>
      <c r="B535" s="52" t="s">
        <v>66</v>
      </c>
      <c r="C535" s="92"/>
      <c r="D535" s="60"/>
      <c r="E535" s="60"/>
      <c r="F535" s="60"/>
      <c r="H535" s="29"/>
      <c r="I535" s="93"/>
      <c r="J535" s="93"/>
      <c r="K535" s="93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29"/>
      <c r="H536" s="94"/>
      <c r="I536" s="93"/>
      <c r="J536" s="93"/>
      <c r="K536" s="93"/>
      <c r="L536" s="22"/>
      <c r="M536" s="8"/>
      <c r="N536" s="91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104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8"/>
      <c r="Y539" s="96"/>
      <c r="Z539" s="96"/>
      <c r="AA539" s="98"/>
      <c r="AB539" s="96"/>
      <c r="AC539" s="97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1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V545" s="14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1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9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6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17"/>
      <c r="O555" s="10"/>
      <c r="P555" s="10"/>
      <c r="Q555" s="11"/>
      <c r="R555" s="43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93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94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9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6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7"/>
      <c r="O576" s="10"/>
      <c r="P576" s="10"/>
      <c r="Q576" s="11"/>
      <c r="R576" s="43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9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6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7"/>
      <c r="O580" s="10"/>
      <c r="P580" s="10"/>
      <c r="Q580" s="11"/>
      <c r="R580" s="43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9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6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7"/>
      <c r="O584" s="10"/>
      <c r="P584" s="10"/>
      <c r="Q584" s="11"/>
      <c r="R584" s="43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9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6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93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9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94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17"/>
      <c r="O591" s="10"/>
      <c r="P591" s="10"/>
      <c r="Q591" s="11"/>
      <c r="R591" s="43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9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18"/>
      <c r="O595" s="10"/>
      <c r="P595" s="10"/>
      <c r="Q595" s="11"/>
      <c r="R595" s="43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9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18"/>
      <c r="O599" s="10"/>
      <c r="P599" s="10"/>
      <c r="Q599" s="11"/>
      <c r="R599" s="43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9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8"/>
      <c r="O603" s="10"/>
      <c r="P603" s="10"/>
      <c r="Q603" s="11"/>
      <c r="R603" s="43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6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V606" s="14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92"/>
      <c r="D608" s="60"/>
      <c r="E608" s="60"/>
      <c r="F608" s="60"/>
      <c r="G608" s="60"/>
      <c r="H608" s="29"/>
      <c r="I608" s="93"/>
      <c r="J608" s="93"/>
      <c r="K608" s="93"/>
      <c r="L608" s="22"/>
      <c r="M608" s="8"/>
      <c r="N608" s="17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93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17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29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18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29"/>
      <c r="I619" s="93"/>
      <c r="J619" s="93"/>
      <c r="K619" s="93"/>
      <c r="L619" s="6"/>
      <c r="M619" s="8"/>
      <c r="N619" s="9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93"/>
      <c r="I621" s="93"/>
      <c r="J621" s="93"/>
      <c r="K621" s="93"/>
      <c r="L621" s="6"/>
      <c r="M621" s="8"/>
      <c r="N621" s="21"/>
      <c r="O621" s="10"/>
      <c r="P621" s="10"/>
      <c r="Q621" s="11"/>
      <c r="R621" s="43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55"/>
      <c r="I622" s="23"/>
      <c r="J622" s="23"/>
      <c r="K622" s="24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25"/>
      <c r="K623" s="26"/>
      <c r="L623" s="24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25"/>
      <c r="J624" s="6"/>
      <c r="K624" s="25"/>
      <c r="L624" s="2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25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6"/>
      <c r="L628" s="6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7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23"/>
      <c r="K630" s="23"/>
      <c r="L630" s="7"/>
      <c r="M630" s="8"/>
      <c r="N630" s="21"/>
      <c r="O630" s="10"/>
      <c r="P630" s="10"/>
      <c r="Q630" s="11"/>
      <c r="R630" s="43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6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ht="22.5" customHeight="1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7"/>
      <c r="M634" s="8"/>
      <c r="N634" s="21"/>
      <c r="O634" s="10"/>
      <c r="P634" s="10"/>
      <c r="Q634" s="11"/>
      <c r="R634" s="43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V636" s="14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7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6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7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6"/>
      <c r="M643" s="8"/>
      <c r="N643" s="21"/>
      <c r="O643" s="10"/>
      <c r="P643" s="10"/>
      <c r="Q643" s="11"/>
      <c r="R643" s="43"/>
      <c r="V643" s="14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7"/>
      <c r="K644" s="7"/>
      <c r="L644" s="6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2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  <c r="V648" s="14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2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2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>
        <v>1000</v>
      </c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2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V660" s="14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7"/>
      <c r="K662" s="7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43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2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7"/>
      <c r="K665" s="7"/>
      <c r="L665" s="7"/>
      <c r="M665" s="8"/>
      <c r="N665" s="21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7"/>
      <c r="M668" s="8"/>
      <c r="N668" s="28"/>
      <c r="O668" s="10"/>
      <c r="P668" s="10"/>
      <c r="Q668" s="11"/>
      <c r="R668" s="43"/>
      <c r="V668" s="14"/>
    </row>
    <row r="669" spans="1:22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8"/>
      <c r="O669" s="10"/>
      <c r="P669" s="10"/>
      <c r="Q669" s="11"/>
      <c r="R669" s="43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8"/>
      <c r="O671" s="10"/>
      <c r="P671" s="10"/>
      <c r="Q671" s="11"/>
      <c r="R671" s="43"/>
      <c r="V671" s="14"/>
    </row>
    <row r="672" spans="1:22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24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7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6"/>
      <c r="M677" s="8"/>
      <c r="N677" s="21"/>
      <c r="O677" s="10"/>
      <c r="P677" s="10"/>
      <c r="Q677" s="11"/>
      <c r="R677" s="43"/>
      <c r="V677" s="14"/>
    </row>
    <row r="678" spans="1:23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7"/>
      <c r="M678" s="8"/>
      <c r="N678" s="21"/>
      <c r="O678" s="10"/>
      <c r="P678" s="10"/>
      <c r="Q678" s="11"/>
      <c r="R678" s="4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7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7"/>
      <c r="K684" s="7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9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56"/>
      <c r="I694" s="7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22"/>
      <c r="I695" s="6"/>
      <c r="J695" s="6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29"/>
      <c r="K696" s="7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29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29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6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7"/>
      <c r="L706" s="7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6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6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7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9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7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22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29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6"/>
      <c r="L722" s="7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9"/>
      <c r="O725" s="10"/>
      <c r="P725" s="128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30"/>
      <c r="P728" s="129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7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22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20"/>
      <c r="B731" s="52"/>
      <c r="C731" s="59"/>
      <c r="D731" s="60"/>
      <c r="E731" s="60"/>
      <c r="F731" s="60"/>
      <c r="G731" s="60"/>
      <c r="H731" s="15"/>
      <c r="I731" s="6"/>
      <c r="J731" s="29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8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2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6"/>
      <c r="L736" s="7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21"/>
      <c r="O738" s="10"/>
      <c r="P738" s="128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31"/>
      <c r="N739" s="9"/>
      <c r="O739" s="10"/>
      <c r="P739" s="128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30"/>
      <c r="P742" s="129"/>
      <c r="Q742" s="3"/>
      <c r="W742" s="3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22"/>
      <c r="I743" s="7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54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29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6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6"/>
      <c r="L750" s="7"/>
      <c r="M750" s="31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9"/>
      <c r="O753" s="10"/>
      <c r="P753" s="128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30"/>
      <c r="P756" s="129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18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9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20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20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9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6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21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16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32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33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33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9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16"/>
      <c r="O833" s="10"/>
      <c r="P833" s="128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34"/>
      <c r="O840" s="10"/>
      <c r="P840" s="128"/>
    </row>
    <row r="841" spans="1:16" x14ac:dyDescent="0.55000000000000004">
      <c r="A841" s="5"/>
      <c r="B841" s="52"/>
      <c r="C841" s="59"/>
      <c r="D841" s="60"/>
      <c r="E841" s="60"/>
      <c r="F841" s="60"/>
      <c r="G841" s="60"/>
      <c r="H841" s="55"/>
      <c r="I841" s="7"/>
      <c r="J841" s="7"/>
      <c r="K841" s="7"/>
      <c r="L841" s="7"/>
      <c r="M841" s="35"/>
      <c r="N841" s="34"/>
      <c r="O841" s="10"/>
      <c r="P841" s="128"/>
    </row>
    <row r="842" spans="1:16" x14ac:dyDescent="0.55000000000000004">
      <c r="A842" s="36"/>
      <c r="B842" s="52"/>
      <c r="C842" s="59"/>
      <c r="D842" s="60"/>
      <c r="E842" s="60"/>
      <c r="F842" s="60"/>
      <c r="G842" s="60"/>
      <c r="H842" s="57"/>
      <c r="I842" s="37"/>
      <c r="J842" s="37"/>
      <c r="K842" s="38"/>
      <c r="L842" s="37"/>
      <c r="M842" s="39"/>
      <c r="N842" s="40"/>
      <c r="O842" s="41"/>
      <c r="P842" s="128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2"/>
      <c r="N846" s="44"/>
      <c r="O846" s="45"/>
      <c r="P846" s="12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15" x14ac:dyDescent="0.55000000000000004">
      <c r="A849" s="42"/>
      <c r="B849" s="53"/>
      <c r="H849" s="58"/>
      <c r="I849" s="43"/>
      <c r="J849" s="43"/>
      <c r="K849" s="43"/>
      <c r="L849" s="43"/>
      <c r="M849" s="46"/>
      <c r="N849" s="42"/>
      <c r="O849" s="47"/>
    </row>
    <row r="850" spans="1:15" x14ac:dyDescent="0.55000000000000004">
      <c r="A850" s="42"/>
      <c r="B850" s="53"/>
      <c r="H850" s="58"/>
      <c r="I850" s="43"/>
      <c r="J850" s="43"/>
      <c r="K850" s="43"/>
      <c r="L850" s="43"/>
      <c r="M850" s="46"/>
      <c r="N850" s="42"/>
      <c r="O850" s="47"/>
    </row>
    <row r="851" spans="1:15" x14ac:dyDescent="0.55000000000000004">
      <c r="A851" s="42"/>
      <c r="B851" s="53"/>
      <c r="H851" s="58"/>
      <c r="I851" s="43"/>
      <c r="J851" s="43"/>
      <c r="K851" s="43"/>
      <c r="L851" s="43"/>
      <c r="M851" s="46"/>
      <c r="N851" s="42"/>
      <c r="O851" s="47"/>
    </row>
    <row r="852" spans="1:15" x14ac:dyDescent="0.55000000000000004">
      <c r="A852" s="42"/>
      <c r="B852" s="53"/>
      <c r="H852" s="58"/>
      <c r="I852" s="43"/>
      <c r="J852" s="43"/>
      <c r="K852" s="43"/>
      <c r="L852" s="43"/>
      <c r="M852" s="46"/>
      <c r="N852" s="42"/>
      <c r="O852" s="47"/>
    </row>
  </sheetData>
  <autoFilter ref="A2:AO65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4">
    <cfRule type="duplicateValues" dxfId="24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743C-E59B-4AED-B3CD-42D8538617A8}">
  <sheetPr>
    <pageSetUpPr fitToPage="1"/>
  </sheetPr>
  <dimension ref="A1:AS851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3" sqref="D2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40012177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f>$Y$1/R3</f>
        <v>40</v>
      </c>
      <c r="Z3" s="50"/>
      <c r="AA3" s="50"/>
      <c r="AB3" s="50">
        <f>$Y$1/R3</f>
        <v>40</v>
      </c>
      <c r="AC3" s="121"/>
      <c r="AD3" s="122"/>
      <c r="AE3" s="122">
        <f>$Y$1/R3</f>
        <v>40</v>
      </c>
      <c r="AF3" s="122"/>
      <c r="AG3" s="122"/>
      <c r="AH3" s="122">
        <f>$Y$1/R3</f>
        <v>40</v>
      </c>
      <c r="AI3" s="122"/>
      <c r="AJ3" s="122"/>
      <c r="AK3" s="122">
        <f>$Y$1/R3</f>
        <v>40</v>
      </c>
      <c r="AL3" s="122"/>
      <c r="AM3" s="122"/>
      <c r="AN3" s="122">
        <f>$Y$1/R3</f>
        <v>40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0">
        <v>30022061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43">
        <f t="shared" ref="R4:R71" si="0">3600/P4</f>
        <v>225</v>
      </c>
      <c r="X4" s="122"/>
      <c r="Y4" s="50">
        <f t="shared" ref="Y4:Y71" si="1">$Y$1/R4</f>
        <v>4.4444444444444446</v>
      </c>
      <c r="Z4" s="50"/>
      <c r="AA4" s="50"/>
      <c r="AB4" s="50">
        <f t="shared" ref="AB4:AB71" si="2">$Y$1/R4</f>
        <v>4.4444444444444446</v>
      </c>
      <c r="AC4" s="121"/>
      <c r="AD4" s="122"/>
      <c r="AE4" s="122">
        <f t="shared" ref="AE4:AE71" si="3">$Y$1/R4</f>
        <v>4.4444444444444446</v>
      </c>
      <c r="AF4" s="122"/>
      <c r="AG4" s="122"/>
      <c r="AH4" s="122">
        <f t="shared" ref="AH4:AH71" si="4">$Y$1/R4</f>
        <v>4.4444444444444446</v>
      </c>
      <c r="AI4" s="122"/>
      <c r="AJ4" s="122"/>
      <c r="AK4" s="122">
        <f t="shared" ref="AK4:AK71" si="5">$Y$1/R4</f>
        <v>4.4444444444444446</v>
      </c>
      <c r="AL4" s="122"/>
      <c r="AM4" s="122"/>
      <c r="AN4" s="122">
        <f t="shared" ref="AN4:AN71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30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130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0">
        <v>30022066</v>
      </c>
      <c r="G9" s="71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24</v>
      </c>
      <c r="Q9" s="11" t="s">
        <v>84</v>
      </c>
      <c r="R9" s="43">
        <f t="shared" si="0"/>
        <v>150</v>
      </c>
      <c r="X9" s="122"/>
      <c r="Y9" s="50">
        <f t="shared" si="1"/>
        <v>6.666666666666667</v>
      </c>
      <c r="Z9" s="50"/>
      <c r="AA9" s="50"/>
      <c r="AB9" s="50">
        <f t="shared" si="2"/>
        <v>6.666666666666667</v>
      </c>
      <c r="AC9" s="121"/>
      <c r="AD9" s="122"/>
      <c r="AE9" s="122">
        <f t="shared" si="3"/>
        <v>6.666666666666667</v>
      </c>
      <c r="AF9" s="122"/>
      <c r="AG9" s="122"/>
      <c r="AH9" s="122">
        <f t="shared" si="4"/>
        <v>6.666666666666667</v>
      </c>
      <c r="AI9" s="122"/>
      <c r="AJ9" s="122"/>
      <c r="AK9" s="122">
        <f t="shared" si="5"/>
        <v>6.666666666666667</v>
      </c>
      <c r="AL9" s="122"/>
      <c r="AM9" s="122"/>
      <c r="AN9" s="122">
        <f t="shared" si="6"/>
        <v>6.666666666666667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30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130">
        <v>30023041</v>
      </c>
      <c r="H12" s="71"/>
      <c r="I12" s="71"/>
      <c r="J12" s="71"/>
      <c r="K12" s="115"/>
      <c r="L12" s="116"/>
      <c r="M12" s="8"/>
      <c r="N12" s="91" t="s">
        <v>191</v>
      </c>
      <c r="O12" s="10">
        <f t="shared" ref="O12:O13" si="8">O6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10034330</v>
      </c>
      <c r="I13" s="71"/>
      <c r="J13" s="71"/>
      <c r="K13" s="115"/>
      <c r="L13" s="116"/>
      <c r="M13" s="8"/>
      <c r="N13" s="91" t="s">
        <v>193</v>
      </c>
      <c r="O13" s="10">
        <f t="shared" si="8"/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64"/>
      <c r="H14" s="71">
        <v>10030495</v>
      </c>
      <c r="I14" s="64"/>
      <c r="J14" s="71"/>
      <c r="K14" s="71"/>
      <c r="L14" s="116"/>
      <c r="M14" s="8"/>
      <c r="N14" s="91" t="s">
        <v>195</v>
      </c>
      <c r="O14" s="10">
        <f>O11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30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O5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/>
      <c r="G16" s="130">
        <v>30022068</v>
      </c>
      <c r="H16" s="71"/>
      <c r="I16" s="71"/>
      <c r="J16" s="71"/>
      <c r="K16" s="71"/>
      <c r="L16" s="116"/>
      <c r="M16" s="8"/>
      <c r="N16" s="91" t="s">
        <v>192</v>
      </c>
      <c r="O16" s="10">
        <f t="shared" ref="O16:O17" si="9">O6</f>
        <v>1</v>
      </c>
      <c r="P16" s="10">
        <v>12</v>
      </c>
      <c r="Q16" s="11" t="s">
        <v>84</v>
      </c>
      <c r="R16" s="43">
        <f t="shared" si="0"/>
        <v>300</v>
      </c>
      <c r="X16" s="122"/>
      <c r="Y16" s="50">
        <f t="shared" si="1"/>
        <v>3.3333333333333335</v>
      </c>
      <c r="Z16" s="50"/>
      <c r="AA16" s="50"/>
      <c r="AB16" s="50">
        <f t="shared" si="2"/>
        <v>3.3333333333333335</v>
      </c>
      <c r="AC16" s="121"/>
      <c r="AD16" s="122"/>
      <c r="AE16" s="122">
        <f t="shared" si="3"/>
        <v>3.3333333333333335</v>
      </c>
      <c r="AF16" s="122"/>
      <c r="AG16" s="122"/>
      <c r="AH16" s="122">
        <f t="shared" si="4"/>
        <v>3.3333333333333335</v>
      </c>
      <c r="AI16" s="122"/>
      <c r="AJ16" s="122"/>
      <c r="AK16" s="122">
        <f t="shared" si="5"/>
        <v>3.3333333333333335</v>
      </c>
      <c r="AL16" s="122"/>
      <c r="AM16" s="122"/>
      <c r="AN16" s="122">
        <f t="shared" si="6"/>
        <v>3.3333333333333335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71">
        <v>10030494</v>
      </c>
      <c r="I17" s="71"/>
      <c r="J17" s="71"/>
      <c r="K17" s="71"/>
      <c r="L17" s="116"/>
      <c r="M17" s="8"/>
      <c r="N17" s="91" t="s">
        <v>194</v>
      </c>
      <c r="O17" s="10">
        <f t="shared" si="9"/>
        <v>1</v>
      </c>
      <c r="P17" s="10"/>
      <c r="Q17" s="11"/>
      <c r="R17" s="43"/>
      <c r="X17" s="122"/>
      <c r="Y17" s="50"/>
      <c r="Z17" s="50"/>
      <c r="AA17" s="50"/>
      <c r="AB17" s="50"/>
      <c r="AC17" s="121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71">
        <v>10030495</v>
      </c>
      <c r="I18" s="64"/>
      <c r="J18" s="71"/>
      <c r="K18" s="71"/>
      <c r="L18" s="116"/>
      <c r="M18" s="8"/>
      <c r="N18" s="91" t="s">
        <v>195</v>
      </c>
      <c r="O18" s="10">
        <f>O15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71">
        <v>10030760</v>
      </c>
      <c r="G19" s="64"/>
      <c r="H19" s="64"/>
      <c r="I19" s="64"/>
      <c r="J19" s="64"/>
      <c r="K19" s="64"/>
      <c r="L19" s="105"/>
      <c r="M19" s="8"/>
      <c r="N19" s="91" t="s">
        <v>235</v>
      </c>
      <c r="O19" s="10">
        <f>O5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71"/>
      <c r="E20" s="71">
        <v>10034196</v>
      </c>
      <c r="F20" s="71"/>
      <c r="G20" s="71"/>
      <c r="H20" s="71"/>
      <c r="I20" s="64"/>
      <c r="J20" s="64"/>
      <c r="K20" s="71"/>
      <c r="L20" s="116"/>
      <c r="M20" s="8"/>
      <c r="N20" s="91" t="s">
        <v>264</v>
      </c>
      <c r="O20" s="10">
        <v>0.19826260177342123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10033352</v>
      </c>
      <c r="F21" s="71"/>
      <c r="G21" s="71"/>
      <c r="H21" s="71"/>
      <c r="I21" s="64"/>
      <c r="J21" s="64"/>
      <c r="K21" s="71"/>
      <c r="L21" s="116"/>
      <c r="M21" s="8"/>
      <c r="N21" s="91" t="s">
        <v>93</v>
      </c>
      <c r="O21" s="10">
        <v>23.394617679304424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10033353</v>
      </c>
      <c r="F22" s="71"/>
      <c r="G22" s="71"/>
      <c r="H22" s="71"/>
      <c r="I22" s="64"/>
      <c r="J22" s="64"/>
      <c r="K22" s="71"/>
      <c r="L22" s="116"/>
      <c r="M22" s="8"/>
      <c r="N22" s="91" t="s">
        <v>94</v>
      </c>
      <c r="O22" s="10">
        <v>1.0444025749689474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10033354</v>
      </c>
      <c r="F23" s="71"/>
      <c r="G23" s="71"/>
      <c r="H23" s="71"/>
      <c r="I23" s="64"/>
      <c r="J23" s="64"/>
      <c r="K23" s="71"/>
      <c r="L23" s="116"/>
      <c r="M23" s="8"/>
      <c r="N23" s="91" t="s">
        <v>95</v>
      </c>
      <c r="O23" s="10">
        <v>0.20888051499378948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10033355</v>
      </c>
      <c r="F24" s="71"/>
      <c r="G24" s="71"/>
      <c r="H24" s="71"/>
      <c r="I24" s="64"/>
      <c r="J24" s="64"/>
      <c r="K24" s="71"/>
      <c r="L24" s="116"/>
      <c r="M24" s="8"/>
      <c r="N24" s="91" t="s">
        <v>96</v>
      </c>
      <c r="O24" s="10">
        <v>15.248277594546634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10033356</v>
      </c>
      <c r="F25" s="71"/>
      <c r="G25" s="71"/>
      <c r="H25" s="71"/>
      <c r="I25" s="64"/>
      <c r="J25" s="64"/>
      <c r="K25" s="71"/>
      <c r="L25" s="116"/>
      <c r="M25" s="8"/>
      <c r="N25" s="91" t="s">
        <v>97</v>
      </c>
      <c r="O25" s="10">
        <v>2.0888051499378948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10033357</v>
      </c>
      <c r="F26" s="71"/>
      <c r="G26" s="71"/>
      <c r="H26" s="71"/>
      <c r="I26" s="64"/>
      <c r="J26" s="64"/>
      <c r="K26" s="71"/>
      <c r="L26" s="116"/>
      <c r="M26" s="8"/>
      <c r="N26" s="91" t="s">
        <v>98</v>
      </c>
      <c r="O26" s="10">
        <v>0.83552205997515794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130">
        <v>30022057</v>
      </c>
      <c r="E27" s="71"/>
      <c r="F27" s="71"/>
      <c r="G27" s="71"/>
      <c r="H27" s="71"/>
      <c r="I27" s="64"/>
      <c r="J27" s="64"/>
      <c r="K27" s="71"/>
      <c r="L27" s="116"/>
      <c r="M27" s="8"/>
      <c r="N27" s="91" t="s">
        <v>259</v>
      </c>
      <c r="O27" s="10">
        <f>O3</f>
        <v>1</v>
      </c>
      <c r="P27" s="10">
        <f>16</f>
        <v>16</v>
      </c>
      <c r="Q27" s="11" t="s">
        <v>75</v>
      </c>
      <c r="R27" s="43">
        <f t="shared" si="0"/>
        <v>225</v>
      </c>
      <c r="X27" s="122"/>
      <c r="Y27" s="50">
        <f t="shared" si="1"/>
        <v>4.4444444444444446</v>
      </c>
      <c r="Z27" s="50"/>
      <c r="AA27" s="50"/>
      <c r="AB27" s="50">
        <f t="shared" si="2"/>
        <v>4.4444444444444446</v>
      </c>
      <c r="AC27" s="121"/>
      <c r="AD27" s="122"/>
      <c r="AE27" s="122">
        <f t="shared" si="3"/>
        <v>4.4444444444444446</v>
      </c>
      <c r="AF27" s="122"/>
      <c r="AG27" s="122"/>
      <c r="AH27" s="122">
        <f t="shared" si="4"/>
        <v>4.4444444444444446</v>
      </c>
      <c r="AI27" s="122"/>
      <c r="AJ27" s="122"/>
      <c r="AK27" s="122">
        <f t="shared" si="5"/>
        <v>4.4444444444444446</v>
      </c>
      <c r="AL27" s="122"/>
      <c r="AM27" s="122"/>
      <c r="AN27" s="122">
        <f t="shared" si="6"/>
        <v>4.4444444444444446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30">
        <v>30022058</v>
      </c>
      <c r="F28" s="71"/>
      <c r="G28" s="71"/>
      <c r="H28" s="71"/>
      <c r="I28" s="71"/>
      <c r="J28" s="64"/>
      <c r="K28" s="64"/>
      <c r="L28" s="116"/>
      <c r="M28" s="8"/>
      <c r="N28" s="91" t="s">
        <v>236</v>
      </c>
      <c r="O28" s="10">
        <f>O4</f>
        <v>1</v>
      </c>
      <c r="P28" s="10">
        <f>120+30+30</f>
        <v>180</v>
      </c>
      <c r="Q28" s="11" t="s">
        <v>74</v>
      </c>
      <c r="R28" s="43">
        <f t="shared" si="0"/>
        <v>20</v>
      </c>
      <c r="X28" s="122"/>
      <c r="Y28" s="50">
        <f t="shared" si="1"/>
        <v>50</v>
      </c>
      <c r="Z28" s="50"/>
      <c r="AA28" s="50"/>
      <c r="AB28" s="50">
        <f t="shared" si="2"/>
        <v>50</v>
      </c>
      <c r="AC28" s="121"/>
      <c r="AD28" s="122"/>
      <c r="AE28" s="122">
        <f t="shared" si="3"/>
        <v>50</v>
      </c>
      <c r="AF28" s="122"/>
      <c r="AG28" s="122"/>
      <c r="AH28" s="122">
        <f t="shared" si="4"/>
        <v>50</v>
      </c>
      <c r="AI28" s="122"/>
      <c r="AJ28" s="122"/>
      <c r="AK28" s="122">
        <f t="shared" si="5"/>
        <v>50</v>
      </c>
      <c r="AL28" s="122"/>
      <c r="AM28" s="122"/>
      <c r="AN28" s="122">
        <f t="shared" si="6"/>
        <v>50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71"/>
      <c r="F29" s="130">
        <v>30022059</v>
      </c>
      <c r="G29" s="71"/>
      <c r="H29" s="71"/>
      <c r="I29" s="71"/>
      <c r="J29" s="64"/>
      <c r="K29" s="64"/>
      <c r="L29" s="116"/>
      <c r="M29" s="8"/>
      <c r="N29" s="91" t="s">
        <v>234</v>
      </c>
      <c r="O29" s="10">
        <f>O28</f>
        <v>1</v>
      </c>
      <c r="P29" s="10">
        <f>84+119+84+84</f>
        <v>371</v>
      </c>
      <c r="Q29" s="11" t="s">
        <v>73</v>
      </c>
      <c r="R29" s="43">
        <f t="shared" si="0"/>
        <v>9.703504043126685</v>
      </c>
      <c r="X29" s="122"/>
      <c r="Y29" s="50">
        <f t="shared" si="1"/>
        <v>103.05555555555556</v>
      </c>
      <c r="Z29" s="50"/>
      <c r="AA29" s="50"/>
      <c r="AB29" s="50">
        <f t="shared" si="2"/>
        <v>103.05555555555556</v>
      </c>
      <c r="AC29" s="121"/>
      <c r="AD29" s="122"/>
      <c r="AE29" s="122">
        <f t="shared" si="3"/>
        <v>103.05555555555556</v>
      </c>
      <c r="AF29" s="122"/>
      <c r="AG29" s="122"/>
      <c r="AH29" s="122">
        <f t="shared" si="4"/>
        <v>103.05555555555556</v>
      </c>
      <c r="AI29" s="122"/>
      <c r="AJ29" s="122"/>
      <c r="AK29" s="122">
        <f t="shared" si="5"/>
        <v>103.05555555555556</v>
      </c>
      <c r="AL29" s="122"/>
      <c r="AM29" s="122"/>
      <c r="AN29" s="122">
        <f t="shared" si="6"/>
        <v>103.05555555555556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130">
        <v>30022073</v>
      </c>
      <c r="H30" s="71"/>
      <c r="I30" s="71"/>
      <c r="J30" s="64"/>
      <c r="K30" s="64"/>
      <c r="L30" s="116"/>
      <c r="M30" s="8"/>
      <c r="N30" s="91" t="s">
        <v>233</v>
      </c>
      <c r="O30" s="10">
        <f t="shared" ref="O30:O32" si="10">O29</f>
        <v>1</v>
      </c>
      <c r="P30" s="10">
        <f>75</f>
        <v>75</v>
      </c>
      <c r="Q30" s="11" t="s">
        <v>73</v>
      </c>
      <c r="R30" s="43">
        <f t="shared" si="0"/>
        <v>48</v>
      </c>
      <c r="X30" s="122"/>
      <c r="Y30" s="50">
        <f t="shared" si="1"/>
        <v>20.833333333333332</v>
      </c>
      <c r="Z30" s="50"/>
      <c r="AA30" s="50"/>
      <c r="AB30" s="50">
        <f t="shared" si="2"/>
        <v>20.833333333333332</v>
      </c>
      <c r="AC30" s="121"/>
      <c r="AD30" s="122"/>
      <c r="AE30" s="122">
        <f t="shared" si="3"/>
        <v>20.833333333333332</v>
      </c>
      <c r="AF30" s="122"/>
      <c r="AG30" s="122"/>
      <c r="AH30" s="122">
        <f t="shared" si="4"/>
        <v>20.833333333333332</v>
      </c>
      <c r="AI30" s="122"/>
      <c r="AJ30" s="122"/>
      <c r="AK30" s="122">
        <f t="shared" si="5"/>
        <v>20.833333333333332</v>
      </c>
      <c r="AL30" s="122"/>
      <c r="AM30" s="122"/>
      <c r="AN30" s="122">
        <f t="shared" si="6"/>
        <v>20.833333333333332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64"/>
      <c r="H31" s="130">
        <v>30022074</v>
      </c>
      <c r="I31" s="71"/>
      <c r="J31" s="64"/>
      <c r="K31" s="64"/>
      <c r="L31" s="116"/>
      <c r="M31" s="8"/>
      <c r="N31" s="91" t="s">
        <v>231</v>
      </c>
      <c r="O31" s="10">
        <f t="shared" si="10"/>
        <v>1</v>
      </c>
      <c r="P31" s="10">
        <v>27</v>
      </c>
      <c r="Q31" s="11" t="s">
        <v>72</v>
      </c>
      <c r="R31" s="43">
        <f t="shared" si="0"/>
        <v>133.33333333333334</v>
      </c>
      <c r="X31" s="122"/>
      <c r="Y31" s="50">
        <f t="shared" si="1"/>
        <v>7.4999999999999991</v>
      </c>
      <c r="Z31" s="50"/>
      <c r="AA31" s="50"/>
      <c r="AB31" s="50">
        <f t="shared" si="2"/>
        <v>7.4999999999999991</v>
      </c>
      <c r="AC31" s="121"/>
      <c r="AD31" s="122"/>
      <c r="AE31" s="122">
        <f t="shared" si="3"/>
        <v>7.4999999999999991</v>
      </c>
      <c r="AF31" s="122"/>
      <c r="AG31" s="122"/>
      <c r="AH31" s="122">
        <f t="shared" si="4"/>
        <v>7.4999999999999991</v>
      </c>
      <c r="AI31" s="122"/>
      <c r="AJ31" s="122"/>
      <c r="AK31" s="122">
        <f t="shared" si="5"/>
        <v>7.4999999999999991</v>
      </c>
      <c r="AL31" s="122"/>
      <c r="AM31" s="122"/>
      <c r="AN31" s="122">
        <f t="shared" si="6"/>
        <v>7.4999999999999991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71"/>
      <c r="I32" s="71">
        <v>10030741</v>
      </c>
      <c r="J32" s="64"/>
      <c r="K32" s="64"/>
      <c r="L32" s="116"/>
      <c r="M32" s="8"/>
      <c r="N32" s="91" t="s">
        <v>232</v>
      </c>
      <c r="O32" s="10">
        <f t="shared" si="10"/>
        <v>1</v>
      </c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130">
        <v>30022075</v>
      </c>
      <c r="I33" s="71"/>
      <c r="J33" s="71"/>
      <c r="K33" s="64"/>
      <c r="L33" s="105"/>
      <c r="M33" s="8"/>
      <c r="N33" s="91" t="s">
        <v>227</v>
      </c>
      <c r="O33" s="10">
        <f>O27*2</f>
        <v>2</v>
      </c>
      <c r="P33" s="10">
        <v>36</v>
      </c>
      <c r="Q33" s="11" t="s">
        <v>72</v>
      </c>
      <c r="R33" s="43">
        <f t="shared" si="0"/>
        <v>100</v>
      </c>
      <c r="X33" s="122"/>
      <c r="Y33" s="50">
        <f t="shared" si="1"/>
        <v>10</v>
      </c>
      <c r="Z33" s="50"/>
      <c r="AA33" s="50"/>
      <c r="AB33" s="50">
        <f t="shared" si="2"/>
        <v>10</v>
      </c>
      <c r="AC33" s="121"/>
      <c r="AD33" s="122"/>
      <c r="AE33" s="122">
        <f t="shared" si="3"/>
        <v>10</v>
      </c>
      <c r="AF33" s="122"/>
      <c r="AG33" s="122"/>
      <c r="AH33" s="122">
        <f t="shared" si="4"/>
        <v>10</v>
      </c>
      <c r="AI33" s="122"/>
      <c r="AJ33" s="122"/>
      <c r="AK33" s="122">
        <f t="shared" si="5"/>
        <v>10</v>
      </c>
      <c r="AL33" s="122"/>
      <c r="AM33" s="122"/>
      <c r="AN33" s="122">
        <f t="shared" si="6"/>
        <v>10</v>
      </c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71"/>
      <c r="I34" s="71">
        <v>10030742</v>
      </c>
      <c r="J34" s="71"/>
      <c r="K34" s="64"/>
      <c r="L34" s="105"/>
      <c r="M34" s="8"/>
      <c r="N34" s="91" t="s">
        <v>229</v>
      </c>
      <c r="O34" s="10">
        <f>O33</f>
        <v>2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0">
        <v>30022076</v>
      </c>
      <c r="I35" s="71"/>
      <c r="J35" s="71"/>
      <c r="K35" s="118"/>
      <c r="L35" s="105"/>
      <c r="M35" s="8"/>
      <c r="N35" s="91" t="s">
        <v>228</v>
      </c>
      <c r="O35" s="10">
        <f>O27</f>
        <v>1</v>
      </c>
      <c r="P35" s="10">
        <v>36</v>
      </c>
      <c r="Q35" s="11" t="s">
        <v>72</v>
      </c>
      <c r="R35" s="43">
        <f t="shared" si="0"/>
        <v>100</v>
      </c>
      <c r="X35" s="122"/>
      <c r="Y35" s="50">
        <f t="shared" si="1"/>
        <v>10</v>
      </c>
      <c r="Z35" s="50"/>
      <c r="AA35" s="50"/>
      <c r="AB35" s="50">
        <f t="shared" si="2"/>
        <v>10</v>
      </c>
      <c r="AC35" s="121"/>
      <c r="AD35" s="122"/>
      <c r="AE35" s="122">
        <f t="shared" si="3"/>
        <v>10</v>
      </c>
      <c r="AF35" s="122"/>
      <c r="AG35" s="122"/>
      <c r="AH35" s="122">
        <f t="shared" si="4"/>
        <v>10</v>
      </c>
      <c r="AI35" s="122"/>
      <c r="AJ35" s="122"/>
      <c r="AK35" s="122">
        <f t="shared" si="5"/>
        <v>10</v>
      </c>
      <c r="AL35" s="122"/>
      <c r="AM35" s="122"/>
      <c r="AN35" s="122">
        <f t="shared" si="6"/>
        <v>10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10030743</v>
      </c>
      <c r="J36" s="64"/>
      <c r="K36" s="118"/>
      <c r="L36" s="105"/>
      <c r="M36" s="8"/>
      <c r="N36" s="91" t="s">
        <v>230</v>
      </c>
      <c r="O36" s="10">
        <f>O35</f>
        <v>1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130">
        <v>30022088</v>
      </c>
      <c r="H37" s="64"/>
      <c r="I37" s="64"/>
      <c r="J37" s="64"/>
      <c r="K37" s="64"/>
      <c r="L37" s="116"/>
      <c r="M37" s="8"/>
      <c r="N37" s="91" t="s">
        <v>226</v>
      </c>
      <c r="O37" s="10">
        <f>O3</f>
        <v>1</v>
      </c>
      <c r="P37" s="10">
        <f>30</f>
        <v>30</v>
      </c>
      <c r="Q37" s="11" t="s">
        <v>73</v>
      </c>
      <c r="R37" s="43">
        <f t="shared" si="0"/>
        <v>120</v>
      </c>
      <c r="X37" s="122"/>
      <c r="Y37" s="50">
        <f t="shared" si="1"/>
        <v>8.3333333333333339</v>
      </c>
      <c r="Z37" s="50"/>
      <c r="AA37" s="50"/>
      <c r="AB37" s="50">
        <f t="shared" si="2"/>
        <v>8.3333333333333339</v>
      </c>
      <c r="AC37" s="121"/>
      <c r="AD37" s="122"/>
      <c r="AE37" s="122">
        <f t="shared" si="3"/>
        <v>8.3333333333333339</v>
      </c>
      <c r="AF37" s="122"/>
      <c r="AG37" s="122"/>
      <c r="AH37" s="122">
        <f t="shared" si="4"/>
        <v>8.3333333333333339</v>
      </c>
      <c r="AI37" s="122"/>
      <c r="AJ37" s="122"/>
      <c r="AK37" s="122">
        <f t="shared" si="5"/>
        <v>8.3333333333333339</v>
      </c>
      <c r="AL37" s="122"/>
      <c r="AM37" s="122"/>
      <c r="AN37" s="122">
        <f t="shared" si="6"/>
        <v>8.3333333333333339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130">
        <v>30022089</v>
      </c>
      <c r="I38" s="64"/>
      <c r="J38" s="64"/>
      <c r="K38" s="64"/>
      <c r="L38" s="116"/>
      <c r="M38" s="8"/>
      <c r="N38" s="91" t="s">
        <v>224</v>
      </c>
      <c r="O38" s="10">
        <f>O37</f>
        <v>1</v>
      </c>
      <c r="P38" s="10">
        <v>18</v>
      </c>
      <c r="Q38" s="11" t="s">
        <v>72</v>
      </c>
      <c r="R38" s="43">
        <f t="shared" si="0"/>
        <v>200</v>
      </c>
      <c r="X38" s="122"/>
      <c r="Y38" s="50">
        <f t="shared" si="1"/>
        <v>5</v>
      </c>
      <c r="Z38" s="50"/>
      <c r="AA38" s="50"/>
      <c r="AB38" s="50">
        <f t="shared" si="2"/>
        <v>5</v>
      </c>
      <c r="AC38" s="121"/>
      <c r="AD38" s="122"/>
      <c r="AE38" s="122">
        <f t="shared" si="3"/>
        <v>5</v>
      </c>
      <c r="AF38" s="122"/>
      <c r="AG38" s="122"/>
      <c r="AH38" s="122">
        <f t="shared" si="4"/>
        <v>5</v>
      </c>
      <c r="AI38" s="122"/>
      <c r="AJ38" s="122"/>
      <c r="AK38" s="122">
        <f t="shared" si="5"/>
        <v>5</v>
      </c>
      <c r="AL38" s="122"/>
      <c r="AM38" s="122"/>
      <c r="AN38" s="122">
        <f t="shared" si="6"/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64"/>
      <c r="H39" s="64"/>
      <c r="I39" s="130">
        <v>30022090</v>
      </c>
      <c r="J39" s="71"/>
      <c r="K39" s="64"/>
      <c r="L39" s="116"/>
      <c r="M39" s="8"/>
      <c r="N39" s="91" t="s">
        <v>223</v>
      </c>
      <c r="O39" s="10">
        <f t="shared" ref="O39:O40" si="11">O38</f>
        <v>1</v>
      </c>
      <c r="P39" s="10">
        <v>24</v>
      </c>
      <c r="Q39" s="11" t="s">
        <v>84</v>
      </c>
      <c r="R39" s="43">
        <f t="shared" si="0"/>
        <v>150</v>
      </c>
      <c r="X39" s="122"/>
      <c r="Y39" s="50">
        <f t="shared" si="1"/>
        <v>6.666666666666667</v>
      </c>
      <c r="Z39" s="50"/>
      <c r="AA39" s="50"/>
      <c r="AB39" s="50">
        <f t="shared" si="2"/>
        <v>6.666666666666667</v>
      </c>
      <c r="AC39" s="121"/>
      <c r="AD39" s="122"/>
      <c r="AE39" s="122">
        <f t="shared" si="3"/>
        <v>6.666666666666667</v>
      </c>
      <c r="AF39" s="122"/>
      <c r="AG39" s="122"/>
      <c r="AH39" s="122">
        <f t="shared" si="4"/>
        <v>6.666666666666667</v>
      </c>
      <c r="AI39" s="122"/>
      <c r="AJ39" s="122"/>
      <c r="AK39" s="122">
        <f t="shared" si="5"/>
        <v>6.666666666666667</v>
      </c>
      <c r="AL39" s="122"/>
      <c r="AM39" s="122"/>
      <c r="AN39" s="122">
        <f t="shared" si="6"/>
        <v>6.666666666666667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64"/>
      <c r="H40" s="64"/>
      <c r="I40" s="71"/>
      <c r="J40" s="71">
        <v>10030749</v>
      </c>
      <c r="K40" s="64"/>
      <c r="L40" s="116"/>
      <c r="M40" s="8"/>
      <c r="N40" s="91" t="s">
        <v>225</v>
      </c>
      <c r="O40" s="10">
        <f t="shared" si="11"/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130">
        <v>30022091</v>
      </c>
      <c r="I41" s="71"/>
      <c r="J41" s="71"/>
      <c r="K41" s="64"/>
      <c r="L41" s="116"/>
      <c r="M41" s="8"/>
      <c r="N41" s="91" t="s">
        <v>219</v>
      </c>
      <c r="O41" s="10">
        <f>O37</f>
        <v>1</v>
      </c>
      <c r="P41" s="10">
        <v>9</v>
      </c>
      <c r="Q41" s="11" t="s">
        <v>72</v>
      </c>
      <c r="R41" s="43">
        <f t="shared" si="0"/>
        <v>400</v>
      </c>
      <c r="X41" s="122"/>
      <c r="Y41" s="50">
        <f t="shared" si="1"/>
        <v>2.5</v>
      </c>
      <c r="Z41" s="50"/>
      <c r="AA41" s="50"/>
      <c r="AB41" s="50">
        <f t="shared" si="2"/>
        <v>2.5</v>
      </c>
      <c r="AC41" s="121"/>
      <c r="AD41" s="122"/>
      <c r="AE41" s="122">
        <f t="shared" si="3"/>
        <v>2.5</v>
      </c>
      <c r="AF41" s="122"/>
      <c r="AG41" s="122"/>
      <c r="AH41" s="122">
        <f t="shared" si="4"/>
        <v>2.5</v>
      </c>
      <c r="AI41" s="122"/>
      <c r="AJ41" s="122"/>
      <c r="AK41" s="122">
        <f t="shared" si="5"/>
        <v>2.5</v>
      </c>
      <c r="AL41" s="122"/>
      <c r="AM41" s="122"/>
      <c r="AN41" s="122">
        <f t="shared" si="6"/>
        <v>2.5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71"/>
      <c r="I42" s="71">
        <v>10030750</v>
      </c>
      <c r="J42" s="71"/>
      <c r="K42" s="64"/>
      <c r="L42" s="116"/>
      <c r="M42" s="8"/>
      <c r="N42" s="91" t="s">
        <v>222</v>
      </c>
      <c r="O42" s="10">
        <f>O41</f>
        <v>1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130">
        <v>30022092</v>
      </c>
      <c r="I43" s="71"/>
      <c r="J43" s="71"/>
      <c r="K43" s="71"/>
      <c r="L43" s="105"/>
      <c r="M43" s="8"/>
      <c r="N43" s="91" t="s">
        <v>220</v>
      </c>
      <c r="O43" s="10">
        <f>O37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71"/>
      <c r="I44" s="71">
        <v>10030751</v>
      </c>
      <c r="J44" s="71"/>
      <c r="K44" s="71"/>
      <c r="L44" s="105"/>
      <c r="M44" s="8"/>
      <c r="N44" s="91" t="s">
        <v>221</v>
      </c>
      <c r="O44" s="10">
        <f>O43</f>
        <v>1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130">
        <v>30022077</v>
      </c>
      <c r="H45" s="71"/>
      <c r="I45" s="71"/>
      <c r="J45" s="71"/>
      <c r="K45" s="64"/>
      <c r="L45" s="116"/>
      <c r="M45" s="8"/>
      <c r="N45" s="91" t="s">
        <v>205</v>
      </c>
      <c r="O45" s="10">
        <f>O29</f>
        <v>1</v>
      </c>
      <c r="P45" s="10">
        <f>15+20+50+40+16</f>
        <v>141</v>
      </c>
      <c r="Q45" s="11" t="s">
        <v>73</v>
      </c>
      <c r="R45" s="43">
        <f t="shared" si="0"/>
        <v>25.531914893617021</v>
      </c>
      <c r="X45" s="122"/>
      <c r="Y45" s="50">
        <f t="shared" si="1"/>
        <v>39.166666666666664</v>
      </c>
      <c r="Z45" s="50"/>
      <c r="AA45" s="50"/>
      <c r="AB45" s="50">
        <f t="shared" si="2"/>
        <v>39.166666666666664</v>
      </c>
      <c r="AC45" s="121"/>
      <c r="AD45" s="122"/>
      <c r="AE45" s="122">
        <f t="shared" si="3"/>
        <v>39.166666666666664</v>
      </c>
      <c r="AF45" s="122"/>
      <c r="AG45" s="122"/>
      <c r="AH45" s="122">
        <f t="shared" si="4"/>
        <v>39.166666666666664</v>
      </c>
      <c r="AI45" s="122"/>
      <c r="AJ45" s="122"/>
      <c r="AK45" s="122">
        <f t="shared" si="5"/>
        <v>39.166666666666664</v>
      </c>
      <c r="AL45" s="122"/>
      <c r="AM45" s="122"/>
      <c r="AN45" s="122">
        <f t="shared" si="6"/>
        <v>39.166666666666664</v>
      </c>
    </row>
    <row r="46" spans="1:40" ht="22.5" customHeight="1" x14ac:dyDescent="0.55000000000000004">
      <c r="A46" s="5">
        <v>1000</v>
      </c>
      <c r="B46" s="52" t="s">
        <v>66</v>
      </c>
      <c r="C46" s="114"/>
      <c r="D46" s="64"/>
      <c r="E46" s="64"/>
      <c r="F46" s="64"/>
      <c r="G46" s="71"/>
      <c r="H46" s="130">
        <v>30022078</v>
      </c>
      <c r="I46" s="71"/>
      <c r="J46" s="71"/>
      <c r="K46" s="64"/>
      <c r="L46" s="116"/>
      <c r="M46" s="8"/>
      <c r="N46" s="91" t="s">
        <v>200</v>
      </c>
      <c r="O46" s="10">
        <f>O45</f>
        <v>1</v>
      </c>
      <c r="P46" s="10">
        <v>27</v>
      </c>
      <c r="Q46" s="11" t="s">
        <v>72</v>
      </c>
      <c r="R46" s="43">
        <f t="shared" si="0"/>
        <v>133.33333333333334</v>
      </c>
      <c r="X46" s="122"/>
      <c r="Y46" s="50">
        <f t="shared" si="1"/>
        <v>7.4999999999999991</v>
      </c>
      <c r="Z46" s="50"/>
      <c r="AA46" s="50"/>
      <c r="AB46" s="50">
        <f t="shared" si="2"/>
        <v>7.4999999999999991</v>
      </c>
      <c r="AC46" s="121"/>
      <c r="AD46" s="122"/>
      <c r="AE46" s="122">
        <f t="shared" si="3"/>
        <v>7.4999999999999991</v>
      </c>
      <c r="AF46" s="122"/>
      <c r="AG46" s="122"/>
      <c r="AH46" s="122">
        <f t="shared" si="4"/>
        <v>7.4999999999999991</v>
      </c>
      <c r="AI46" s="122"/>
      <c r="AJ46" s="122"/>
      <c r="AK46" s="122">
        <f t="shared" si="5"/>
        <v>7.4999999999999991</v>
      </c>
      <c r="AL46" s="122"/>
      <c r="AM46" s="122"/>
      <c r="AN46" s="122">
        <f t="shared" si="6"/>
        <v>7.4999999999999991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/>
      <c r="H47" s="71"/>
      <c r="I47" s="130">
        <v>30022079</v>
      </c>
      <c r="J47" s="71"/>
      <c r="K47" s="64"/>
      <c r="L47" s="116"/>
      <c r="M47" s="8"/>
      <c r="N47" s="91" t="s">
        <v>199</v>
      </c>
      <c r="O47" s="10">
        <f t="shared" ref="O47:O48" si="12">O46</f>
        <v>1</v>
      </c>
      <c r="P47" s="10">
        <v>36</v>
      </c>
      <c r="Q47" s="11" t="s">
        <v>84</v>
      </c>
      <c r="R47" s="43">
        <f t="shared" si="0"/>
        <v>100</v>
      </c>
      <c r="X47" s="122"/>
      <c r="Y47" s="50">
        <f t="shared" si="1"/>
        <v>10</v>
      </c>
      <c r="Z47" s="50"/>
      <c r="AA47" s="50"/>
      <c r="AB47" s="50">
        <f t="shared" si="2"/>
        <v>10</v>
      </c>
      <c r="AC47" s="121"/>
      <c r="AD47" s="122"/>
      <c r="AE47" s="122">
        <f t="shared" si="3"/>
        <v>10</v>
      </c>
      <c r="AF47" s="122"/>
      <c r="AG47" s="122"/>
      <c r="AH47" s="122">
        <f t="shared" si="4"/>
        <v>10</v>
      </c>
      <c r="AI47" s="122"/>
      <c r="AJ47" s="122"/>
      <c r="AK47" s="122">
        <f t="shared" si="5"/>
        <v>10</v>
      </c>
      <c r="AL47" s="122"/>
      <c r="AM47" s="122"/>
      <c r="AN47" s="122">
        <f t="shared" si="6"/>
        <v>10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71"/>
      <c r="I48" s="71"/>
      <c r="J48" s="71">
        <v>10030744</v>
      </c>
      <c r="K48" s="64"/>
      <c r="L48" s="116"/>
      <c r="M48" s="8"/>
      <c r="N48" s="91" t="s">
        <v>201</v>
      </c>
      <c r="O48" s="10">
        <f t="shared" si="12"/>
        <v>1</v>
      </c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71"/>
      <c r="H49" s="71">
        <v>10034329</v>
      </c>
      <c r="I49" s="64"/>
      <c r="J49" s="64"/>
      <c r="K49" s="64"/>
      <c r="L49" s="105"/>
      <c r="M49" s="8"/>
      <c r="N49" s="91" t="s">
        <v>263</v>
      </c>
      <c r="O49" s="10">
        <f>O45</f>
        <v>1</v>
      </c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71"/>
      <c r="H50" s="130">
        <v>30023044</v>
      </c>
      <c r="I50" s="71"/>
      <c r="J50" s="71"/>
      <c r="K50" s="71"/>
      <c r="L50" s="105"/>
      <c r="M50" s="8"/>
      <c r="N50" s="91" t="s">
        <v>213</v>
      </c>
      <c r="O50" s="10">
        <f>O45</f>
        <v>1</v>
      </c>
      <c r="P50" s="10">
        <f>50</f>
        <v>50</v>
      </c>
      <c r="Q50" s="11" t="s">
        <v>73</v>
      </c>
      <c r="R50" s="43">
        <f t="shared" si="0"/>
        <v>72</v>
      </c>
      <c r="X50" s="122"/>
      <c r="Y50" s="50">
        <f t="shared" si="1"/>
        <v>13.888888888888889</v>
      </c>
      <c r="Z50" s="50"/>
      <c r="AA50" s="50"/>
      <c r="AB50" s="50">
        <f t="shared" si="2"/>
        <v>13.888888888888889</v>
      </c>
      <c r="AC50" s="121"/>
      <c r="AD50" s="122"/>
      <c r="AE50" s="122">
        <f t="shared" si="3"/>
        <v>13.888888888888889</v>
      </c>
      <c r="AF50" s="122"/>
      <c r="AG50" s="122"/>
      <c r="AH50" s="122">
        <f t="shared" si="4"/>
        <v>13.888888888888889</v>
      </c>
      <c r="AI50" s="122"/>
      <c r="AJ50" s="122"/>
      <c r="AK50" s="122">
        <f t="shared" si="5"/>
        <v>13.888888888888889</v>
      </c>
      <c r="AL50" s="122"/>
      <c r="AM50" s="122"/>
      <c r="AN50" s="122">
        <f t="shared" si="6"/>
        <v>13.888888888888889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71"/>
      <c r="I51" s="130">
        <v>30023042</v>
      </c>
      <c r="J51" s="71"/>
      <c r="K51" s="71"/>
      <c r="L51" s="105"/>
      <c r="M51" s="8"/>
      <c r="N51" s="91" t="s">
        <v>211</v>
      </c>
      <c r="O51" s="10">
        <f>O50</f>
        <v>1</v>
      </c>
      <c r="P51" s="10">
        <v>27</v>
      </c>
      <c r="Q51" s="11" t="s">
        <v>72</v>
      </c>
      <c r="R51" s="43">
        <f t="shared" si="0"/>
        <v>133.33333333333334</v>
      </c>
      <c r="X51" s="122"/>
      <c r="Y51" s="50">
        <f t="shared" si="1"/>
        <v>7.4999999999999991</v>
      </c>
      <c r="Z51" s="50"/>
      <c r="AA51" s="50"/>
      <c r="AB51" s="50">
        <f t="shared" si="2"/>
        <v>7.4999999999999991</v>
      </c>
      <c r="AC51" s="121"/>
      <c r="AD51" s="122"/>
      <c r="AE51" s="122">
        <f t="shared" si="3"/>
        <v>7.4999999999999991</v>
      </c>
      <c r="AF51" s="122"/>
      <c r="AG51" s="122"/>
      <c r="AH51" s="122">
        <f t="shared" si="4"/>
        <v>7.4999999999999991</v>
      </c>
      <c r="AI51" s="122"/>
      <c r="AJ51" s="122"/>
      <c r="AK51" s="122">
        <f t="shared" si="5"/>
        <v>7.4999999999999991</v>
      </c>
      <c r="AL51" s="122"/>
      <c r="AM51" s="122"/>
      <c r="AN51" s="122">
        <f t="shared" si="6"/>
        <v>7.4999999999999991</v>
      </c>
    </row>
    <row r="52" spans="1:40" ht="22.5" customHeight="1" x14ac:dyDescent="0.55000000000000004">
      <c r="A52" s="5">
        <v>1000</v>
      </c>
      <c r="B52" s="52" t="s">
        <v>66</v>
      </c>
      <c r="C52" s="114"/>
      <c r="D52" s="64"/>
      <c r="E52" s="64"/>
      <c r="F52" s="64"/>
      <c r="G52" s="71"/>
      <c r="H52" s="71"/>
      <c r="I52" s="71"/>
      <c r="J52" s="130">
        <v>30023043</v>
      </c>
      <c r="K52" s="71"/>
      <c r="L52" s="116"/>
      <c r="M52" s="8"/>
      <c r="N52" s="91" t="s">
        <v>210</v>
      </c>
      <c r="O52" s="10">
        <f t="shared" ref="O52:O53" si="13">O51</f>
        <v>1</v>
      </c>
      <c r="P52" s="10">
        <v>24</v>
      </c>
      <c r="Q52" s="11" t="s">
        <v>84</v>
      </c>
      <c r="R52" s="43">
        <f t="shared" si="0"/>
        <v>150</v>
      </c>
      <c r="X52" s="122"/>
      <c r="Y52" s="50">
        <f t="shared" si="1"/>
        <v>6.666666666666667</v>
      </c>
      <c r="Z52" s="50"/>
      <c r="AA52" s="50"/>
      <c r="AB52" s="50">
        <f t="shared" si="2"/>
        <v>6.666666666666667</v>
      </c>
      <c r="AC52" s="121"/>
      <c r="AD52" s="122"/>
      <c r="AE52" s="122">
        <f t="shared" si="3"/>
        <v>6.666666666666667</v>
      </c>
      <c r="AF52" s="122"/>
      <c r="AG52" s="122"/>
      <c r="AH52" s="122">
        <f t="shared" si="4"/>
        <v>6.666666666666667</v>
      </c>
      <c r="AI52" s="122"/>
      <c r="AJ52" s="122"/>
      <c r="AK52" s="122">
        <f t="shared" si="5"/>
        <v>6.666666666666667</v>
      </c>
      <c r="AL52" s="122"/>
      <c r="AM52" s="122"/>
      <c r="AN52" s="122">
        <f t="shared" si="6"/>
        <v>6.666666666666667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/>
      <c r="J53" s="71"/>
      <c r="K53" s="71">
        <v>10034381</v>
      </c>
      <c r="L53" s="116"/>
      <c r="M53" s="8"/>
      <c r="N53" s="91" t="s">
        <v>207</v>
      </c>
      <c r="O53" s="10">
        <f t="shared" si="13"/>
        <v>1</v>
      </c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130">
        <v>30023032</v>
      </c>
      <c r="J54" s="71"/>
      <c r="K54" s="71"/>
      <c r="L54" s="116"/>
      <c r="M54" s="8"/>
      <c r="N54" s="91" t="s">
        <v>271</v>
      </c>
      <c r="O54" s="10">
        <f>O50</f>
        <v>1</v>
      </c>
      <c r="P54" s="10">
        <v>18</v>
      </c>
      <c r="Q54" s="11" t="s">
        <v>72</v>
      </c>
      <c r="R54" s="43">
        <f t="shared" ref="R54:R55" si="14">3600/P54</f>
        <v>200</v>
      </c>
      <c r="X54" s="122"/>
      <c r="Y54" s="50">
        <f t="shared" ref="Y54:Y55" si="15">$Y$1/R54</f>
        <v>5</v>
      </c>
      <c r="Z54" s="50"/>
      <c r="AA54" s="50"/>
      <c r="AB54" s="50">
        <f t="shared" ref="AB54:AB55" si="16">$Y$1/R54</f>
        <v>5</v>
      </c>
      <c r="AC54" s="121"/>
      <c r="AD54" s="122"/>
      <c r="AE54" s="122">
        <f t="shared" ref="AE54:AE55" si="17">$Y$1/R54</f>
        <v>5</v>
      </c>
      <c r="AF54" s="122"/>
      <c r="AG54" s="122"/>
      <c r="AH54" s="122">
        <f t="shared" ref="AH54:AH55" si="18">$Y$1/R54</f>
        <v>5</v>
      </c>
      <c r="AI54" s="122"/>
      <c r="AJ54" s="122"/>
      <c r="AK54" s="122">
        <f t="shared" ref="AK54:AK55" si="19">$Y$1/R54</f>
        <v>5</v>
      </c>
      <c r="AL54" s="122"/>
      <c r="AM54" s="122"/>
      <c r="AN54" s="122">
        <f t="shared" ref="AN54:AN55" si="20">$Y$1/R54</f>
        <v>5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130">
        <v>30023033</v>
      </c>
      <c r="K55" s="71"/>
      <c r="L55" s="116"/>
      <c r="M55" s="8"/>
      <c r="N55" s="91" t="s">
        <v>270</v>
      </c>
      <c r="O55" s="10">
        <f>O50</f>
        <v>1</v>
      </c>
      <c r="P55" s="10">
        <v>9</v>
      </c>
      <c r="Q55" s="11" t="s">
        <v>71</v>
      </c>
      <c r="R55" s="43">
        <f t="shared" si="14"/>
        <v>400</v>
      </c>
      <c r="X55" s="122"/>
      <c r="Y55" s="50">
        <f t="shared" si="15"/>
        <v>2.5</v>
      </c>
      <c r="Z55" s="50"/>
      <c r="AA55" s="50"/>
      <c r="AB55" s="50">
        <f t="shared" si="16"/>
        <v>2.5</v>
      </c>
      <c r="AC55" s="121"/>
      <c r="AD55" s="122"/>
      <c r="AE55" s="122">
        <f t="shared" si="17"/>
        <v>2.5</v>
      </c>
      <c r="AF55" s="122"/>
      <c r="AG55" s="122"/>
      <c r="AH55" s="122">
        <f t="shared" si="18"/>
        <v>2.5</v>
      </c>
      <c r="AI55" s="122"/>
      <c r="AJ55" s="122"/>
      <c r="AK55" s="122">
        <f t="shared" si="19"/>
        <v>2.5</v>
      </c>
      <c r="AL55" s="122"/>
      <c r="AM55" s="122"/>
      <c r="AN55" s="122">
        <f t="shared" si="20"/>
        <v>2.5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/>
      <c r="K56" s="71">
        <v>10034264</v>
      </c>
      <c r="L56" s="105"/>
      <c r="M56" s="8"/>
      <c r="N56" s="91" t="s">
        <v>269</v>
      </c>
      <c r="O56" s="10">
        <f>O50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30">
        <v>30023048</v>
      </c>
      <c r="I57" s="71"/>
      <c r="J57" s="64"/>
      <c r="K57" s="64"/>
      <c r="L57" s="116"/>
      <c r="M57" s="8"/>
      <c r="N57" s="91" t="s">
        <v>215</v>
      </c>
      <c r="O57" s="10">
        <f>O45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O45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130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O29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30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130">
        <v>30022085</v>
      </c>
      <c r="J61" s="71"/>
      <c r="K61" s="64"/>
      <c r="L61" s="116"/>
      <c r="M61" s="8"/>
      <c r="N61" s="91" t="s">
        <v>203</v>
      </c>
      <c r="O61" s="10">
        <f t="shared" ref="O61:O62" si="21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21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71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130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130">
        <v>30023045</v>
      </c>
      <c r="J65" s="71"/>
      <c r="K65" s="71"/>
      <c r="L65" s="116"/>
      <c r="M65" s="8"/>
      <c r="N65" s="91" t="s">
        <v>212</v>
      </c>
      <c r="O65" s="10">
        <f>O64</f>
        <v>1</v>
      </c>
      <c r="P65" s="10">
        <v>27</v>
      </c>
      <c r="Q65" s="11" t="s">
        <v>72</v>
      </c>
      <c r="R65" s="43">
        <f t="shared" si="0"/>
        <v>133.33333333333334</v>
      </c>
      <c r="X65" s="122"/>
      <c r="Y65" s="50">
        <f t="shared" si="1"/>
        <v>7.4999999999999991</v>
      </c>
      <c r="Z65" s="50"/>
      <c r="AA65" s="50"/>
      <c r="AB65" s="50">
        <f t="shared" si="2"/>
        <v>7.4999999999999991</v>
      </c>
      <c r="AC65" s="121"/>
      <c r="AD65" s="122"/>
      <c r="AE65" s="122">
        <f t="shared" si="3"/>
        <v>7.4999999999999991</v>
      </c>
      <c r="AF65" s="122"/>
      <c r="AG65" s="122"/>
      <c r="AH65" s="122">
        <f t="shared" si="4"/>
        <v>7.4999999999999991</v>
      </c>
      <c r="AI65" s="122"/>
      <c r="AJ65" s="122"/>
      <c r="AK65" s="122">
        <f t="shared" si="5"/>
        <v>7.4999999999999991</v>
      </c>
      <c r="AL65" s="122"/>
      <c r="AM65" s="122"/>
      <c r="AN65" s="122">
        <f t="shared" si="6"/>
        <v>7.4999999999999991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130">
        <v>30023046</v>
      </c>
      <c r="K66" s="71"/>
      <c r="L66" s="116"/>
      <c r="M66" s="8"/>
      <c r="N66" s="91" t="s">
        <v>209</v>
      </c>
      <c r="O66" s="10">
        <f t="shared" ref="O66:O67" si="22"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/>
      <c r="K67" s="71">
        <v>10034382</v>
      </c>
      <c r="L67" s="116"/>
      <c r="M67" s="8"/>
      <c r="N67" s="91" t="s">
        <v>208</v>
      </c>
      <c r="O67" s="10">
        <f t="shared" si="22"/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0">
        <v>30023032</v>
      </c>
      <c r="J68" s="71"/>
      <c r="K68" s="71"/>
      <c r="L68" s="116"/>
      <c r="M68" s="8"/>
      <c r="N68" s="91" t="s">
        <v>271</v>
      </c>
      <c r="O68" s="10">
        <f>O64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f t="shared" ref="Y68:Y69" si="23">$Y$1/R68</f>
        <v>5</v>
      </c>
      <c r="Z68" s="50"/>
      <c r="AA68" s="50"/>
      <c r="AB68" s="50">
        <f t="shared" ref="AB68:AB69" si="24">$Y$1/R68</f>
        <v>5</v>
      </c>
      <c r="AC68" s="121"/>
      <c r="AD68" s="122"/>
      <c r="AE68" s="122">
        <f t="shared" ref="AE68:AE69" si="25">$Y$1/R68</f>
        <v>5</v>
      </c>
      <c r="AF68" s="122"/>
      <c r="AG68" s="122"/>
      <c r="AH68" s="122">
        <f t="shared" ref="AH68:AH69" si="26">$Y$1/R68</f>
        <v>5</v>
      </c>
      <c r="AI68" s="122"/>
      <c r="AJ68" s="122"/>
      <c r="AK68" s="122">
        <f t="shared" ref="AK68:AK69" si="27">$Y$1/R68</f>
        <v>5</v>
      </c>
      <c r="AL68" s="122"/>
      <c r="AM68" s="122"/>
      <c r="AN68" s="122">
        <f t="shared" ref="AN68:AN69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130">
        <v>30023033</v>
      </c>
      <c r="K69" s="71"/>
      <c r="L69" s="116"/>
      <c r="M69" s="8"/>
      <c r="N69" s="91" t="s">
        <v>270</v>
      </c>
      <c r="O69" s="10">
        <f>O64</f>
        <v>1</v>
      </c>
      <c r="P69" s="10">
        <v>9</v>
      </c>
      <c r="Q69" s="11" t="s">
        <v>71</v>
      </c>
      <c r="R69" s="43">
        <f t="shared" si="0"/>
        <v>400</v>
      </c>
      <c r="X69" s="122"/>
      <c r="Y69" s="50">
        <f t="shared" si="23"/>
        <v>2.5</v>
      </c>
      <c r="Z69" s="50"/>
      <c r="AA69" s="50"/>
      <c r="AB69" s="50">
        <f t="shared" si="24"/>
        <v>2.5</v>
      </c>
      <c r="AC69" s="121"/>
      <c r="AD69" s="122"/>
      <c r="AE69" s="122">
        <f t="shared" si="25"/>
        <v>2.5</v>
      </c>
      <c r="AF69" s="122"/>
      <c r="AG69" s="122"/>
      <c r="AH69" s="122">
        <f t="shared" si="26"/>
        <v>2.5</v>
      </c>
      <c r="AI69" s="122"/>
      <c r="AJ69" s="122"/>
      <c r="AK69" s="122">
        <f t="shared" si="27"/>
        <v>2.5</v>
      </c>
      <c r="AL69" s="122"/>
      <c r="AM69" s="122"/>
      <c r="AN69" s="122">
        <f t="shared" si="28"/>
        <v>2.5</v>
      </c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71"/>
      <c r="J70" s="71"/>
      <c r="K70" s="71">
        <v>10034264</v>
      </c>
      <c r="L70" s="105"/>
      <c r="M70" s="8"/>
      <c r="N70" s="91" t="s">
        <v>269</v>
      </c>
      <c r="O70" s="10">
        <f>O64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130">
        <v>30023049</v>
      </c>
      <c r="I71" s="71"/>
      <c r="J71" s="64"/>
      <c r="K71" s="64"/>
      <c r="L71" s="116"/>
      <c r="M71" s="8"/>
      <c r="N71" s="91" t="s">
        <v>216</v>
      </c>
      <c r="O71" s="10">
        <f>O59</f>
        <v>1</v>
      </c>
      <c r="P71" s="10">
        <v>12</v>
      </c>
      <c r="Q71" s="11" t="s">
        <v>84</v>
      </c>
      <c r="R71" s="43">
        <f t="shared" si="0"/>
        <v>300</v>
      </c>
      <c r="X71" s="122"/>
      <c r="Y71" s="50">
        <f t="shared" si="1"/>
        <v>3.3333333333333335</v>
      </c>
      <c r="Z71" s="50"/>
      <c r="AA71" s="50"/>
      <c r="AB71" s="50">
        <f t="shared" si="2"/>
        <v>3.3333333333333335</v>
      </c>
      <c r="AC71" s="121"/>
      <c r="AD71" s="122"/>
      <c r="AE71" s="122">
        <f t="shared" si="3"/>
        <v>3.3333333333333335</v>
      </c>
      <c r="AF71" s="122"/>
      <c r="AG71" s="122"/>
      <c r="AH71" s="122">
        <f t="shared" si="4"/>
        <v>3.3333333333333335</v>
      </c>
      <c r="AI71" s="122"/>
      <c r="AJ71" s="122"/>
      <c r="AK71" s="122">
        <f t="shared" si="5"/>
        <v>3.3333333333333335</v>
      </c>
      <c r="AL71" s="122"/>
      <c r="AM71" s="122"/>
      <c r="AN71" s="122">
        <f t="shared" si="6"/>
        <v>3.3333333333333335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>
        <v>10034384</v>
      </c>
      <c r="J72" s="64"/>
      <c r="K72" s="64"/>
      <c r="L72" s="116"/>
      <c r="M72" s="8"/>
      <c r="N72" s="91" t="s">
        <v>218</v>
      </c>
      <c r="O72" s="10">
        <f>O71</f>
        <v>1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64"/>
      <c r="E73" s="64"/>
      <c r="F73" s="71">
        <v>10030496</v>
      </c>
      <c r="G73" s="64"/>
      <c r="H73" s="64"/>
      <c r="I73" s="64"/>
      <c r="J73" s="64"/>
      <c r="K73" s="64"/>
      <c r="L73" s="116"/>
      <c r="M73" s="8"/>
      <c r="N73" s="91" t="s">
        <v>198</v>
      </c>
      <c r="O73" s="10">
        <f>2*O28</f>
        <v>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64"/>
      <c r="F74" s="117">
        <v>10011564</v>
      </c>
      <c r="G74" s="118"/>
      <c r="H74" s="118"/>
      <c r="I74" s="64"/>
      <c r="J74" s="118"/>
      <c r="K74" s="118"/>
      <c r="L74" s="116"/>
      <c r="M74" s="8"/>
      <c r="N74" s="126" t="s">
        <v>77</v>
      </c>
      <c r="O74" s="10">
        <v>0.02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/>
      <c r="F75" s="117">
        <v>10025819</v>
      </c>
      <c r="G75" s="117"/>
      <c r="H75" s="117"/>
      <c r="I75" s="64"/>
      <c r="J75" s="118"/>
      <c r="K75" s="117"/>
      <c r="L75" s="116"/>
      <c r="M75" s="8"/>
      <c r="N75" s="126" t="s">
        <v>319</v>
      </c>
      <c r="O75" s="10">
        <v>1E-3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10034196</v>
      </c>
      <c r="F76" s="71"/>
      <c r="G76" s="71"/>
      <c r="H76" s="71"/>
      <c r="I76" s="64"/>
      <c r="J76" s="64"/>
      <c r="K76" s="71"/>
      <c r="L76" s="116"/>
      <c r="M76" s="8"/>
      <c r="N76" s="91" t="s">
        <v>264</v>
      </c>
      <c r="O76" s="10">
        <v>0.61232676171213429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10033352</v>
      </c>
      <c r="F77" s="71"/>
      <c r="G77" s="71"/>
      <c r="H77" s="71"/>
      <c r="I77" s="64"/>
      <c r="J77" s="64"/>
      <c r="K77" s="71"/>
      <c r="L77" s="116"/>
      <c r="M77" s="8"/>
      <c r="N77" s="91" t="s">
        <v>93</v>
      </c>
      <c r="O77" s="10">
        <v>72.253417220021234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10033353</v>
      </c>
      <c r="F78" s="71"/>
      <c r="G78" s="71"/>
      <c r="H78" s="71"/>
      <c r="I78" s="64"/>
      <c r="J78" s="64"/>
      <c r="K78" s="71"/>
      <c r="L78" s="116"/>
      <c r="M78" s="8"/>
      <c r="N78" s="91" t="s">
        <v>94</v>
      </c>
      <c r="O78" s="10">
        <v>3.2255989830366625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10033354</v>
      </c>
      <c r="F79" s="71"/>
      <c r="G79" s="71"/>
      <c r="H79" s="71"/>
      <c r="I79" s="64"/>
      <c r="J79" s="64"/>
      <c r="K79" s="71"/>
      <c r="L79" s="116"/>
      <c r="M79" s="8"/>
      <c r="N79" s="91" t="s">
        <v>95</v>
      </c>
      <c r="O79" s="10">
        <v>0.64511979660733243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10033355</v>
      </c>
      <c r="F80" s="71"/>
      <c r="G80" s="71"/>
      <c r="H80" s="71"/>
      <c r="I80" s="64"/>
      <c r="J80" s="64"/>
      <c r="K80" s="71"/>
      <c r="L80" s="116"/>
      <c r="M80" s="8"/>
      <c r="N80" s="91" t="s">
        <v>96</v>
      </c>
      <c r="O80" s="10">
        <v>47.093745152335273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10033356</v>
      </c>
      <c r="F81" s="71"/>
      <c r="G81" s="71"/>
      <c r="H81" s="71"/>
      <c r="I81" s="64"/>
      <c r="J81" s="64"/>
      <c r="K81" s="71"/>
      <c r="L81" s="116"/>
      <c r="M81" s="8"/>
      <c r="N81" s="91" t="s">
        <v>97</v>
      </c>
      <c r="O81" s="10">
        <v>6.451197966073325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10033357</v>
      </c>
      <c r="F82" s="71"/>
      <c r="G82" s="71"/>
      <c r="H82" s="71"/>
      <c r="I82" s="64"/>
      <c r="J82" s="64"/>
      <c r="K82" s="71"/>
      <c r="L82" s="116"/>
      <c r="M82" s="8"/>
      <c r="N82" s="91" t="s">
        <v>98</v>
      </c>
      <c r="O82" s="10">
        <v>2.5804791864293297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130">
        <v>30022093</v>
      </c>
      <c r="E83" s="64"/>
      <c r="F83" s="118"/>
      <c r="G83" s="118"/>
      <c r="H83" s="118"/>
      <c r="I83" s="64"/>
      <c r="J83" s="118"/>
      <c r="K83" s="118"/>
      <c r="L83" s="116"/>
      <c r="M83" s="8"/>
      <c r="N83" s="126" t="s">
        <v>238</v>
      </c>
      <c r="O83" s="10">
        <f>3*O3</f>
        <v>3</v>
      </c>
      <c r="P83" s="10">
        <f>16</f>
        <v>16</v>
      </c>
      <c r="Q83" s="11" t="s">
        <v>75</v>
      </c>
      <c r="R83" s="43">
        <f t="shared" ref="R83:R128" si="29">3600/P83</f>
        <v>225</v>
      </c>
      <c r="X83" s="122"/>
      <c r="Y83" s="50">
        <f t="shared" ref="Y83:Y128" si="30">$Y$1/R83</f>
        <v>4.4444444444444446</v>
      </c>
      <c r="Z83" s="50"/>
      <c r="AA83" s="50"/>
      <c r="AB83" s="50">
        <f t="shared" ref="AB83:AB128" si="31">$Y$1/R83</f>
        <v>4.4444444444444446</v>
      </c>
      <c r="AC83" s="121"/>
      <c r="AD83" s="122"/>
      <c r="AE83" s="122">
        <f t="shared" ref="AE83:AE128" si="32">$Y$1/R83</f>
        <v>4.4444444444444446</v>
      </c>
      <c r="AF83" s="122"/>
      <c r="AG83" s="122"/>
      <c r="AH83" s="122">
        <f t="shared" ref="AH83:AH128" si="33">$Y$1/R83</f>
        <v>4.4444444444444446</v>
      </c>
      <c r="AI83" s="122"/>
      <c r="AJ83" s="122"/>
      <c r="AK83" s="122">
        <f t="shared" ref="AK83:AK128" si="34">$Y$1/R83</f>
        <v>4.4444444444444446</v>
      </c>
      <c r="AL83" s="122"/>
      <c r="AM83" s="122"/>
      <c r="AN83" s="122">
        <f t="shared" ref="AN83:AN128" si="35">$Y$1/R83</f>
        <v>4.4444444444444446</v>
      </c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130">
        <v>30022094</v>
      </c>
      <c r="F84" s="118"/>
      <c r="G84" s="118"/>
      <c r="H84" s="118"/>
      <c r="I84" s="64"/>
      <c r="J84" s="118"/>
      <c r="K84" s="118"/>
      <c r="L84" s="116"/>
      <c r="M84" s="8"/>
      <c r="N84" s="126" t="s">
        <v>237</v>
      </c>
      <c r="O84" s="10">
        <f>$O$83</f>
        <v>3</v>
      </c>
      <c r="P84" s="10">
        <v>90</v>
      </c>
      <c r="Q84" s="11" t="s">
        <v>73</v>
      </c>
      <c r="R84" s="43">
        <f t="shared" si="29"/>
        <v>40</v>
      </c>
      <c r="X84" s="122"/>
      <c r="Y84" s="50">
        <f t="shared" si="30"/>
        <v>25</v>
      </c>
      <c r="Z84" s="50"/>
      <c r="AA84" s="50"/>
      <c r="AB84" s="50">
        <f t="shared" si="31"/>
        <v>25</v>
      </c>
      <c r="AC84" s="121"/>
      <c r="AD84" s="122"/>
      <c r="AE84" s="122">
        <f t="shared" si="32"/>
        <v>25</v>
      </c>
      <c r="AF84" s="122"/>
      <c r="AG84" s="122"/>
      <c r="AH84" s="122">
        <f t="shared" si="33"/>
        <v>25</v>
      </c>
      <c r="AI84" s="122"/>
      <c r="AJ84" s="122"/>
      <c r="AK84" s="122">
        <f t="shared" si="34"/>
        <v>25</v>
      </c>
      <c r="AL84" s="122"/>
      <c r="AM84" s="122"/>
      <c r="AN84" s="122">
        <f t="shared" si="35"/>
        <v>25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89">
        <v>30022095</v>
      </c>
      <c r="G85" s="118"/>
      <c r="H85" s="118"/>
      <c r="I85" s="64"/>
      <c r="J85" s="118"/>
      <c r="K85" s="118"/>
      <c r="L85" s="105"/>
      <c r="M85" s="8"/>
      <c r="N85" s="16" t="s">
        <v>240</v>
      </c>
      <c r="O85" s="10">
        <f t="shared" ref="O85:O93" si="36">$O$83</f>
        <v>3</v>
      </c>
      <c r="P85" s="10">
        <v>9</v>
      </c>
      <c r="Q85" s="11" t="s">
        <v>72</v>
      </c>
      <c r="R85" s="43">
        <f t="shared" si="29"/>
        <v>400</v>
      </c>
      <c r="X85" s="122"/>
      <c r="Y85" s="50">
        <f t="shared" si="30"/>
        <v>2.5</v>
      </c>
      <c r="Z85" s="50"/>
      <c r="AA85" s="50"/>
      <c r="AB85" s="50">
        <f t="shared" si="31"/>
        <v>2.5</v>
      </c>
      <c r="AC85" s="121"/>
      <c r="AD85" s="122"/>
      <c r="AE85" s="122">
        <f t="shared" si="32"/>
        <v>2.5</v>
      </c>
      <c r="AF85" s="122"/>
      <c r="AG85" s="122"/>
      <c r="AH85" s="122">
        <f t="shared" si="33"/>
        <v>2.5</v>
      </c>
      <c r="AI85" s="122"/>
      <c r="AJ85" s="122"/>
      <c r="AK85" s="122">
        <f t="shared" si="34"/>
        <v>2.5</v>
      </c>
      <c r="AL85" s="122"/>
      <c r="AM85" s="122"/>
      <c r="AN85" s="122">
        <f t="shared" si="35"/>
        <v>2.5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89">
        <v>30022096</v>
      </c>
      <c r="H86" s="118"/>
      <c r="I86" s="64"/>
      <c r="J86" s="118"/>
      <c r="K86" s="118"/>
      <c r="L86" s="105"/>
      <c r="M86" s="8"/>
      <c r="N86" s="16" t="s">
        <v>241</v>
      </c>
      <c r="O86" s="10">
        <f t="shared" si="36"/>
        <v>3</v>
      </c>
      <c r="P86" s="10">
        <v>12</v>
      </c>
      <c r="Q86" s="11" t="s">
        <v>84</v>
      </c>
      <c r="R86" s="43">
        <f t="shared" si="29"/>
        <v>300</v>
      </c>
      <c r="X86" s="122"/>
      <c r="Y86" s="50">
        <f t="shared" si="30"/>
        <v>3.3333333333333335</v>
      </c>
      <c r="Z86" s="50"/>
      <c r="AA86" s="50"/>
      <c r="AB86" s="50">
        <f t="shared" si="31"/>
        <v>3.3333333333333335</v>
      </c>
      <c r="AC86" s="121"/>
      <c r="AD86" s="122"/>
      <c r="AE86" s="122">
        <f t="shared" si="32"/>
        <v>3.3333333333333335</v>
      </c>
      <c r="AF86" s="122"/>
      <c r="AG86" s="122"/>
      <c r="AH86" s="122">
        <f t="shared" si="33"/>
        <v>3.3333333333333335</v>
      </c>
      <c r="AI86" s="122"/>
      <c r="AJ86" s="122"/>
      <c r="AK86" s="122">
        <f t="shared" si="34"/>
        <v>3.3333333333333335</v>
      </c>
      <c r="AL86" s="122"/>
      <c r="AM86" s="122"/>
      <c r="AN86" s="122">
        <f t="shared" si="35"/>
        <v>3.3333333333333335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118"/>
      <c r="G87" s="118"/>
      <c r="H87" s="64">
        <v>10030754</v>
      </c>
      <c r="I87" s="64"/>
      <c r="J87" s="118"/>
      <c r="K87" s="118"/>
      <c r="L87" s="105"/>
      <c r="M87" s="8"/>
      <c r="N87" s="16" t="s">
        <v>239</v>
      </c>
      <c r="O87" s="10">
        <f t="shared" si="36"/>
        <v>3</v>
      </c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89">
        <v>30022097</v>
      </c>
      <c r="G88" s="118"/>
      <c r="H88" s="118"/>
      <c r="I88" s="64"/>
      <c r="J88" s="118"/>
      <c r="K88" s="118"/>
      <c r="L88" s="105"/>
      <c r="M88" s="8"/>
      <c r="N88" s="91" t="s">
        <v>244</v>
      </c>
      <c r="O88" s="10">
        <f t="shared" si="36"/>
        <v>3</v>
      </c>
      <c r="P88" s="10">
        <v>36</v>
      </c>
      <c r="Q88" s="11" t="s">
        <v>72</v>
      </c>
      <c r="R88" s="43">
        <f t="shared" si="29"/>
        <v>100</v>
      </c>
      <c r="X88" s="122"/>
      <c r="Y88" s="50">
        <f t="shared" si="30"/>
        <v>10</v>
      </c>
      <c r="Z88" s="50"/>
      <c r="AA88" s="50"/>
      <c r="AB88" s="50">
        <f t="shared" si="31"/>
        <v>10</v>
      </c>
      <c r="AC88" s="121"/>
      <c r="AD88" s="122"/>
      <c r="AE88" s="122">
        <f t="shared" si="32"/>
        <v>10</v>
      </c>
      <c r="AF88" s="122"/>
      <c r="AG88" s="122"/>
      <c r="AH88" s="122">
        <f t="shared" si="33"/>
        <v>10</v>
      </c>
      <c r="AI88" s="122"/>
      <c r="AJ88" s="122"/>
      <c r="AK88" s="122">
        <f t="shared" si="34"/>
        <v>10</v>
      </c>
      <c r="AL88" s="122"/>
      <c r="AM88" s="122"/>
      <c r="AN88" s="122">
        <f t="shared" si="35"/>
        <v>10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64"/>
      <c r="G89" s="89">
        <v>30022098</v>
      </c>
      <c r="H89" s="118"/>
      <c r="I89" s="64"/>
      <c r="J89" s="118"/>
      <c r="K89" s="118"/>
      <c r="L89" s="105"/>
      <c r="M89" s="8"/>
      <c r="N89" s="91" t="s">
        <v>243</v>
      </c>
      <c r="O89" s="10">
        <f t="shared" si="36"/>
        <v>3</v>
      </c>
      <c r="P89" s="10">
        <v>72</v>
      </c>
      <c r="Q89" s="11" t="s">
        <v>84</v>
      </c>
      <c r="R89" s="43">
        <f t="shared" si="29"/>
        <v>50</v>
      </c>
      <c r="X89" s="122"/>
      <c r="Y89" s="50">
        <f t="shared" si="30"/>
        <v>20</v>
      </c>
      <c r="Z89" s="50"/>
      <c r="AA89" s="50"/>
      <c r="AB89" s="50">
        <f t="shared" si="31"/>
        <v>20</v>
      </c>
      <c r="AC89" s="121"/>
      <c r="AD89" s="122"/>
      <c r="AE89" s="122">
        <f t="shared" si="32"/>
        <v>20</v>
      </c>
      <c r="AF89" s="122"/>
      <c r="AG89" s="122"/>
      <c r="AH89" s="122">
        <f t="shared" si="33"/>
        <v>20</v>
      </c>
      <c r="AI89" s="122"/>
      <c r="AJ89" s="122"/>
      <c r="AK89" s="122">
        <f t="shared" si="34"/>
        <v>20</v>
      </c>
      <c r="AL89" s="122"/>
      <c r="AM89" s="122"/>
      <c r="AN89" s="122">
        <f t="shared" si="35"/>
        <v>20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64"/>
      <c r="H90" s="64">
        <v>10030755</v>
      </c>
      <c r="I90" s="64"/>
      <c r="J90" s="118"/>
      <c r="K90" s="118"/>
      <c r="L90" s="105"/>
      <c r="M90" s="8"/>
      <c r="N90" s="91" t="s">
        <v>245</v>
      </c>
      <c r="O90" s="10">
        <f t="shared" si="36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89">
        <v>30022099</v>
      </c>
      <c r="G91" s="118"/>
      <c r="H91" s="118"/>
      <c r="I91" s="64"/>
      <c r="J91" s="118"/>
      <c r="K91" s="118"/>
      <c r="L91" s="105"/>
      <c r="M91" s="8"/>
      <c r="N91" s="91" t="s">
        <v>247</v>
      </c>
      <c r="O91" s="10">
        <f t="shared" si="36"/>
        <v>3</v>
      </c>
      <c r="P91" s="10">
        <v>12</v>
      </c>
      <c r="Q91" s="11" t="s">
        <v>84</v>
      </c>
      <c r="R91" s="43">
        <f t="shared" si="29"/>
        <v>300</v>
      </c>
      <c r="X91" s="122"/>
      <c r="Y91" s="50">
        <f t="shared" si="30"/>
        <v>3.3333333333333335</v>
      </c>
      <c r="Z91" s="50"/>
      <c r="AA91" s="50"/>
      <c r="AB91" s="50">
        <f t="shared" si="31"/>
        <v>3.3333333333333335</v>
      </c>
      <c r="AC91" s="121"/>
      <c r="AD91" s="122"/>
      <c r="AE91" s="122">
        <f t="shared" si="32"/>
        <v>3.3333333333333335</v>
      </c>
      <c r="AF91" s="122"/>
      <c r="AG91" s="122"/>
      <c r="AH91" s="122">
        <f t="shared" si="33"/>
        <v>3.3333333333333335</v>
      </c>
      <c r="AI91" s="122"/>
      <c r="AJ91" s="122"/>
      <c r="AK91" s="122">
        <f t="shared" si="34"/>
        <v>3.3333333333333335</v>
      </c>
      <c r="AL91" s="122"/>
      <c r="AM91" s="122"/>
      <c r="AN91" s="122">
        <f t="shared" si="35"/>
        <v>3.3333333333333335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89">
        <v>30022100</v>
      </c>
      <c r="H92" s="118"/>
      <c r="I92" s="64"/>
      <c r="J92" s="118"/>
      <c r="K92" s="118"/>
      <c r="L92" s="105"/>
      <c r="M92" s="8"/>
      <c r="N92" s="91" t="s">
        <v>246</v>
      </c>
      <c r="O92" s="10">
        <f t="shared" si="36"/>
        <v>3</v>
      </c>
      <c r="P92" s="10">
        <v>9</v>
      </c>
      <c r="Q92" s="11" t="s">
        <v>72</v>
      </c>
      <c r="R92" s="43">
        <f t="shared" si="29"/>
        <v>400</v>
      </c>
      <c r="X92" s="122"/>
      <c r="Y92" s="50">
        <f t="shared" si="30"/>
        <v>2.5</v>
      </c>
      <c r="Z92" s="50"/>
      <c r="AA92" s="50"/>
      <c r="AB92" s="50">
        <f t="shared" si="31"/>
        <v>2.5</v>
      </c>
      <c r="AC92" s="121"/>
      <c r="AD92" s="122"/>
      <c r="AE92" s="122">
        <f t="shared" si="32"/>
        <v>2.5</v>
      </c>
      <c r="AF92" s="122"/>
      <c r="AG92" s="122"/>
      <c r="AH92" s="122">
        <f t="shared" si="33"/>
        <v>2.5</v>
      </c>
      <c r="AI92" s="122"/>
      <c r="AJ92" s="122"/>
      <c r="AK92" s="122">
        <f t="shared" si="34"/>
        <v>2.5</v>
      </c>
      <c r="AL92" s="122"/>
      <c r="AM92" s="122"/>
      <c r="AN92" s="122">
        <f t="shared" si="35"/>
        <v>2.5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10030756</v>
      </c>
      <c r="I93" s="64"/>
      <c r="J93" s="118"/>
      <c r="K93" s="118"/>
      <c r="L93" s="105"/>
      <c r="M93" s="8"/>
      <c r="N93" s="91" t="s">
        <v>242</v>
      </c>
      <c r="O93" s="10">
        <f t="shared" si="36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10034196</v>
      </c>
      <c r="F94" s="71"/>
      <c r="G94" s="71"/>
      <c r="H94" s="71"/>
      <c r="I94" s="64"/>
      <c r="J94" s="64"/>
      <c r="K94" s="71"/>
      <c r="L94" s="116"/>
      <c r="M94" s="8"/>
      <c r="N94" s="91" t="s">
        <v>264</v>
      </c>
      <c r="O94" s="10">
        <v>5.1944022607297628E-2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10033352</v>
      </c>
      <c r="F95" s="71"/>
      <c r="G95" s="71"/>
      <c r="H95" s="71"/>
      <c r="I95" s="64"/>
      <c r="J95" s="64"/>
      <c r="K95" s="71"/>
      <c r="L95" s="116"/>
      <c r="M95" s="8"/>
      <c r="N95" s="91" t="s">
        <v>93</v>
      </c>
      <c r="O95" s="10">
        <v>6.1292979046630416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10033353</v>
      </c>
      <c r="F96" s="71"/>
      <c r="G96" s="71"/>
      <c r="H96" s="71"/>
      <c r="I96" s="64"/>
      <c r="J96" s="64"/>
      <c r="K96" s="71"/>
      <c r="L96" s="116"/>
      <c r="M96" s="8"/>
      <c r="N96" s="91" t="s">
        <v>94</v>
      </c>
      <c r="O96" s="10">
        <v>0.27362937074388577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10033354</v>
      </c>
      <c r="F97" s="71"/>
      <c r="G97" s="71"/>
      <c r="H97" s="71"/>
      <c r="I97" s="64"/>
      <c r="J97" s="64"/>
      <c r="K97" s="71"/>
      <c r="L97" s="116"/>
      <c r="M97" s="8"/>
      <c r="N97" s="91" t="s">
        <v>95</v>
      </c>
      <c r="O97" s="10">
        <v>5.4725874148777151E-2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10033355</v>
      </c>
      <c r="F98" s="71"/>
      <c r="G98" s="71"/>
      <c r="H98" s="71"/>
      <c r="I98" s="64"/>
      <c r="J98" s="64"/>
      <c r="K98" s="71"/>
      <c r="L98" s="116"/>
      <c r="M98" s="8"/>
      <c r="N98" s="91" t="s">
        <v>96</v>
      </c>
      <c r="O98" s="10">
        <v>3.9949888128607323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10033356</v>
      </c>
      <c r="F99" s="71"/>
      <c r="G99" s="71"/>
      <c r="H99" s="71"/>
      <c r="I99" s="64"/>
      <c r="J99" s="64"/>
      <c r="K99" s="71"/>
      <c r="L99" s="116"/>
      <c r="M99" s="8"/>
      <c r="N99" s="91" t="s">
        <v>97</v>
      </c>
      <c r="O99" s="10">
        <v>0.54725874148777154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10033357</v>
      </c>
      <c r="F100" s="71"/>
      <c r="G100" s="71"/>
      <c r="H100" s="71"/>
      <c r="I100" s="64"/>
      <c r="J100" s="64"/>
      <c r="K100" s="71"/>
      <c r="L100" s="116"/>
      <c r="M100" s="8"/>
      <c r="N100" s="91" t="s">
        <v>98</v>
      </c>
      <c r="O100" s="10">
        <v>0.2189034965951086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89">
        <v>30022101</v>
      </c>
      <c r="E101" s="118"/>
      <c r="F101" s="118"/>
      <c r="G101" s="118"/>
      <c r="H101" s="118"/>
      <c r="I101" s="64"/>
      <c r="J101" s="118"/>
      <c r="K101" s="118"/>
      <c r="L101" s="105"/>
      <c r="M101" s="8"/>
      <c r="N101" s="91" t="s">
        <v>249</v>
      </c>
      <c r="O101" s="10">
        <f>4*O3</f>
        <v>4</v>
      </c>
      <c r="P101" s="10">
        <f>16</f>
        <v>16</v>
      </c>
      <c r="Q101" s="11" t="s">
        <v>75</v>
      </c>
      <c r="R101" s="43">
        <f t="shared" si="29"/>
        <v>225</v>
      </c>
      <c r="X101" s="122"/>
      <c r="Y101" s="50">
        <f t="shared" si="30"/>
        <v>4.4444444444444446</v>
      </c>
      <c r="Z101" s="50"/>
      <c r="AA101" s="50"/>
      <c r="AB101" s="50">
        <f t="shared" si="31"/>
        <v>4.4444444444444446</v>
      </c>
      <c r="AC101" s="121"/>
      <c r="AD101" s="122"/>
      <c r="AE101" s="122">
        <f t="shared" si="32"/>
        <v>4.4444444444444446</v>
      </c>
      <c r="AF101" s="122"/>
      <c r="AG101" s="122"/>
      <c r="AH101" s="122">
        <f t="shared" si="33"/>
        <v>4.4444444444444446</v>
      </c>
      <c r="AI101" s="122"/>
      <c r="AJ101" s="122"/>
      <c r="AK101" s="122">
        <f t="shared" si="34"/>
        <v>4.4444444444444446</v>
      </c>
      <c r="AL101" s="122"/>
      <c r="AM101" s="122"/>
      <c r="AN101" s="122">
        <f t="shared" si="35"/>
        <v>4.4444444444444446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89">
        <v>30022102</v>
      </c>
      <c r="F102" s="118"/>
      <c r="G102" s="118"/>
      <c r="H102" s="118"/>
      <c r="I102" s="64"/>
      <c r="J102" s="118"/>
      <c r="K102" s="118"/>
      <c r="L102" s="105"/>
      <c r="M102" s="8"/>
      <c r="N102" s="91" t="s">
        <v>248</v>
      </c>
      <c r="O102" s="10">
        <f>$O$101</f>
        <v>4</v>
      </c>
      <c r="P102" s="10">
        <v>100</v>
      </c>
      <c r="Q102" s="11" t="s">
        <v>73</v>
      </c>
      <c r="R102" s="43">
        <f t="shared" si="29"/>
        <v>36</v>
      </c>
      <c r="X102" s="122"/>
      <c r="Y102" s="50">
        <f t="shared" si="30"/>
        <v>27.777777777777779</v>
      </c>
      <c r="Z102" s="50"/>
      <c r="AA102" s="50"/>
      <c r="AB102" s="50">
        <f t="shared" si="31"/>
        <v>27.777777777777779</v>
      </c>
      <c r="AC102" s="121"/>
      <c r="AD102" s="122"/>
      <c r="AE102" s="122">
        <f t="shared" si="32"/>
        <v>27.777777777777779</v>
      </c>
      <c r="AF102" s="122"/>
      <c r="AG102" s="122"/>
      <c r="AH102" s="122">
        <f t="shared" si="33"/>
        <v>27.777777777777779</v>
      </c>
      <c r="AI102" s="122"/>
      <c r="AJ102" s="122"/>
      <c r="AK102" s="122">
        <f t="shared" si="34"/>
        <v>27.777777777777779</v>
      </c>
      <c r="AL102" s="122"/>
      <c r="AM102" s="122"/>
      <c r="AN102" s="122">
        <f t="shared" si="35"/>
        <v>27.777777777777779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89">
        <v>30023039</v>
      </c>
      <c r="G103" s="118"/>
      <c r="H103" s="118"/>
      <c r="I103" s="64"/>
      <c r="J103" s="64"/>
      <c r="K103" s="118"/>
      <c r="L103" s="105"/>
      <c r="M103" s="8"/>
      <c r="N103" s="91" t="s">
        <v>252</v>
      </c>
      <c r="O103" s="10">
        <f t="shared" ref="O103:O111" si="37">$O$101</f>
        <v>4</v>
      </c>
      <c r="P103" s="10">
        <v>9</v>
      </c>
      <c r="Q103" s="11" t="s">
        <v>72</v>
      </c>
      <c r="R103" s="43">
        <f t="shared" si="29"/>
        <v>400</v>
      </c>
      <c r="X103" s="122"/>
      <c r="Y103" s="50">
        <f t="shared" si="30"/>
        <v>2.5</v>
      </c>
      <c r="Z103" s="50"/>
      <c r="AA103" s="50"/>
      <c r="AB103" s="50">
        <f t="shared" si="31"/>
        <v>2.5</v>
      </c>
      <c r="AC103" s="121"/>
      <c r="AD103" s="122"/>
      <c r="AE103" s="122">
        <f t="shared" si="32"/>
        <v>2.5</v>
      </c>
      <c r="AF103" s="122"/>
      <c r="AG103" s="122"/>
      <c r="AH103" s="122">
        <f t="shared" si="33"/>
        <v>2.5</v>
      </c>
      <c r="AI103" s="122"/>
      <c r="AJ103" s="122"/>
      <c r="AK103" s="122">
        <f t="shared" si="34"/>
        <v>2.5</v>
      </c>
      <c r="AL103" s="122"/>
      <c r="AM103" s="122"/>
      <c r="AN103" s="122">
        <f t="shared" si="35"/>
        <v>2.5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64"/>
      <c r="G104" s="89">
        <v>30023040</v>
      </c>
      <c r="H104" s="118"/>
      <c r="I104" s="64"/>
      <c r="J104" s="64"/>
      <c r="K104" s="118"/>
      <c r="L104" s="105"/>
      <c r="M104" s="8"/>
      <c r="N104" s="91" t="s">
        <v>251</v>
      </c>
      <c r="O104" s="10">
        <f t="shared" si="37"/>
        <v>4</v>
      </c>
      <c r="P104" s="10">
        <v>12</v>
      </c>
      <c r="Q104" s="11" t="s">
        <v>84</v>
      </c>
      <c r="R104" s="43">
        <f t="shared" si="29"/>
        <v>300</v>
      </c>
      <c r="X104" s="122"/>
      <c r="Y104" s="50">
        <f t="shared" si="30"/>
        <v>3.3333333333333335</v>
      </c>
      <c r="Z104" s="50"/>
      <c r="AA104" s="50"/>
      <c r="AB104" s="50">
        <f t="shared" si="31"/>
        <v>3.3333333333333335</v>
      </c>
      <c r="AC104" s="121"/>
      <c r="AD104" s="122"/>
      <c r="AE104" s="122">
        <f t="shared" si="32"/>
        <v>3.3333333333333335</v>
      </c>
      <c r="AF104" s="122"/>
      <c r="AG104" s="122"/>
      <c r="AH104" s="122">
        <f t="shared" si="33"/>
        <v>3.3333333333333335</v>
      </c>
      <c r="AI104" s="122"/>
      <c r="AJ104" s="122"/>
      <c r="AK104" s="122">
        <f t="shared" si="34"/>
        <v>3.3333333333333335</v>
      </c>
      <c r="AL104" s="122"/>
      <c r="AM104" s="122"/>
      <c r="AN104" s="122">
        <f t="shared" si="35"/>
        <v>3.3333333333333335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71"/>
      <c r="F105" s="118"/>
      <c r="G105" s="64"/>
      <c r="H105" s="64">
        <v>10030774</v>
      </c>
      <c r="I105" s="64"/>
      <c r="J105" s="64"/>
      <c r="K105" s="118"/>
      <c r="L105" s="105"/>
      <c r="M105" s="8"/>
      <c r="N105" s="91" t="s">
        <v>250</v>
      </c>
      <c r="O105" s="10">
        <f t="shared" si="37"/>
        <v>4</v>
      </c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89">
        <v>30023037</v>
      </c>
      <c r="G106" s="118"/>
      <c r="H106" s="118"/>
      <c r="I106" s="118"/>
      <c r="J106" s="64"/>
      <c r="K106" s="118"/>
      <c r="L106" s="105"/>
      <c r="M106" s="8"/>
      <c r="N106" s="91" t="s">
        <v>255</v>
      </c>
      <c r="O106" s="10">
        <f t="shared" si="37"/>
        <v>4</v>
      </c>
      <c r="P106" s="10">
        <v>36</v>
      </c>
      <c r="Q106" s="11" t="s">
        <v>72</v>
      </c>
      <c r="R106" s="43">
        <f t="shared" si="29"/>
        <v>100</v>
      </c>
      <c r="X106" s="122"/>
      <c r="Y106" s="50">
        <f t="shared" si="30"/>
        <v>10</v>
      </c>
      <c r="Z106" s="50"/>
      <c r="AA106" s="50"/>
      <c r="AB106" s="50">
        <f t="shared" si="31"/>
        <v>10</v>
      </c>
      <c r="AC106" s="121"/>
      <c r="AD106" s="122"/>
      <c r="AE106" s="122">
        <f t="shared" si="32"/>
        <v>10</v>
      </c>
      <c r="AF106" s="122"/>
      <c r="AG106" s="122"/>
      <c r="AH106" s="122">
        <f t="shared" si="33"/>
        <v>10</v>
      </c>
      <c r="AI106" s="122"/>
      <c r="AJ106" s="122"/>
      <c r="AK106" s="122">
        <f t="shared" si="34"/>
        <v>10</v>
      </c>
      <c r="AL106" s="122"/>
      <c r="AM106" s="122"/>
      <c r="AN106" s="122">
        <f t="shared" si="35"/>
        <v>10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64"/>
      <c r="G107" s="89">
        <v>30023038</v>
      </c>
      <c r="H107" s="118"/>
      <c r="I107" s="118"/>
      <c r="J107" s="64"/>
      <c r="K107" s="118"/>
      <c r="L107" s="105"/>
      <c r="M107" s="8"/>
      <c r="N107" s="91" t="s">
        <v>254</v>
      </c>
      <c r="O107" s="10">
        <f t="shared" si="37"/>
        <v>4</v>
      </c>
      <c r="P107" s="10">
        <v>72</v>
      </c>
      <c r="Q107" s="11" t="s">
        <v>84</v>
      </c>
      <c r="R107" s="43">
        <f t="shared" si="29"/>
        <v>50</v>
      </c>
      <c r="X107" s="122"/>
      <c r="Y107" s="50">
        <f t="shared" si="30"/>
        <v>20</v>
      </c>
      <c r="Z107" s="50"/>
      <c r="AA107" s="50"/>
      <c r="AB107" s="50">
        <f t="shared" si="31"/>
        <v>20</v>
      </c>
      <c r="AC107" s="121"/>
      <c r="AD107" s="122"/>
      <c r="AE107" s="122">
        <f t="shared" si="32"/>
        <v>20</v>
      </c>
      <c r="AF107" s="122"/>
      <c r="AG107" s="122"/>
      <c r="AH107" s="122">
        <f t="shared" si="33"/>
        <v>20</v>
      </c>
      <c r="AI107" s="122"/>
      <c r="AJ107" s="122"/>
      <c r="AK107" s="122">
        <f t="shared" si="34"/>
        <v>20</v>
      </c>
      <c r="AL107" s="122"/>
      <c r="AM107" s="122"/>
      <c r="AN107" s="122">
        <f t="shared" si="35"/>
        <v>20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64"/>
      <c r="H108" s="64">
        <v>10030773</v>
      </c>
      <c r="I108" s="118"/>
      <c r="J108" s="64"/>
      <c r="K108" s="118"/>
      <c r="L108" s="105"/>
      <c r="M108" s="8"/>
      <c r="N108" s="91" t="s">
        <v>253</v>
      </c>
      <c r="O108" s="10">
        <f t="shared" si="37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89">
        <v>30022107</v>
      </c>
      <c r="G109" s="118"/>
      <c r="H109" s="118"/>
      <c r="I109" s="118"/>
      <c r="J109" s="64"/>
      <c r="K109" s="118"/>
      <c r="L109" s="105"/>
      <c r="M109" s="8"/>
      <c r="N109" s="91" t="s">
        <v>258</v>
      </c>
      <c r="O109" s="10">
        <f t="shared" si="37"/>
        <v>4</v>
      </c>
      <c r="P109" s="10">
        <v>12</v>
      </c>
      <c r="Q109" s="11" t="s">
        <v>84</v>
      </c>
      <c r="R109" s="43">
        <f t="shared" si="29"/>
        <v>300</v>
      </c>
      <c r="X109" s="122"/>
      <c r="Y109" s="50">
        <f t="shared" si="30"/>
        <v>3.3333333333333335</v>
      </c>
      <c r="Z109" s="50"/>
      <c r="AA109" s="50"/>
      <c r="AB109" s="50">
        <f t="shared" si="31"/>
        <v>3.3333333333333335</v>
      </c>
      <c r="AC109" s="121"/>
      <c r="AD109" s="122"/>
      <c r="AE109" s="122">
        <f t="shared" si="32"/>
        <v>3.3333333333333335</v>
      </c>
      <c r="AF109" s="122"/>
      <c r="AG109" s="122"/>
      <c r="AH109" s="122">
        <f t="shared" si="33"/>
        <v>3.3333333333333335</v>
      </c>
      <c r="AI109" s="122"/>
      <c r="AJ109" s="122"/>
      <c r="AK109" s="122">
        <f t="shared" si="34"/>
        <v>3.3333333333333335</v>
      </c>
      <c r="AL109" s="122"/>
      <c r="AM109" s="122"/>
      <c r="AN109" s="122">
        <f t="shared" si="35"/>
        <v>3.3333333333333335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89">
        <v>30022108</v>
      </c>
      <c r="H110" s="118"/>
      <c r="I110" s="118"/>
      <c r="J110" s="64"/>
      <c r="K110" s="118"/>
      <c r="L110" s="105"/>
      <c r="M110" s="8"/>
      <c r="N110" s="91" t="s">
        <v>257</v>
      </c>
      <c r="O110" s="10">
        <f t="shared" si="37"/>
        <v>4</v>
      </c>
      <c r="P110" s="10">
        <v>9</v>
      </c>
      <c r="Q110" s="11" t="s">
        <v>72</v>
      </c>
      <c r="R110" s="43">
        <f t="shared" si="29"/>
        <v>400</v>
      </c>
      <c r="X110" s="122"/>
      <c r="Y110" s="50">
        <f t="shared" si="30"/>
        <v>2.5</v>
      </c>
      <c r="Z110" s="50"/>
      <c r="AA110" s="50"/>
      <c r="AB110" s="50">
        <f t="shared" si="31"/>
        <v>2.5</v>
      </c>
      <c r="AC110" s="121"/>
      <c r="AD110" s="122"/>
      <c r="AE110" s="122">
        <f t="shared" si="32"/>
        <v>2.5</v>
      </c>
      <c r="AF110" s="122"/>
      <c r="AG110" s="122"/>
      <c r="AH110" s="122">
        <f t="shared" si="33"/>
        <v>2.5</v>
      </c>
      <c r="AI110" s="122"/>
      <c r="AJ110" s="122"/>
      <c r="AK110" s="122">
        <f t="shared" si="34"/>
        <v>2.5</v>
      </c>
      <c r="AL110" s="122"/>
      <c r="AM110" s="122"/>
      <c r="AN110" s="122">
        <f t="shared" si="35"/>
        <v>2.5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10030759</v>
      </c>
      <c r="I111" s="118"/>
      <c r="J111" s="64"/>
      <c r="K111" s="118"/>
      <c r="L111" s="105"/>
      <c r="M111" s="8"/>
      <c r="N111" s="91" t="s">
        <v>256</v>
      </c>
      <c r="O111" s="10">
        <f t="shared" si="37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10034196</v>
      </c>
      <c r="F112" s="71"/>
      <c r="G112" s="71"/>
      <c r="H112" s="71"/>
      <c r="I112" s="64"/>
      <c r="J112" s="64"/>
      <c r="K112" s="71"/>
      <c r="L112" s="116"/>
      <c r="M112" s="8"/>
      <c r="N112" s="91" t="s">
        <v>264</v>
      </c>
      <c r="O112" s="10">
        <v>0.12666370090196724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10033352</v>
      </c>
      <c r="F113" s="71"/>
      <c r="G113" s="71"/>
      <c r="H113" s="71"/>
      <c r="I113" s="64"/>
      <c r="J113" s="64"/>
      <c r="K113" s="71"/>
      <c r="L113" s="116"/>
      <c r="M113" s="8"/>
      <c r="N113" s="91" t="s">
        <v>93</v>
      </c>
      <c r="O113" s="10">
        <v>14.946080753211115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10033353</v>
      </c>
      <c r="F114" s="71"/>
      <c r="G114" s="71"/>
      <c r="H114" s="71"/>
      <c r="I114" s="64"/>
      <c r="J114" s="64"/>
      <c r="K114" s="71"/>
      <c r="L114" s="116"/>
      <c r="M114" s="8"/>
      <c r="N114" s="91" t="s">
        <v>94</v>
      </c>
      <c r="O114" s="10">
        <v>0.66723574791121043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10033354</v>
      </c>
      <c r="F115" s="71"/>
      <c r="G115" s="71"/>
      <c r="H115" s="71"/>
      <c r="I115" s="64"/>
      <c r="J115" s="64"/>
      <c r="K115" s="71"/>
      <c r="L115" s="116"/>
      <c r="M115" s="8"/>
      <c r="N115" s="91" t="s">
        <v>95</v>
      </c>
      <c r="O115" s="10">
        <v>0.13344714958224208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10033355</v>
      </c>
      <c r="F116" s="71"/>
      <c r="G116" s="71"/>
      <c r="H116" s="71"/>
      <c r="I116" s="64"/>
      <c r="J116" s="64"/>
      <c r="K116" s="71"/>
      <c r="L116" s="116"/>
      <c r="M116" s="8"/>
      <c r="N116" s="91" t="s">
        <v>96</v>
      </c>
      <c r="O116" s="10">
        <v>9.7416419195036728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10033356</v>
      </c>
      <c r="F117" s="71"/>
      <c r="G117" s="71"/>
      <c r="H117" s="71"/>
      <c r="I117" s="64"/>
      <c r="J117" s="64"/>
      <c r="K117" s="71"/>
      <c r="L117" s="116"/>
      <c r="M117" s="8"/>
      <c r="N117" s="91" t="s">
        <v>97</v>
      </c>
      <c r="O117" s="10">
        <v>1.3344714958224209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10033357</v>
      </c>
      <c r="F118" s="71"/>
      <c r="G118" s="71"/>
      <c r="H118" s="71"/>
      <c r="I118" s="64"/>
      <c r="J118" s="64"/>
      <c r="K118" s="71"/>
      <c r="L118" s="116"/>
      <c r="M118" s="8"/>
      <c r="N118" s="91" t="s">
        <v>98</v>
      </c>
      <c r="O118" s="10">
        <v>0.5337885983289683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89">
        <v>30023034</v>
      </c>
      <c r="E119" s="71"/>
      <c r="F119" s="71"/>
      <c r="G119" s="71"/>
      <c r="H119" s="71"/>
      <c r="I119" s="64"/>
      <c r="J119" s="64"/>
      <c r="K119" s="117"/>
      <c r="L119" s="116"/>
      <c r="M119" s="8"/>
      <c r="N119" s="91" t="s">
        <v>266</v>
      </c>
      <c r="O119" s="10">
        <v>2</v>
      </c>
      <c r="P119" s="10">
        <f>16</f>
        <v>16</v>
      </c>
      <c r="Q119" s="11" t="s">
        <v>75</v>
      </c>
      <c r="R119" s="43">
        <f t="shared" si="29"/>
        <v>225</v>
      </c>
      <c r="X119" s="122"/>
      <c r="Y119" s="50">
        <f t="shared" si="30"/>
        <v>4.4444444444444446</v>
      </c>
      <c r="Z119" s="50"/>
      <c r="AA119" s="50"/>
      <c r="AB119" s="50">
        <f t="shared" si="31"/>
        <v>4.4444444444444446</v>
      </c>
      <c r="AC119" s="121"/>
      <c r="AD119" s="122"/>
      <c r="AE119" s="122">
        <f t="shared" si="32"/>
        <v>4.4444444444444446</v>
      </c>
      <c r="AF119" s="122"/>
      <c r="AG119" s="122"/>
      <c r="AH119" s="122">
        <f t="shared" si="33"/>
        <v>4.4444444444444446</v>
      </c>
      <c r="AI119" s="122"/>
      <c r="AJ119" s="122"/>
      <c r="AK119" s="122">
        <f t="shared" si="34"/>
        <v>4.4444444444444446</v>
      </c>
      <c r="AL119" s="122"/>
      <c r="AM119" s="122"/>
      <c r="AN119" s="122">
        <f t="shared" si="35"/>
        <v>4.4444444444444446</v>
      </c>
    </row>
    <row r="120" spans="1:40" ht="22.5" customHeight="1" x14ac:dyDescent="0.55000000000000004">
      <c r="A120" s="5">
        <v>1000</v>
      </c>
      <c r="B120" s="52" t="s">
        <v>66</v>
      </c>
      <c r="C120" s="63"/>
      <c r="D120" s="64"/>
      <c r="E120" s="71">
        <v>10030752</v>
      </c>
      <c r="F120" s="64"/>
      <c r="G120" s="71"/>
      <c r="H120" s="64"/>
      <c r="I120" s="64"/>
      <c r="J120" s="64"/>
      <c r="K120" s="118"/>
      <c r="L120" s="105"/>
      <c r="M120" s="8"/>
      <c r="N120" s="91" t="s">
        <v>177</v>
      </c>
      <c r="O120" s="10">
        <f>O119</f>
        <v>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10034196</v>
      </c>
      <c r="F121" s="71"/>
      <c r="G121" s="71"/>
      <c r="H121" s="71"/>
      <c r="I121" s="64"/>
      <c r="J121" s="64"/>
      <c r="K121" s="71"/>
      <c r="L121" s="116"/>
      <c r="M121" s="8"/>
      <c r="N121" s="91" t="s">
        <v>264</v>
      </c>
      <c r="O121" s="10">
        <v>2.7689709670194553E-3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10033352</v>
      </c>
      <c r="F122" s="71"/>
      <c r="G122" s="71"/>
      <c r="H122" s="71"/>
      <c r="I122" s="64"/>
      <c r="J122" s="64"/>
      <c r="K122" s="71"/>
      <c r="L122" s="116"/>
      <c r="M122" s="8"/>
      <c r="N122" s="91" t="s">
        <v>93</v>
      </c>
      <c r="O122" s="10">
        <v>0.32673341598000855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10033353</v>
      </c>
      <c r="F123" s="71"/>
      <c r="G123" s="71"/>
      <c r="H123" s="71"/>
      <c r="I123" s="64"/>
      <c r="J123" s="64"/>
      <c r="K123" s="71"/>
      <c r="L123" s="116"/>
      <c r="M123" s="8"/>
      <c r="N123" s="91" t="s">
        <v>94</v>
      </c>
      <c r="O123" s="10">
        <v>1.4586313213393237E-2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10033354</v>
      </c>
      <c r="F124" s="71"/>
      <c r="G124" s="71"/>
      <c r="H124" s="71"/>
      <c r="I124" s="64"/>
      <c r="J124" s="64"/>
      <c r="K124" s="71"/>
      <c r="L124" s="116"/>
      <c r="M124" s="8"/>
      <c r="N124" s="91" t="s">
        <v>95</v>
      </c>
      <c r="O124" s="10">
        <v>2.9172626426786476E-3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10033355</v>
      </c>
      <c r="F125" s="71"/>
      <c r="G125" s="71"/>
      <c r="H125" s="71"/>
      <c r="I125" s="64"/>
      <c r="J125" s="64"/>
      <c r="K125" s="71"/>
      <c r="L125" s="116"/>
      <c r="M125" s="8"/>
      <c r="N125" s="91" t="s">
        <v>96</v>
      </c>
      <c r="O125" s="10">
        <v>0.21296017291554128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10033356</v>
      </c>
      <c r="F126" s="71"/>
      <c r="G126" s="71"/>
      <c r="H126" s="71"/>
      <c r="I126" s="64"/>
      <c r="J126" s="64"/>
      <c r="K126" s="71"/>
      <c r="L126" s="116"/>
      <c r="M126" s="8"/>
      <c r="N126" s="91" t="s">
        <v>97</v>
      </c>
      <c r="O126" s="10">
        <v>2.9172626426786474E-2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10033357</v>
      </c>
      <c r="F127" s="71"/>
      <c r="G127" s="71"/>
      <c r="H127" s="71"/>
      <c r="I127" s="64"/>
      <c r="J127" s="64"/>
      <c r="K127" s="71"/>
      <c r="L127" s="116"/>
      <c r="M127" s="8"/>
      <c r="N127" s="91" t="s">
        <v>98</v>
      </c>
      <c r="O127" s="10">
        <v>1.166905057071459E-2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89">
        <v>30023035</v>
      </c>
      <c r="E128" s="71"/>
      <c r="F128" s="64"/>
      <c r="G128" s="71"/>
      <c r="H128" s="118"/>
      <c r="I128" s="118"/>
      <c r="J128" s="118"/>
      <c r="K128" s="118"/>
      <c r="L128" s="105"/>
      <c r="M128" s="8"/>
      <c r="N128" s="91" t="s">
        <v>267</v>
      </c>
      <c r="O128" s="10">
        <v>1</v>
      </c>
      <c r="P128" s="10">
        <f>16</f>
        <v>16</v>
      </c>
      <c r="Q128" s="11" t="s">
        <v>75</v>
      </c>
      <c r="R128" s="43">
        <f t="shared" si="29"/>
        <v>225</v>
      </c>
      <c r="X128" s="122"/>
      <c r="Y128" s="50">
        <f t="shared" si="30"/>
        <v>4.4444444444444446</v>
      </c>
      <c r="Z128" s="50"/>
      <c r="AA128" s="50"/>
      <c r="AB128" s="50">
        <f t="shared" si="31"/>
        <v>4.4444444444444446</v>
      </c>
      <c r="AC128" s="121"/>
      <c r="AD128" s="122"/>
      <c r="AE128" s="122">
        <f t="shared" si="32"/>
        <v>4.4444444444444446</v>
      </c>
      <c r="AF128" s="122"/>
      <c r="AG128" s="122"/>
      <c r="AH128" s="122">
        <f t="shared" si="33"/>
        <v>4.4444444444444446</v>
      </c>
      <c r="AI128" s="122"/>
      <c r="AJ128" s="122"/>
      <c r="AK128" s="122">
        <f t="shared" si="34"/>
        <v>4.4444444444444446</v>
      </c>
      <c r="AL128" s="122"/>
      <c r="AM128" s="122"/>
      <c r="AN128" s="122">
        <f t="shared" si="35"/>
        <v>4.4444444444444446</v>
      </c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71">
        <v>10030753</v>
      </c>
      <c r="F129" s="64"/>
      <c r="G129" s="71"/>
      <c r="H129" s="118"/>
      <c r="I129" s="118"/>
      <c r="J129" s="118"/>
      <c r="K129" s="64"/>
      <c r="L129" s="105"/>
      <c r="M129" s="8"/>
      <c r="N129" s="91" t="s">
        <v>178</v>
      </c>
      <c r="O129" s="10">
        <v>1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10034196</v>
      </c>
      <c r="F130" s="71"/>
      <c r="G130" s="71"/>
      <c r="H130" s="71"/>
      <c r="I130" s="64"/>
      <c r="J130" s="64"/>
      <c r="K130" s="71"/>
      <c r="L130" s="116"/>
      <c r="M130" s="8"/>
      <c r="N130" s="91" t="s">
        <v>264</v>
      </c>
      <c r="O130" s="10">
        <v>8.3069129010583664E-4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10033352</v>
      </c>
      <c r="F131" s="71"/>
      <c r="G131" s="71"/>
      <c r="H131" s="71"/>
      <c r="I131" s="64"/>
      <c r="J131" s="64"/>
      <c r="K131" s="71"/>
      <c r="L131" s="116"/>
      <c r="M131" s="8"/>
      <c r="N131" s="91" t="s">
        <v>93</v>
      </c>
      <c r="O131" s="10">
        <v>9.8020024794002569E-2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10033353</v>
      </c>
      <c r="F132" s="71"/>
      <c r="G132" s="71"/>
      <c r="H132" s="71"/>
      <c r="I132" s="64"/>
      <c r="J132" s="64"/>
      <c r="K132" s="71"/>
      <c r="L132" s="116"/>
      <c r="M132" s="8"/>
      <c r="N132" s="91" t="s">
        <v>94</v>
      </c>
      <c r="O132" s="10">
        <v>4.3758939640179718E-3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10033354</v>
      </c>
      <c r="F133" s="71"/>
      <c r="G133" s="71"/>
      <c r="H133" s="71"/>
      <c r="I133" s="64"/>
      <c r="J133" s="64"/>
      <c r="K133" s="71"/>
      <c r="L133" s="116"/>
      <c r="M133" s="8"/>
      <c r="N133" s="91" t="s">
        <v>95</v>
      </c>
      <c r="O133" s="10">
        <v>8.7517879280359426E-4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10033355</v>
      </c>
      <c r="F134" s="71"/>
      <c r="G134" s="71"/>
      <c r="H134" s="71"/>
      <c r="I134" s="64"/>
      <c r="J134" s="64"/>
      <c r="K134" s="71"/>
      <c r="L134" s="116"/>
      <c r="M134" s="8"/>
      <c r="N134" s="91" t="s">
        <v>96</v>
      </c>
      <c r="O134" s="10">
        <v>6.3888051874662385E-2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10033356</v>
      </c>
      <c r="F135" s="71"/>
      <c r="G135" s="71"/>
      <c r="H135" s="71"/>
      <c r="I135" s="64"/>
      <c r="J135" s="64"/>
      <c r="K135" s="71"/>
      <c r="L135" s="116"/>
      <c r="M135" s="8"/>
      <c r="N135" s="91" t="s">
        <v>97</v>
      </c>
      <c r="O135" s="10">
        <v>8.7517879280359437E-3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10033357</v>
      </c>
      <c r="F136" s="71"/>
      <c r="G136" s="71"/>
      <c r="H136" s="71"/>
      <c r="I136" s="64"/>
      <c r="J136" s="64"/>
      <c r="K136" s="71"/>
      <c r="L136" s="116"/>
      <c r="M136" s="8"/>
      <c r="N136" s="91" t="s">
        <v>98</v>
      </c>
      <c r="O136" s="10">
        <v>3.500715171214377E-3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89">
        <v>30023036</v>
      </c>
      <c r="E137" s="117"/>
      <c r="F137" s="64"/>
      <c r="G137" s="117"/>
      <c r="H137" s="118"/>
      <c r="I137" s="118"/>
      <c r="J137" s="118"/>
      <c r="K137" s="118"/>
      <c r="L137" s="105"/>
      <c r="M137" s="8"/>
      <c r="N137" s="91" t="s">
        <v>268</v>
      </c>
      <c r="O137" s="10">
        <v>1</v>
      </c>
      <c r="P137" s="10">
        <f>16</f>
        <v>16</v>
      </c>
      <c r="Q137" s="11" t="s">
        <v>75</v>
      </c>
      <c r="R137" s="43">
        <f t="shared" ref="R137" si="38">3600/P137</f>
        <v>225</v>
      </c>
      <c r="X137" s="122"/>
      <c r="Y137" s="50">
        <f t="shared" ref="Y137" si="39">$Y$1/R137</f>
        <v>4.4444444444444446</v>
      </c>
      <c r="Z137" s="50"/>
      <c r="AA137" s="50"/>
      <c r="AB137" s="50">
        <f t="shared" ref="AB137" si="40">$Y$1/R137</f>
        <v>4.4444444444444446</v>
      </c>
      <c r="AC137" s="121"/>
      <c r="AD137" s="122"/>
      <c r="AE137" s="122">
        <f t="shared" ref="AE137" si="41">$Y$1/R137</f>
        <v>4.4444444444444446</v>
      </c>
      <c r="AF137" s="122"/>
      <c r="AG137" s="122"/>
      <c r="AH137" s="122">
        <f t="shared" ref="AH137" si="42">$Y$1/R137</f>
        <v>4.4444444444444446</v>
      </c>
      <c r="AI137" s="122"/>
      <c r="AJ137" s="122"/>
      <c r="AK137" s="122">
        <f t="shared" ref="AK137" si="43">$Y$1/R137</f>
        <v>4.4444444444444446</v>
      </c>
      <c r="AL137" s="122"/>
      <c r="AM137" s="122"/>
      <c r="AN137" s="122">
        <f t="shared" ref="AN137" si="44">$Y$1/R137</f>
        <v>4.4444444444444446</v>
      </c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118">
        <v>10030443</v>
      </c>
      <c r="F138" s="64"/>
      <c r="G138" s="118"/>
      <c r="H138" s="64"/>
      <c r="I138" s="118"/>
      <c r="J138" s="64"/>
      <c r="K138" s="118"/>
      <c r="L138" s="105"/>
      <c r="M138" s="8"/>
      <c r="N138" s="91" t="s">
        <v>265</v>
      </c>
      <c r="O138" s="10">
        <v>1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10034196</v>
      </c>
      <c r="F139" s="71"/>
      <c r="G139" s="71"/>
      <c r="H139" s="71"/>
      <c r="I139" s="64"/>
      <c r="J139" s="64"/>
      <c r="K139" s="71"/>
      <c r="L139" s="116"/>
      <c r="M139" s="8"/>
      <c r="N139" s="91" t="s">
        <v>264</v>
      </c>
      <c r="O139" s="10">
        <v>8.2519600890741706E-4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10033352</v>
      </c>
      <c r="F140" s="71"/>
      <c r="G140" s="71"/>
      <c r="H140" s="71"/>
      <c r="I140" s="64"/>
      <c r="J140" s="64"/>
      <c r="K140" s="71"/>
      <c r="L140" s="116"/>
      <c r="M140" s="8"/>
      <c r="N140" s="91" t="s">
        <v>93</v>
      </c>
      <c r="O140" s="10">
        <v>6.5504525425943746E-2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10033353</v>
      </c>
      <c r="F141" s="71"/>
      <c r="G141" s="71"/>
      <c r="H141" s="71"/>
      <c r="I141" s="64"/>
      <c r="J141" s="64"/>
      <c r="K141" s="71"/>
      <c r="L141" s="116"/>
      <c r="M141" s="8"/>
      <c r="N141" s="91" t="s">
        <v>94</v>
      </c>
      <c r="O141" s="10">
        <v>2.9243091708010599E-3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10033354</v>
      </c>
      <c r="F142" s="71"/>
      <c r="G142" s="71"/>
      <c r="H142" s="71"/>
      <c r="I142" s="64"/>
      <c r="J142" s="64"/>
      <c r="K142" s="71"/>
      <c r="L142" s="116"/>
      <c r="M142" s="8"/>
      <c r="N142" s="91" t="s">
        <v>95</v>
      </c>
      <c r="O142" s="10">
        <v>5.8486183416021193E-4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10033355</v>
      </c>
      <c r="F143" s="71"/>
      <c r="G143" s="71"/>
      <c r="H143" s="71"/>
      <c r="I143" s="64"/>
      <c r="J143" s="64"/>
      <c r="K143" s="71"/>
      <c r="L143" s="116"/>
      <c r="M143" s="8"/>
      <c r="N143" s="91" t="s">
        <v>96</v>
      </c>
      <c r="O143" s="10">
        <v>4.2694913893695473E-2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10033356</v>
      </c>
      <c r="F144" s="71"/>
      <c r="G144" s="71"/>
      <c r="H144" s="71"/>
      <c r="I144" s="64"/>
      <c r="J144" s="64"/>
      <c r="K144" s="71"/>
      <c r="L144" s="116"/>
      <c r="M144" s="8"/>
      <c r="N144" s="91" t="s">
        <v>97</v>
      </c>
      <c r="O144" s="10">
        <v>5.8486183416021197E-3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10033357</v>
      </c>
      <c r="F145" s="71"/>
      <c r="G145" s="71"/>
      <c r="H145" s="71"/>
      <c r="I145" s="64"/>
      <c r="J145" s="64"/>
      <c r="K145" s="71"/>
      <c r="L145" s="116"/>
      <c r="M145" s="8"/>
      <c r="N145" s="91" t="s">
        <v>98</v>
      </c>
      <c r="O145" s="10">
        <v>2.3394473366408477E-3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265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10034173</v>
      </c>
      <c r="E147" s="64"/>
      <c r="F147" s="64"/>
      <c r="G147" s="64"/>
      <c r="H147" s="118"/>
      <c r="I147" s="64"/>
      <c r="J147" s="64"/>
      <c r="K147" s="118"/>
      <c r="L147" s="105"/>
      <c r="M147" s="8"/>
      <c r="N147" s="91" t="s">
        <v>272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10030446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273</v>
      </c>
      <c r="O148" s="10">
        <v>1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10030447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274</v>
      </c>
      <c r="O149" s="10">
        <v>2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10030448</v>
      </c>
      <c r="E150" s="118"/>
      <c r="F150" s="118"/>
      <c r="G150" s="118"/>
      <c r="H150" s="118"/>
      <c r="I150" s="64"/>
      <c r="J150" s="64"/>
      <c r="K150" s="118"/>
      <c r="L150" s="105"/>
      <c r="M150" s="8"/>
      <c r="N150" s="91" t="s">
        <v>275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10030449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276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10030450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277</v>
      </c>
      <c r="O152" s="10">
        <v>4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10030451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278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10030452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279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10030453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280</v>
      </c>
      <c r="O155" s="10">
        <v>3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10030454</v>
      </c>
      <c r="E156" s="64"/>
      <c r="F156" s="118"/>
      <c r="G156" s="118"/>
      <c r="H156" s="118"/>
      <c r="I156" s="64"/>
      <c r="J156" s="65"/>
      <c r="K156" s="66"/>
      <c r="L156" s="105"/>
      <c r="M156" s="8"/>
      <c r="N156" s="91" t="s">
        <v>281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10030455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282</v>
      </c>
      <c r="O157" s="10">
        <v>14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10030456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283</v>
      </c>
      <c r="O158" s="10">
        <v>4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10034174</v>
      </c>
      <c r="E159" s="118"/>
      <c r="F159" s="118"/>
      <c r="G159" s="118"/>
      <c r="H159" s="118"/>
      <c r="I159" s="64"/>
      <c r="J159" s="64"/>
      <c r="K159" s="118"/>
      <c r="L159" s="105"/>
      <c r="M159" s="8"/>
      <c r="N159" s="91" t="s">
        <v>284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10034175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285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10034176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286</v>
      </c>
      <c r="O161" s="10">
        <v>7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10034177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287</v>
      </c>
      <c r="O162" s="10">
        <v>5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10030461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288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10030462</v>
      </c>
      <c r="E164" s="118"/>
      <c r="F164" s="118"/>
      <c r="G164" s="118"/>
      <c r="H164" s="117"/>
      <c r="I164" s="64"/>
      <c r="J164" s="65"/>
      <c r="K164" s="66"/>
      <c r="L164" s="105"/>
      <c r="M164" s="8"/>
      <c r="N164" s="91" t="s">
        <v>289</v>
      </c>
      <c r="O164" s="10">
        <v>4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10028460</v>
      </c>
      <c r="E165" s="64"/>
      <c r="F165" s="118"/>
      <c r="G165" s="118"/>
      <c r="H165" s="117"/>
      <c r="I165" s="64"/>
      <c r="J165" s="65"/>
      <c r="K165" s="66"/>
      <c r="L165" s="105"/>
      <c r="M165" s="8"/>
      <c r="N165" s="91" t="s">
        <v>290</v>
      </c>
      <c r="O165" s="10">
        <v>6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10034178</v>
      </c>
      <c r="E166" s="64"/>
      <c r="F166" s="64"/>
      <c r="G166" s="64"/>
      <c r="H166" s="71"/>
      <c r="I166" s="64"/>
      <c r="J166" s="65"/>
      <c r="K166" s="66"/>
      <c r="L166" s="105"/>
      <c r="M166" s="8"/>
      <c r="N166" s="91" t="s">
        <v>291</v>
      </c>
      <c r="O166" s="10">
        <v>24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10034179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292</v>
      </c>
      <c r="O167" s="10">
        <v>8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10030463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293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10034960</v>
      </c>
      <c r="E169" s="119"/>
      <c r="F169" s="64"/>
      <c r="G169" s="64"/>
      <c r="H169" s="71"/>
      <c r="I169" s="64"/>
      <c r="J169" s="65"/>
      <c r="K169" s="66"/>
      <c r="L169" s="105"/>
      <c r="M169" s="8"/>
      <c r="N169" s="91" t="s">
        <v>424</v>
      </c>
      <c r="O169" s="10">
        <v>4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20004240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295</v>
      </c>
      <c r="O170" s="10">
        <v>2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20004241</v>
      </c>
      <c r="E171" s="64"/>
      <c r="F171" s="64"/>
      <c r="G171" s="64"/>
      <c r="H171" s="71"/>
      <c r="I171" s="64"/>
      <c r="J171" s="65"/>
      <c r="K171" s="66"/>
      <c r="L171" s="105"/>
      <c r="M171" s="8"/>
      <c r="N171" s="91" t="s">
        <v>296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20004981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297</v>
      </c>
      <c r="O172" s="10">
        <v>1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20005029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298</v>
      </c>
      <c r="O173" s="10">
        <v>3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20005026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299</v>
      </c>
      <c r="O174" s="10">
        <v>4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20005008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300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20004936</v>
      </c>
      <c r="E176" s="118"/>
      <c r="F176" s="118"/>
      <c r="G176" s="118"/>
      <c r="H176" s="118"/>
      <c r="I176" s="64"/>
      <c r="J176" s="118"/>
      <c r="K176" s="118"/>
      <c r="L176" s="105"/>
      <c r="M176" s="8"/>
      <c r="N176" s="91" t="s">
        <v>301</v>
      </c>
      <c r="O176" s="10">
        <v>1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20004952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302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20005019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303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20005020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304</v>
      </c>
      <c r="O179" s="10">
        <v>4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20005014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305</v>
      </c>
      <c r="O180" s="10">
        <v>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20004978</v>
      </c>
      <c r="E181" s="118"/>
      <c r="F181" s="71"/>
      <c r="G181" s="118"/>
      <c r="H181" s="118"/>
      <c r="I181" s="64"/>
      <c r="J181" s="65"/>
      <c r="K181" s="66"/>
      <c r="L181" s="105"/>
      <c r="M181" s="8"/>
      <c r="N181" s="91" t="s">
        <v>306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20004087</v>
      </c>
      <c r="E182" s="64"/>
      <c r="F182" s="71"/>
      <c r="G182" s="118"/>
      <c r="H182" s="118"/>
      <c r="I182" s="64"/>
      <c r="J182" s="65"/>
      <c r="K182" s="66"/>
      <c r="L182" s="105"/>
      <c r="M182" s="8"/>
      <c r="N182" s="91" t="s">
        <v>307</v>
      </c>
      <c r="O182" s="10">
        <v>0.2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20004998</v>
      </c>
      <c r="E183" s="64"/>
      <c r="F183" s="64"/>
      <c r="G183" s="64"/>
      <c r="H183" s="71"/>
      <c r="I183" s="64"/>
      <c r="J183" s="64"/>
      <c r="K183" s="65"/>
      <c r="L183" s="105"/>
      <c r="M183" s="8"/>
      <c r="N183" s="91" t="s">
        <v>308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309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20004983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310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20005002</v>
      </c>
      <c r="E186" s="64"/>
      <c r="F186" s="64"/>
      <c r="G186" s="64"/>
      <c r="H186" s="64"/>
      <c r="I186" s="64"/>
      <c r="J186" s="64"/>
      <c r="K186" s="65"/>
      <c r="L186" s="105"/>
      <c r="M186" s="8"/>
      <c r="N186" s="91" t="s">
        <v>311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20004990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312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20004991</v>
      </c>
      <c r="E188" s="64"/>
      <c r="F188" s="64"/>
      <c r="G188" s="64"/>
      <c r="H188" s="71"/>
      <c r="I188" s="118"/>
      <c r="J188" s="64"/>
      <c r="K188" s="65"/>
      <c r="L188" s="105"/>
      <c r="M188" s="8"/>
      <c r="N188" s="91" t="s">
        <v>313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20004982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314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20004985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315</v>
      </c>
      <c r="O190" s="10">
        <v>4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20004948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316</v>
      </c>
      <c r="O191" s="10">
        <v>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20004089</v>
      </c>
      <c r="E192" s="118"/>
      <c r="F192" s="118"/>
      <c r="G192" s="118"/>
      <c r="H192" s="118"/>
      <c r="I192" s="64"/>
      <c r="J192" s="118"/>
      <c r="K192" s="118"/>
      <c r="L192" s="105"/>
      <c r="M192" s="8"/>
      <c r="N192" s="91" t="s">
        <v>462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10034961</v>
      </c>
      <c r="E193" s="118"/>
      <c r="F193" s="118"/>
      <c r="G193" s="118"/>
      <c r="H193" s="118"/>
      <c r="I193" s="118"/>
      <c r="J193" s="117"/>
      <c r="K193" s="118"/>
      <c r="L193" s="105"/>
      <c r="M193" s="8"/>
      <c r="N193" s="91" t="s">
        <v>425</v>
      </c>
      <c r="O193" s="10">
        <f>1/40</f>
        <v>2.5000000000000001E-2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118"/>
      <c r="G194" s="118"/>
      <c r="H194" s="118"/>
      <c r="I194" s="118"/>
      <c r="J194" s="117"/>
      <c r="K194" s="118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118"/>
      <c r="I195" s="118"/>
      <c r="J195" s="117"/>
      <c r="K195" s="118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71"/>
      <c r="G196" s="118"/>
      <c r="H196" s="118"/>
      <c r="I196" s="64"/>
      <c r="J196" s="65"/>
      <c r="K196" s="66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71"/>
      <c r="G197" s="118"/>
      <c r="H197" s="118"/>
      <c r="I197" s="64"/>
      <c r="J197" s="65"/>
      <c r="K197" s="66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71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71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118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71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71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8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7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71"/>
      <c r="I303" s="64"/>
      <c r="J303" s="64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71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64"/>
      <c r="J319" s="64"/>
      <c r="K319" s="64"/>
      <c r="L319" s="105"/>
      <c r="M319" s="8"/>
      <c r="N319" s="91"/>
      <c r="O319" s="10"/>
      <c r="P319" s="10"/>
      <c r="Q319" s="11"/>
      <c r="R319" s="43"/>
      <c r="X319" s="98"/>
      <c r="Y319" s="96"/>
      <c r="Z319" s="96"/>
      <c r="AA319" s="96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118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64"/>
      <c r="G352" s="64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119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43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43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119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5"/>
      <c r="I453" s="66"/>
      <c r="J453" s="66"/>
      <c r="K453" s="66"/>
      <c r="L453" s="105"/>
      <c r="M453" s="8"/>
      <c r="N453" s="16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6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4"/>
      <c r="G470" s="64"/>
      <c r="H470" s="65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6"/>
      <c r="E474" s="64"/>
      <c r="F474" s="66"/>
      <c r="G474" s="70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106"/>
      <c r="D475" s="107"/>
      <c r="E475" s="107"/>
      <c r="F475" s="107"/>
      <c r="G475" s="108"/>
      <c r="H475" s="107"/>
      <c r="I475" s="107"/>
      <c r="J475" s="107"/>
      <c r="K475" s="107"/>
      <c r="L475" s="109"/>
      <c r="M475" s="8"/>
      <c r="N475" s="90"/>
      <c r="O475" s="10"/>
      <c r="P475" s="10"/>
      <c r="Q475" s="11"/>
      <c r="R475" s="12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93"/>
      <c r="F476" s="93"/>
      <c r="H476" s="29"/>
      <c r="I476" s="93"/>
      <c r="J476" s="93"/>
      <c r="K476" s="93"/>
      <c r="L476" s="22"/>
      <c r="M476" s="8"/>
      <c r="N476" s="90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93"/>
      <c r="E480" s="60"/>
      <c r="F480" s="93"/>
      <c r="H480" s="93"/>
      <c r="I480" s="93"/>
      <c r="J480" s="93"/>
      <c r="K480" s="93"/>
      <c r="L480" s="22"/>
      <c r="M480" s="8"/>
      <c r="N480" s="90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60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93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93"/>
      <c r="F487" s="93"/>
      <c r="G487" s="60"/>
      <c r="H487" s="94"/>
      <c r="I487" s="93"/>
      <c r="J487" s="93"/>
      <c r="K487" s="93"/>
      <c r="L487" s="22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92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60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93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93"/>
      <c r="F493" s="93"/>
      <c r="G493" s="60"/>
      <c r="H493" s="94"/>
      <c r="I493" s="93"/>
      <c r="J493" s="93"/>
      <c r="K493" s="93"/>
      <c r="L493" s="22"/>
      <c r="M493" s="8"/>
      <c r="N493" s="9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93"/>
      <c r="E497" s="60"/>
      <c r="F497" s="60"/>
      <c r="G497" s="93"/>
      <c r="H497" s="29"/>
      <c r="I497" s="93"/>
      <c r="J497" s="93"/>
      <c r="K497" s="93"/>
      <c r="L497" s="22"/>
      <c r="M497" s="8"/>
      <c r="N497" s="90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60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93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60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83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1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17"/>
      <c r="O529" s="10"/>
      <c r="P529" s="10"/>
      <c r="Q529" s="11"/>
      <c r="R529" s="43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94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29"/>
      <c r="H535" s="94"/>
      <c r="I535" s="93"/>
      <c r="J535" s="93"/>
      <c r="K535" s="93"/>
      <c r="L535" s="22"/>
      <c r="M535" s="8"/>
      <c r="N535" s="91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104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1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V544" s="14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1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6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93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94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6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6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6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93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4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6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7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93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17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18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55"/>
      <c r="I621" s="23"/>
      <c r="J621" s="23"/>
      <c r="K621" s="24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25"/>
      <c r="K622" s="26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25"/>
      <c r="J623" s="6"/>
      <c r="K623" s="25"/>
      <c r="L623" s="2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5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23"/>
      <c r="K629" s="23"/>
      <c r="L629" s="7"/>
      <c r="M629" s="8"/>
      <c r="N629" s="21"/>
      <c r="O629" s="10"/>
      <c r="P629" s="10"/>
      <c r="Q629" s="11"/>
      <c r="R629" s="43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7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7"/>
      <c r="K643" s="7"/>
      <c r="L643" s="6"/>
      <c r="M643" s="8"/>
      <c r="N643" s="21"/>
      <c r="O643" s="10"/>
      <c r="P643" s="10"/>
      <c r="Q643" s="11"/>
      <c r="R643" s="43"/>
      <c r="V643" s="14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7"/>
      <c r="M645" s="8"/>
      <c r="N645" s="21"/>
      <c r="O645" s="10"/>
      <c r="P645" s="10"/>
      <c r="Q645" s="11"/>
      <c r="R645" s="43"/>
      <c r="V645" s="14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  <c r="V647" s="14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7"/>
      <c r="K661" s="7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2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8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24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7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0"/>
      <c r="Q676" s="11"/>
      <c r="R676" s="43"/>
      <c r="V676" s="14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56"/>
      <c r="I693" s="7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22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29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29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29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7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7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20"/>
      <c r="B730" s="52"/>
      <c r="C730" s="59"/>
      <c r="D730" s="60"/>
      <c r="E730" s="60"/>
      <c r="F730" s="60"/>
      <c r="G730" s="60"/>
      <c r="H730" s="15"/>
      <c r="I730" s="6"/>
      <c r="J730" s="29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2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6"/>
      <c r="L735" s="7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9"/>
      <c r="O738" s="10"/>
      <c r="P738" s="128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54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8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20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20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32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33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45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5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5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5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45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45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45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45" x14ac:dyDescent="0.55000000000000004">
      <c r="A840" s="5"/>
      <c r="B840" s="52"/>
      <c r="C840" s="59"/>
      <c r="D840" s="60"/>
      <c r="E840" s="60"/>
      <c r="F840" s="60"/>
      <c r="G840" s="60"/>
      <c r="H840" s="55"/>
      <c r="I840" s="7"/>
      <c r="J840" s="7"/>
      <c r="K840" s="7"/>
      <c r="L840" s="7"/>
      <c r="M840" s="35"/>
      <c r="N840" s="34"/>
      <c r="O840" s="10"/>
      <c r="P840" s="128"/>
    </row>
    <row r="841" spans="1:45" x14ac:dyDescent="0.55000000000000004">
      <c r="A841" s="36"/>
      <c r="B841" s="52"/>
      <c r="C841" s="59"/>
      <c r="D841" s="60"/>
      <c r="E841" s="60"/>
      <c r="F841" s="60"/>
      <c r="G841" s="60"/>
      <c r="H841" s="57"/>
      <c r="I841" s="37"/>
      <c r="J841" s="37"/>
      <c r="K841" s="38"/>
      <c r="L841" s="37"/>
      <c r="M841" s="39"/>
      <c r="N841" s="40"/>
      <c r="O841" s="41"/>
      <c r="P841" s="128"/>
    </row>
    <row r="842" spans="1:45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5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5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45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45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5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45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1:45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</row>
    <row r="850" spans="1:45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</row>
    <row r="851" spans="1:45" s="51" customFormat="1" x14ac:dyDescent="0.55000000000000004">
      <c r="A851" s="42"/>
      <c r="B851" s="53"/>
      <c r="C851" s="61"/>
      <c r="D851" s="62"/>
      <c r="E851" s="62"/>
      <c r="F851" s="62"/>
      <c r="G851" s="62"/>
      <c r="H851" s="58"/>
      <c r="I851" s="43"/>
      <c r="J851" s="43"/>
      <c r="K851" s="43"/>
      <c r="L851" s="43"/>
      <c r="M851" s="46"/>
      <c r="N851" s="42"/>
      <c r="O851" s="47"/>
      <c r="Q851" s="3"/>
      <c r="R851" s="13"/>
      <c r="S851" s="13"/>
      <c r="T851" s="13"/>
      <c r="U851" s="13"/>
      <c r="V851" s="1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</row>
  </sheetData>
  <autoFilter ref="A2:AO65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3">
    <cfRule type="duplicateValues" dxfId="2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353C-ACB3-41E3-845B-9D9D2EE90A63}">
  <sheetPr>
    <pageSetUpPr fitToPage="1"/>
  </sheetPr>
  <dimension ref="A1:AS85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3" sqref="D1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25">
        <v>40012177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f>$Y$1/R3</f>
        <v>40</v>
      </c>
      <c r="Z3" s="50"/>
      <c r="AA3" s="50"/>
      <c r="AB3" s="50">
        <f>$Y$1/R3</f>
        <v>40</v>
      </c>
      <c r="AC3" s="121"/>
      <c r="AD3" s="122"/>
      <c r="AE3" s="122">
        <f>$Y$1/R3</f>
        <v>40</v>
      </c>
      <c r="AF3" s="122"/>
      <c r="AG3" s="122"/>
      <c r="AH3" s="122">
        <f>$Y$1/R3</f>
        <v>40</v>
      </c>
      <c r="AI3" s="122"/>
      <c r="AJ3" s="122"/>
      <c r="AK3" s="122">
        <f>$Y$1/R3</f>
        <v>40</v>
      </c>
      <c r="AL3" s="122"/>
      <c r="AM3" s="122"/>
      <c r="AN3" s="122">
        <f>$Y$1/R3</f>
        <v>40</v>
      </c>
    </row>
    <row r="4" spans="1:40" ht="22.5" customHeight="1" x14ac:dyDescent="0.55000000000000004">
      <c r="A4" s="5">
        <v>1000</v>
      </c>
      <c r="B4" s="52" t="s">
        <v>66</v>
      </c>
      <c r="C4" s="114"/>
      <c r="D4" s="71">
        <v>30022061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43">
        <f t="shared" ref="R4:R74" si="0">3600/P4</f>
        <v>225</v>
      </c>
      <c r="X4" s="122"/>
      <c r="Y4" s="50">
        <f t="shared" ref="Y4:Y74" si="1">$Y$1/R4</f>
        <v>4.4444444444444446</v>
      </c>
      <c r="Z4" s="50"/>
      <c r="AA4" s="50"/>
      <c r="AB4" s="50">
        <f t="shared" ref="AB4:AB74" si="2">$Y$1/R4</f>
        <v>4.4444444444444446</v>
      </c>
      <c r="AC4" s="121"/>
      <c r="AD4" s="122"/>
      <c r="AE4" s="122">
        <f t="shared" ref="AE4:AE74" si="3">$Y$1/R4</f>
        <v>4.4444444444444446</v>
      </c>
      <c r="AF4" s="122"/>
      <c r="AG4" s="122"/>
      <c r="AH4" s="122">
        <f t="shared" ref="AH4:AH74" si="4">$Y$1/R4</f>
        <v>4.4444444444444446</v>
      </c>
      <c r="AI4" s="122"/>
      <c r="AJ4" s="122"/>
      <c r="AK4" s="122">
        <f t="shared" ref="AK4:AK74" si="5">$Y$1/R4</f>
        <v>4.4444444444444446</v>
      </c>
      <c r="AL4" s="122"/>
      <c r="AM4" s="122"/>
      <c r="AN4" s="122">
        <f t="shared" ref="AN4:AN74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71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9">
        <v>30022066</v>
      </c>
      <c r="G9" s="138" t="s">
        <v>467</v>
      </c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71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39">
        <v>30023754</v>
      </c>
      <c r="H12" s="71" t="s">
        <v>469</v>
      </c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1"/>
        <v>3.3333333333333335</v>
      </c>
      <c r="Z13" s="50"/>
      <c r="AA13" s="50"/>
      <c r="AB13" s="50">
        <f t="shared" si="2"/>
        <v>3.3333333333333335</v>
      </c>
      <c r="AC13" s="121"/>
      <c r="AD13" s="122"/>
      <c r="AE13" s="122">
        <f t="shared" si="3"/>
        <v>3.3333333333333335</v>
      </c>
      <c r="AF13" s="122"/>
      <c r="AG13" s="122"/>
      <c r="AH13" s="122">
        <f t="shared" si="4"/>
        <v>3.3333333333333335</v>
      </c>
      <c r="AI13" s="122"/>
      <c r="AJ13" s="122"/>
      <c r="AK13" s="122">
        <f t="shared" si="5"/>
        <v>3.3333333333333335</v>
      </c>
      <c r="AL13" s="122"/>
      <c r="AM13" s="122"/>
      <c r="AN13" s="122">
        <f t="shared" si="6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64"/>
      <c r="H15" s="71">
        <v>10030495</v>
      </c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O5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f t="shared" si="1"/>
        <v>11.111111111111111</v>
      </c>
      <c r="Z16" s="50"/>
      <c r="AA16" s="50"/>
      <c r="AB16" s="50">
        <f t="shared" si="2"/>
        <v>11.111111111111111</v>
      </c>
      <c r="AC16" s="121"/>
      <c r="AD16" s="122"/>
      <c r="AE16" s="122">
        <f t="shared" si="3"/>
        <v>11.111111111111111</v>
      </c>
      <c r="AF16" s="122"/>
      <c r="AG16" s="122"/>
      <c r="AH16" s="122">
        <f t="shared" si="4"/>
        <v>11.111111111111111</v>
      </c>
      <c r="AI16" s="122"/>
      <c r="AJ16" s="122"/>
      <c r="AK16" s="122">
        <f t="shared" si="5"/>
        <v>11.111111111111111</v>
      </c>
      <c r="AL16" s="122"/>
      <c r="AM16" s="122"/>
      <c r="AN16" s="122">
        <f t="shared" si="6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39">
        <v>30023755</v>
      </c>
      <c r="H17" s="71" t="s">
        <v>469</v>
      </c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71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f t="shared" si="1"/>
        <v>3.3333333333333335</v>
      </c>
      <c r="Z18" s="50"/>
      <c r="AA18" s="50"/>
      <c r="AB18" s="50">
        <f t="shared" si="2"/>
        <v>3.3333333333333335</v>
      </c>
      <c r="AC18" s="121"/>
      <c r="AD18" s="122"/>
      <c r="AE18" s="122">
        <f t="shared" si="3"/>
        <v>3.3333333333333335</v>
      </c>
      <c r="AF18" s="122"/>
      <c r="AG18" s="122"/>
      <c r="AH18" s="122">
        <f t="shared" si="4"/>
        <v>3.3333333333333335</v>
      </c>
      <c r="AI18" s="122"/>
      <c r="AJ18" s="122"/>
      <c r="AK18" s="122">
        <f t="shared" si="5"/>
        <v>3.3333333333333335</v>
      </c>
      <c r="AL18" s="122"/>
      <c r="AM18" s="122"/>
      <c r="AN18" s="122">
        <f t="shared" si="6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64"/>
      <c r="H20" s="124">
        <v>10030495</v>
      </c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O5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10034196</v>
      </c>
      <c r="F22" s="71"/>
      <c r="G22" s="71"/>
      <c r="H22" s="71"/>
      <c r="I22" s="64"/>
      <c r="J22" s="64"/>
      <c r="K22" s="71"/>
      <c r="L22" s="116"/>
      <c r="M22" s="8"/>
      <c r="N22" s="91" t="s">
        <v>264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23.394617679304424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1.0444025749689474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0.20888051499378948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15.248277594546634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2.0888051499378948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0.83552205997515794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71">
        <v>30022057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259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f t="shared" si="1"/>
        <v>4.4444444444444446</v>
      </c>
      <c r="Z29" s="50"/>
      <c r="AA29" s="50"/>
      <c r="AB29" s="50">
        <f t="shared" si="2"/>
        <v>4.4444444444444446</v>
      </c>
      <c r="AC29" s="121"/>
      <c r="AD29" s="122"/>
      <c r="AE29" s="122">
        <f t="shared" si="3"/>
        <v>4.4444444444444446</v>
      </c>
      <c r="AF29" s="122"/>
      <c r="AG29" s="122"/>
      <c r="AH29" s="122">
        <f t="shared" si="4"/>
        <v>4.4444444444444446</v>
      </c>
      <c r="AI29" s="122"/>
      <c r="AJ29" s="122"/>
      <c r="AK29" s="122">
        <f t="shared" si="5"/>
        <v>4.4444444444444446</v>
      </c>
      <c r="AL29" s="122"/>
      <c r="AM29" s="122"/>
      <c r="AN29" s="122">
        <f t="shared" si="6"/>
        <v>4.4444444444444446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71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O4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f t="shared" si="1"/>
        <v>50</v>
      </c>
      <c r="Z30" s="50"/>
      <c r="AA30" s="50"/>
      <c r="AB30" s="50">
        <f t="shared" si="2"/>
        <v>50</v>
      </c>
      <c r="AC30" s="121"/>
      <c r="AD30" s="122"/>
      <c r="AE30" s="122">
        <f t="shared" si="3"/>
        <v>50</v>
      </c>
      <c r="AF30" s="122"/>
      <c r="AG30" s="122"/>
      <c r="AH30" s="122">
        <f t="shared" si="4"/>
        <v>50</v>
      </c>
      <c r="AI30" s="122"/>
      <c r="AJ30" s="122"/>
      <c r="AK30" s="122">
        <f t="shared" si="5"/>
        <v>50</v>
      </c>
      <c r="AL30" s="122"/>
      <c r="AM30" s="122"/>
      <c r="AN30" s="122">
        <f t="shared" si="6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f t="shared" si="1"/>
        <v>103.05555555555556</v>
      </c>
      <c r="Z31" s="50"/>
      <c r="AA31" s="50"/>
      <c r="AB31" s="50">
        <f t="shared" si="2"/>
        <v>103.05555555555556</v>
      </c>
      <c r="AC31" s="121"/>
      <c r="AD31" s="122"/>
      <c r="AE31" s="122">
        <f t="shared" si="3"/>
        <v>103.05555555555556</v>
      </c>
      <c r="AF31" s="122"/>
      <c r="AG31" s="122"/>
      <c r="AH31" s="122">
        <f t="shared" si="4"/>
        <v>103.05555555555556</v>
      </c>
      <c r="AI31" s="122"/>
      <c r="AJ31" s="122"/>
      <c r="AK31" s="122">
        <f t="shared" si="5"/>
        <v>103.05555555555556</v>
      </c>
      <c r="AL31" s="122"/>
      <c r="AM31" s="122"/>
      <c r="AN31" s="122">
        <f t="shared" si="6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8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f t="shared" si="1"/>
        <v>20.833333333333332</v>
      </c>
      <c r="Z32" s="50"/>
      <c r="AA32" s="50"/>
      <c r="AB32" s="50">
        <f t="shared" si="2"/>
        <v>20.833333333333332</v>
      </c>
      <c r="AC32" s="121"/>
      <c r="AD32" s="122"/>
      <c r="AE32" s="122">
        <f t="shared" si="3"/>
        <v>20.833333333333332</v>
      </c>
      <c r="AF32" s="122"/>
      <c r="AG32" s="122"/>
      <c r="AH32" s="122">
        <f t="shared" si="4"/>
        <v>20.833333333333332</v>
      </c>
      <c r="AI32" s="122"/>
      <c r="AJ32" s="122"/>
      <c r="AK32" s="122">
        <f t="shared" si="5"/>
        <v>20.833333333333332</v>
      </c>
      <c r="AL32" s="122"/>
      <c r="AM32" s="122"/>
      <c r="AN32" s="122">
        <f t="shared" si="6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8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f t="shared" si="1"/>
        <v>7.4999999999999991</v>
      </c>
      <c r="Z33" s="50"/>
      <c r="AA33" s="50"/>
      <c r="AB33" s="50">
        <f t="shared" si="2"/>
        <v>7.4999999999999991</v>
      </c>
      <c r="AC33" s="121"/>
      <c r="AD33" s="122"/>
      <c r="AE33" s="122">
        <f t="shared" si="3"/>
        <v>7.4999999999999991</v>
      </c>
      <c r="AF33" s="122"/>
      <c r="AG33" s="122"/>
      <c r="AH33" s="122">
        <f t="shared" si="4"/>
        <v>7.4999999999999991</v>
      </c>
      <c r="AI33" s="122"/>
      <c r="AJ33" s="122"/>
      <c r="AK33" s="122">
        <f t="shared" si="5"/>
        <v>7.4999999999999991</v>
      </c>
      <c r="AL33" s="122"/>
      <c r="AM33" s="122"/>
      <c r="AN33" s="122">
        <f t="shared" si="6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8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9">
        <v>30022075</v>
      </c>
      <c r="I35" s="138" t="s">
        <v>471</v>
      </c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39">
        <v>30022076</v>
      </c>
      <c r="I37" s="138" t="s">
        <v>471</v>
      </c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O3</f>
        <v>1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f t="shared" si="1"/>
        <v>8.3333333333333339</v>
      </c>
      <c r="Z39" s="50"/>
      <c r="AA39" s="50"/>
      <c r="AB39" s="50">
        <f t="shared" si="2"/>
        <v>8.3333333333333339</v>
      </c>
      <c r="AC39" s="121"/>
      <c r="AD39" s="122"/>
      <c r="AE39" s="122">
        <f t="shared" si="3"/>
        <v>8.3333333333333339</v>
      </c>
      <c r="AF39" s="122"/>
      <c r="AG39" s="122"/>
      <c r="AH39" s="122">
        <f t="shared" si="4"/>
        <v>8.3333333333333339</v>
      </c>
      <c r="AI39" s="122"/>
      <c r="AJ39" s="122"/>
      <c r="AK39" s="122">
        <f t="shared" si="5"/>
        <v>8.3333333333333339</v>
      </c>
      <c r="AL39" s="122"/>
      <c r="AM39" s="122"/>
      <c r="AN39" s="122">
        <f t="shared" si="6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39">
        <v>37002957</v>
      </c>
      <c r="I40" s="64" t="s">
        <v>472</v>
      </c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1</v>
      </c>
      <c r="P41" s="10">
        <v>18</v>
      </c>
      <c r="Q41" s="11" t="s">
        <v>72</v>
      </c>
      <c r="R41" s="43">
        <f t="shared" si="0"/>
        <v>200</v>
      </c>
      <c r="X41" s="122"/>
      <c r="Y41" s="50">
        <f t="shared" si="1"/>
        <v>5</v>
      </c>
      <c r="Z41" s="50"/>
      <c r="AA41" s="50"/>
      <c r="AB41" s="50">
        <f t="shared" si="2"/>
        <v>5</v>
      </c>
      <c r="AC41" s="121"/>
      <c r="AD41" s="122"/>
      <c r="AE41" s="122">
        <f t="shared" si="3"/>
        <v>5</v>
      </c>
      <c r="AF41" s="122"/>
      <c r="AG41" s="122"/>
      <c r="AH41" s="122">
        <f t="shared" si="4"/>
        <v>5</v>
      </c>
      <c r="AI41" s="122"/>
      <c r="AJ41" s="122"/>
      <c r="AK41" s="122">
        <f t="shared" si="5"/>
        <v>5</v>
      </c>
      <c r="AL41" s="122"/>
      <c r="AM41" s="122"/>
      <c r="AN41" s="122">
        <f t="shared" si="6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9">O41</f>
        <v>1</v>
      </c>
      <c r="P42" s="10">
        <v>24</v>
      </c>
      <c r="Q42" s="11" t="s">
        <v>84</v>
      </c>
      <c r="R42" s="43">
        <f t="shared" si="0"/>
        <v>150</v>
      </c>
      <c r="X42" s="122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21"/>
      <c r="AD42" s="122"/>
      <c r="AE42" s="122">
        <f t="shared" si="3"/>
        <v>6.666666666666667</v>
      </c>
      <c r="AF42" s="122"/>
      <c r="AG42" s="122"/>
      <c r="AH42" s="122">
        <f t="shared" si="4"/>
        <v>6.666666666666667</v>
      </c>
      <c r="AI42" s="122"/>
      <c r="AJ42" s="122"/>
      <c r="AK42" s="122">
        <f t="shared" si="5"/>
        <v>6.666666666666667</v>
      </c>
      <c r="AL42" s="122"/>
      <c r="AM42" s="122"/>
      <c r="AN42" s="122">
        <f t="shared" si="6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9"/>
        <v>1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1</v>
      </c>
      <c r="P44" s="10">
        <v>9</v>
      </c>
      <c r="Q44" s="11" t="s">
        <v>72</v>
      </c>
      <c r="R44" s="43">
        <f t="shared" si="0"/>
        <v>400</v>
      </c>
      <c r="X44" s="122"/>
      <c r="Y44" s="50">
        <f t="shared" si="1"/>
        <v>2.5</v>
      </c>
      <c r="Z44" s="50"/>
      <c r="AA44" s="50"/>
      <c r="AB44" s="50">
        <f t="shared" si="2"/>
        <v>2.5</v>
      </c>
      <c r="AC44" s="121"/>
      <c r="AD44" s="122"/>
      <c r="AE44" s="122">
        <f t="shared" si="3"/>
        <v>2.5</v>
      </c>
      <c r="AF44" s="122"/>
      <c r="AG44" s="122"/>
      <c r="AH44" s="122">
        <f t="shared" si="4"/>
        <v>2.5</v>
      </c>
      <c r="AI44" s="122"/>
      <c r="AJ44" s="122"/>
      <c r="AK44" s="122">
        <f t="shared" si="5"/>
        <v>2.5</v>
      </c>
      <c r="AL44" s="122"/>
      <c r="AM44" s="122"/>
      <c r="AN44" s="122">
        <f t="shared" si="6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1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1</v>
      </c>
      <c r="P46" s="10">
        <v>9</v>
      </c>
      <c r="Q46" s="11" t="s">
        <v>72</v>
      </c>
      <c r="R46" s="43">
        <f t="shared" si="0"/>
        <v>400</v>
      </c>
      <c r="X46" s="122"/>
      <c r="Y46" s="50">
        <f t="shared" si="1"/>
        <v>2.5</v>
      </c>
      <c r="Z46" s="50"/>
      <c r="AA46" s="50"/>
      <c r="AB46" s="50">
        <f t="shared" si="2"/>
        <v>2.5</v>
      </c>
      <c r="AC46" s="121"/>
      <c r="AD46" s="122"/>
      <c r="AE46" s="122">
        <f t="shared" si="3"/>
        <v>2.5</v>
      </c>
      <c r="AF46" s="122"/>
      <c r="AG46" s="122"/>
      <c r="AH46" s="122">
        <f t="shared" si="4"/>
        <v>2.5</v>
      </c>
      <c r="AI46" s="122"/>
      <c r="AJ46" s="122"/>
      <c r="AK46" s="122">
        <f t="shared" si="5"/>
        <v>2.5</v>
      </c>
      <c r="AL46" s="122"/>
      <c r="AM46" s="122"/>
      <c r="AN46" s="122">
        <f t="shared" si="6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1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f t="shared" si="1"/>
        <v>39.166666666666664</v>
      </c>
      <c r="Z48" s="50"/>
      <c r="AA48" s="50"/>
      <c r="AB48" s="50">
        <f t="shared" si="2"/>
        <v>39.166666666666664</v>
      </c>
      <c r="AC48" s="121"/>
      <c r="AD48" s="122"/>
      <c r="AE48" s="122">
        <f t="shared" si="3"/>
        <v>39.166666666666664</v>
      </c>
      <c r="AF48" s="122"/>
      <c r="AG48" s="122"/>
      <c r="AH48" s="122">
        <f t="shared" si="4"/>
        <v>39.166666666666664</v>
      </c>
      <c r="AI48" s="122"/>
      <c r="AJ48" s="122"/>
      <c r="AK48" s="122">
        <f t="shared" si="5"/>
        <v>39.166666666666664</v>
      </c>
      <c r="AL48" s="122"/>
      <c r="AM48" s="122"/>
      <c r="AN48" s="122">
        <f t="shared" si="6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f t="shared" si="1"/>
        <v>7.4999999999999991</v>
      </c>
      <c r="Z49" s="50"/>
      <c r="AA49" s="50"/>
      <c r="AB49" s="50">
        <f t="shared" si="2"/>
        <v>7.4999999999999991</v>
      </c>
      <c r="AC49" s="121"/>
      <c r="AD49" s="122"/>
      <c r="AE49" s="122">
        <f t="shared" si="3"/>
        <v>7.4999999999999991</v>
      </c>
      <c r="AF49" s="122"/>
      <c r="AG49" s="122"/>
      <c r="AH49" s="122">
        <f t="shared" si="4"/>
        <v>7.4999999999999991</v>
      </c>
      <c r="AI49" s="122"/>
      <c r="AJ49" s="122"/>
      <c r="AK49" s="122">
        <f t="shared" si="5"/>
        <v>7.4999999999999991</v>
      </c>
      <c r="AL49" s="122"/>
      <c r="AM49" s="122"/>
      <c r="AN49" s="122">
        <f t="shared" si="6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0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f t="shared" si="1"/>
        <v>10</v>
      </c>
      <c r="Z50" s="50"/>
      <c r="AA50" s="50"/>
      <c r="AB50" s="50">
        <f t="shared" si="2"/>
        <v>10</v>
      </c>
      <c r="AC50" s="121"/>
      <c r="AD50" s="122"/>
      <c r="AE50" s="122">
        <f t="shared" si="3"/>
        <v>10</v>
      </c>
      <c r="AF50" s="122"/>
      <c r="AG50" s="122"/>
      <c r="AH50" s="122">
        <f t="shared" si="4"/>
        <v>10</v>
      </c>
      <c r="AI50" s="122"/>
      <c r="AJ50" s="122"/>
      <c r="AK50" s="122">
        <f t="shared" si="5"/>
        <v>10</v>
      </c>
      <c r="AL50" s="122"/>
      <c r="AM50" s="122"/>
      <c r="AN50" s="122">
        <f t="shared" si="6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0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f t="shared" si="1"/>
        <v>13.888888888888889</v>
      </c>
      <c r="Z53" s="50"/>
      <c r="AA53" s="50"/>
      <c r="AB53" s="50">
        <f t="shared" si="2"/>
        <v>13.888888888888889</v>
      </c>
      <c r="AC53" s="121"/>
      <c r="AD53" s="122"/>
      <c r="AE53" s="122">
        <f t="shared" si="3"/>
        <v>13.888888888888889</v>
      </c>
      <c r="AF53" s="122"/>
      <c r="AG53" s="122"/>
      <c r="AH53" s="122">
        <f t="shared" si="4"/>
        <v>13.888888888888889</v>
      </c>
      <c r="AI53" s="122"/>
      <c r="AJ53" s="122"/>
      <c r="AK53" s="122">
        <f t="shared" si="5"/>
        <v>13.888888888888889</v>
      </c>
      <c r="AL53" s="122"/>
      <c r="AM53" s="122"/>
      <c r="AN53" s="122">
        <f t="shared" si="6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63"/>
      <c r="D54" s="64"/>
      <c r="E54" s="64"/>
      <c r="F54" s="64"/>
      <c r="G54" s="71"/>
      <c r="H54" s="71"/>
      <c r="I54" s="135">
        <v>30023042</v>
      </c>
      <c r="J54" s="71" t="s">
        <v>474</v>
      </c>
      <c r="K54" s="71"/>
      <c r="L54" s="105"/>
      <c r="M54" s="8"/>
      <c r="N54" s="91" t="s">
        <v>211</v>
      </c>
      <c r="O54" s="10">
        <f>O53</f>
        <v>1</v>
      </c>
      <c r="P54" s="10">
        <v>27</v>
      </c>
      <c r="Q54" s="11" t="s">
        <v>72</v>
      </c>
      <c r="R54" s="43">
        <f t="shared" si="0"/>
        <v>133.33333333333334</v>
      </c>
      <c r="X54" s="122"/>
      <c r="Y54" s="50">
        <f t="shared" si="1"/>
        <v>7.4999999999999991</v>
      </c>
      <c r="Z54" s="50"/>
      <c r="AA54" s="50"/>
      <c r="AB54" s="50">
        <f t="shared" si="2"/>
        <v>7.4999999999999991</v>
      </c>
      <c r="AC54" s="121"/>
      <c r="AD54" s="122"/>
      <c r="AE54" s="122">
        <f t="shared" si="3"/>
        <v>7.4999999999999991</v>
      </c>
      <c r="AF54" s="122"/>
      <c r="AG54" s="122"/>
      <c r="AH54" s="122">
        <f t="shared" si="4"/>
        <v>7.4999999999999991</v>
      </c>
      <c r="AI54" s="122"/>
      <c r="AJ54" s="122"/>
      <c r="AK54" s="122">
        <f t="shared" si="5"/>
        <v>7.4999999999999991</v>
      </c>
      <c r="AL54" s="122"/>
      <c r="AM54" s="122"/>
      <c r="AN54" s="122">
        <f t="shared" si="6"/>
        <v>7.4999999999999991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30023043</v>
      </c>
      <c r="K55" s="71"/>
      <c r="L55" s="116"/>
      <c r="M55" s="8"/>
      <c r="N55" s="91" t="s">
        <v>210</v>
      </c>
      <c r="O55" s="10">
        <f t="shared" ref="O55:O56" si="11">O54</f>
        <v>1</v>
      </c>
      <c r="P55" s="10">
        <v>24</v>
      </c>
      <c r="Q55" s="11" t="s">
        <v>84</v>
      </c>
      <c r="R55" s="43">
        <f t="shared" si="0"/>
        <v>150</v>
      </c>
      <c r="X55" s="122"/>
      <c r="Y55" s="50">
        <f t="shared" si="1"/>
        <v>6.666666666666667</v>
      </c>
      <c r="Z55" s="50"/>
      <c r="AA55" s="50"/>
      <c r="AB55" s="50">
        <f t="shared" si="2"/>
        <v>6.666666666666667</v>
      </c>
      <c r="AC55" s="121"/>
      <c r="AD55" s="122"/>
      <c r="AE55" s="122">
        <f t="shared" si="3"/>
        <v>6.666666666666667</v>
      </c>
      <c r="AF55" s="122"/>
      <c r="AG55" s="122"/>
      <c r="AH55" s="122">
        <f t="shared" si="4"/>
        <v>6.666666666666667</v>
      </c>
      <c r="AI55" s="122"/>
      <c r="AJ55" s="122"/>
      <c r="AK55" s="122">
        <f t="shared" si="5"/>
        <v>6.666666666666667</v>
      </c>
      <c r="AL55" s="122"/>
      <c r="AM55" s="122"/>
      <c r="AN55" s="122">
        <f t="shared" si="6"/>
        <v>6.666666666666667</v>
      </c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71"/>
      <c r="J56" s="71"/>
      <c r="K56" s="71">
        <v>10034381</v>
      </c>
      <c r="L56" s="116"/>
      <c r="M56" s="8"/>
      <c r="N56" s="91" t="s">
        <v>207</v>
      </c>
      <c r="O56" s="10">
        <f t="shared" si="11"/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71"/>
      <c r="I57" s="124">
        <v>30023032</v>
      </c>
      <c r="J57" s="71"/>
      <c r="K57" s="71"/>
      <c r="L57" s="116"/>
      <c r="M57" s="8"/>
      <c r="N57" s="91" t="s">
        <v>271</v>
      </c>
      <c r="O57" s="10">
        <f>O53</f>
        <v>1</v>
      </c>
      <c r="P57" s="10">
        <v>18</v>
      </c>
      <c r="Q57" s="11" t="s">
        <v>72</v>
      </c>
      <c r="R57" s="43">
        <f t="shared" ref="R57:R58" si="12">3600/P57</f>
        <v>200</v>
      </c>
      <c r="X57" s="122"/>
      <c r="Y57" s="50">
        <f t="shared" ref="Y57:Y58" si="13">$Y$1/R57</f>
        <v>5</v>
      </c>
      <c r="Z57" s="50"/>
      <c r="AA57" s="50"/>
      <c r="AB57" s="50">
        <f t="shared" ref="AB57:AB58" si="14">$Y$1/R57</f>
        <v>5</v>
      </c>
      <c r="AC57" s="121"/>
      <c r="AD57" s="122"/>
      <c r="AE57" s="122">
        <f t="shared" ref="AE57:AE58" si="15">$Y$1/R57</f>
        <v>5</v>
      </c>
      <c r="AF57" s="122"/>
      <c r="AG57" s="122"/>
      <c r="AH57" s="122">
        <f t="shared" ref="AH57:AH58" si="16">$Y$1/R57</f>
        <v>5</v>
      </c>
      <c r="AI57" s="122"/>
      <c r="AJ57" s="122"/>
      <c r="AK57" s="122">
        <f t="shared" ref="AK57:AK58" si="17">$Y$1/R57</f>
        <v>5</v>
      </c>
      <c r="AL57" s="122"/>
      <c r="AM57" s="122"/>
      <c r="AN57" s="122">
        <f t="shared" ref="AN57:AN58" si="18">$Y$1/R57</f>
        <v>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/>
      <c r="J58" s="135">
        <v>30023033</v>
      </c>
      <c r="K58" s="71" t="s">
        <v>474</v>
      </c>
      <c r="L58" s="116"/>
      <c r="M58" s="8"/>
      <c r="N58" s="91" t="s">
        <v>270</v>
      </c>
      <c r="O58" s="10">
        <f>O53</f>
        <v>1</v>
      </c>
      <c r="P58" s="10">
        <v>9</v>
      </c>
      <c r="Q58" s="11" t="s">
        <v>71</v>
      </c>
      <c r="R58" s="43">
        <f t="shared" si="12"/>
        <v>400</v>
      </c>
      <c r="X58" s="122"/>
      <c r="Y58" s="50">
        <f t="shared" si="13"/>
        <v>2.5</v>
      </c>
      <c r="Z58" s="50"/>
      <c r="AA58" s="50"/>
      <c r="AB58" s="50">
        <f t="shared" si="14"/>
        <v>2.5</v>
      </c>
      <c r="AC58" s="121"/>
      <c r="AD58" s="122"/>
      <c r="AE58" s="122">
        <f t="shared" si="15"/>
        <v>2.5</v>
      </c>
      <c r="AF58" s="122"/>
      <c r="AG58" s="122"/>
      <c r="AH58" s="122">
        <f t="shared" si="16"/>
        <v>2.5</v>
      </c>
      <c r="AI58" s="122"/>
      <c r="AJ58" s="122"/>
      <c r="AK58" s="122">
        <f t="shared" si="17"/>
        <v>2.5</v>
      </c>
      <c r="AL58" s="122"/>
      <c r="AM58" s="122"/>
      <c r="AN58" s="122">
        <f t="shared" si="18"/>
        <v>2.5</v>
      </c>
    </row>
    <row r="59" spans="1:40" ht="22.5" customHeight="1" x14ac:dyDescent="0.55000000000000004">
      <c r="A59" s="5">
        <v>1000</v>
      </c>
      <c r="B59" s="52" t="s">
        <v>66</v>
      </c>
      <c r="C59" s="63"/>
      <c r="D59" s="64"/>
      <c r="E59" s="64"/>
      <c r="F59" s="64"/>
      <c r="G59" s="64"/>
      <c r="H59" s="64"/>
      <c r="I59" s="71"/>
      <c r="J59" s="71"/>
      <c r="K59" s="71">
        <v>10034264</v>
      </c>
      <c r="L59" s="105"/>
      <c r="M59" s="8"/>
      <c r="N59" s="91" t="s">
        <v>269</v>
      </c>
      <c r="O59" s="10">
        <f>O53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24">
        <v>30023048</v>
      </c>
      <c r="I60" s="71"/>
      <c r="J60" s="64"/>
      <c r="K60" s="64"/>
      <c r="L60" s="116"/>
      <c r="M60" s="8"/>
      <c r="N60" s="91" t="s">
        <v>215</v>
      </c>
      <c r="O60" s="10">
        <f>O48</f>
        <v>1</v>
      </c>
      <c r="P60" s="10">
        <v>12</v>
      </c>
      <c r="Q60" s="11" t="s">
        <v>84</v>
      </c>
      <c r="R60" s="43">
        <f t="shared" si="0"/>
        <v>300</v>
      </c>
      <c r="X60" s="122"/>
      <c r="Y60" s="50">
        <f t="shared" si="1"/>
        <v>3.3333333333333335</v>
      </c>
      <c r="Z60" s="50"/>
      <c r="AA60" s="50"/>
      <c r="AB60" s="50">
        <f t="shared" si="2"/>
        <v>3.3333333333333335</v>
      </c>
      <c r="AC60" s="121"/>
      <c r="AD60" s="122"/>
      <c r="AE60" s="122">
        <f t="shared" si="3"/>
        <v>3.3333333333333335</v>
      </c>
      <c r="AF60" s="122"/>
      <c r="AG60" s="122"/>
      <c r="AH60" s="122">
        <f t="shared" si="4"/>
        <v>3.3333333333333335</v>
      </c>
      <c r="AI60" s="122"/>
      <c r="AJ60" s="122"/>
      <c r="AK60" s="122">
        <f t="shared" si="5"/>
        <v>3.3333333333333335</v>
      </c>
      <c r="AL60" s="122"/>
      <c r="AM60" s="122"/>
      <c r="AN60" s="122">
        <f t="shared" si="6"/>
        <v>3.3333333333333335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71">
        <v>10034383</v>
      </c>
      <c r="J61" s="64"/>
      <c r="K61" s="64"/>
      <c r="L61" s="116"/>
      <c r="M61" s="8"/>
      <c r="N61" s="91" t="s">
        <v>217</v>
      </c>
      <c r="O61" s="10">
        <f>O48</f>
        <v>1</v>
      </c>
      <c r="P61" s="10"/>
      <c r="Q61" s="11"/>
      <c r="R61" s="43"/>
      <c r="X61" s="122"/>
      <c r="Y61" s="50"/>
      <c r="Z61" s="50"/>
      <c r="AA61" s="50"/>
      <c r="AB61" s="50"/>
      <c r="AC61" s="121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>
        <v>30022083</v>
      </c>
      <c r="H62" s="71"/>
      <c r="I62" s="71"/>
      <c r="J62" s="71"/>
      <c r="K62" s="64"/>
      <c r="L62" s="116"/>
      <c r="M62" s="8"/>
      <c r="N62" s="91" t="s">
        <v>206</v>
      </c>
      <c r="O62" s="10">
        <f>O31</f>
        <v>1</v>
      </c>
      <c r="P62" s="10">
        <f>15+20+40+16</f>
        <v>91</v>
      </c>
      <c r="Q62" s="11" t="s">
        <v>73</v>
      </c>
      <c r="R62" s="43">
        <f t="shared" si="0"/>
        <v>39.560439560439562</v>
      </c>
      <c r="X62" s="122"/>
      <c r="Y62" s="50">
        <f t="shared" si="1"/>
        <v>25.277777777777775</v>
      </c>
      <c r="Z62" s="50"/>
      <c r="AA62" s="50"/>
      <c r="AB62" s="50">
        <f t="shared" si="2"/>
        <v>25.277777777777775</v>
      </c>
      <c r="AC62" s="121"/>
      <c r="AD62" s="122"/>
      <c r="AE62" s="122">
        <f t="shared" si="3"/>
        <v>25.277777777777775</v>
      </c>
      <c r="AF62" s="122"/>
      <c r="AG62" s="122"/>
      <c r="AH62" s="122">
        <f t="shared" si="4"/>
        <v>25.277777777777775</v>
      </c>
      <c r="AI62" s="122"/>
      <c r="AJ62" s="122"/>
      <c r="AK62" s="122">
        <f t="shared" si="5"/>
        <v>25.277777777777775</v>
      </c>
      <c r="AL62" s="122"/>
      <c r="AM62" s="122"/>
      <c r="AN62" s="122">
        <f t="shared" si="6"/>
        <v>25.277777777777775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124">
        <v>30022084</v>
      </c>
      <c r="I63" s="71"/>
      <c r="J63" s="71"/>
      <c r="K63" s="64"/>
      <c r="L63" s="116"/>
      <c r="M63" s="8"/>
      <c r="N63" s="91" t="s">
        <v>204</v>
      </c>
      <c r="O63" s="10">
        <f>O62</f>
        <v>1</v>
      </c>
      <c r="P63" s="10">
        <v>27</v>
      </c>
      <c r="Q63" s="11" t="s">
        <v>72</v>
      </c>
      <c r="R63" s="43">
        <f t="shared" si="0"/>
        <v>133.33333333333334</v>
      </c>
      <c r="X63" s="122"/>
      <c r="Y63" s="50">
        <f t="shared" si="1"/>
        <v>7.4999999999999991</v>
      </c>
      <c r="Z63" s="50"/>
      <c r="AA63" s="50"/>
      <c r="AB63" s="50">
        <f t="shared" si="2"/>
        <v>7.4999999999999991</v>
      </c>
      <c r="AC63" s="121"/>
      <c r="AD63" s="122"/>
      <c r="AE63" s="122">
        <f t="shared" si="3"/>
        <v>7.4999999999999991</v>
      </c>
      <c r="AF63" s="122"/>
      <c r="AG63" s="122"/>
      <c r="AH63" s="122">
        <f t="shared" si="4"/>
        <v>7.4999999999999991</v>
      </c>
      <c r="AI63" s="122"/>
      <c r="AJ63" s="122"/>
      <c r="AK63" s="122">
        <f t="shared" si="5"/>
        <v>7.4999999999999991</v>
      </c>
      <c r="AL63" s="122"/>
      <c r="AM63" s="122"/>
      <c r="AN63" s="122">
        <f t="shared" si="6"/>
        <v>7.4999999999999991</v>
      </c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71"/>
      <c r="I64" s="71">
        <v>30022085</v>
      </c>
      <c r="J64" s="71"/>
      <c r="K64" s="64"/>
      <c r="L64" s="116"/>
      <c r="M64" s="8"/>
      <c r="N64" s="91" t="s">
        <v>203</v>
      </c>
      <c r="O64" s="10">
        <f t="shared" ref="O64:O65" si="19">O63</f>
        <v>1</v>
      </c>
      <c r="P64" s="10">
        <v>36</v>
      </c>
      <c r="Q64" s="11" t="s">
        <v>84</v>
      </c>
      <c r="R64" s="43">
        <f t="shared" si="0"/>
        <v>100</v>
      </c>
      <c r="X64" s="122"/>
      <c r="Y64" s="50">
        <f t="shared" si="1"/>
        <v>10</v>
      </c>
      <c r="Z64" s="50"/>
      <c r="AA64" s="50"/>
      <c r="AB64" s="50">
        <f t="shared" si="2"/>
        <v>10</v>
      </c>
      <c r="AC64" s="121"/>
      <c r="AD64" s="122"/>
      <c r="AE64" s="122">
        <f t="shared" si="3"/>
        <v>10</v>
      </c>
      <c r="AF64" s="122"/>
      <c r="AG64" s="122"/>
      <c r="AH64" s="122">
        <f t="shared" si="4"/>
        <v>10</v>
      </c>
      <c r="AI64" s="122"/>
      <c r="AJ64" s="122"/>
      <c r="AK64" s="122">
        <f t="shared" si="5"/>
        <v>10</v>
      </c>
      <c r="AL64" s="122"/>
      <c r="AM64" s="122"/>
      <c r="AN64" s="122">
        <f t="shared" si="6"/>
        <v>10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71"/>
      <c r="J65" s="71">
        <v>10030747</v>
      </c>
      <c r="K65" s="64"/>
      <c r="L65" s="116"/>
      <c r="M65" s="8"/>
      <c r="N65" s="91" t="s">
        <v>202</v>
      </c>
      <c r="O65" s="10">
        <f t="shared" si="19"/>
        <v>1</v>
      </c>
      <c r="P65" s="10"/>
      <c r="Q65" s="11"/>
      <c r="R65" s="43"/>
      <c r="X65" s="122"/>
      <c r="Y65" s="50"/>
      <c r="Z65" s="50"/>
      <c r="AA65" s="50"/>
      <c r="AB65" s="50"/>
      <c r="AC65" s="121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</row>
    <row r="66" spans="1:40" ht="22.5" customHeight="1" x14ac:dyDescent="0.55000000000000004">
      <c r="A66" s="5">
        <v>1000</v>
      </c>
      <c r="B66" s="52" t="s">
        <v>66</v>
      </c>
      <c r="C66" s="63"/>
      <c r="D66" s="64"/>
      <c r="E66" s="64"/>
      <c r="F66" s="64"/>
      <c r="G66" s="71"/>
      <c r="H66" s="124">
        <v>10034329</v>
      </c>
      <c r="I66" s="64"/>
      <c r="J66" s="64"/>
      <c r="K66" s="64"/>
      <c r="L66" s="105"/>
      <c r="M66" s="8"/>
      <c r="N66" s="91" t="s">
        <v>167</v>
      </c>
      <c r="O66" s="10">
        <f>O62</f>
        <v>1</v>
      </c>
      <c r="P66" s="10"/>
      <c r="Q66" s="11"/>
      <c r="R66" s="43"/>
      <c r="X66" s="122"/>
      <c r="Y66" s="50"/>
      <c r="Z66" s="50"/>
      <c r="AA66" s="50"/>
      <c r="AB66" s="50"/>
      <c r="AC66" s="121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>
        <v>30023047</v>
      </c>
      <c r="I67" s="71"/>
      <c r="J67" s="71"/>
      <c r="K67" s="71"/>
      <c r="L67" s="116"/>
      <c r="M67" s="8"/>
      <c r="N67" s="91" t="s">
        <v>214</v>
      </c>
      <c r="O67" s="10">
        <f>O62</f>
        <v>1</v>
      </c>
      <c r="P67" s="10">
        <f>50</f>
        <v>50</v>
      </c>
      <c r="Q67" s="11" t="s">
        <v>73</v>
      </c>
      <c r="R67" s="43">
        <f t="shared" si="0"/>
        <v>72</v>
      </c>
      <c r="X67" s="122"/>
      <c r="Y67" s="50">
        <f t="shared" si="1"/>
        <v>13.888888888888889</v>
      </c>
      <c r="Z67" s="50"/>
      <c r="AA67" s="50"/>
      <c r="AB67" s="50">
        <f t="shared" si="2"/>
        <v>13.888888888888889</v>
      </c>
      <c r="AC67" s="121"/>
      <c r="AD67" s="122"/>
      <c r="AE67" s="122">
        <f t="shared" si="3"/>
        <v>13.888888888888889</v>
      </c>
      <c r="AF67" s="122"/>
      <c r="AG67" s="122"/>
      <c r="AH67" s="122">
        <f t="shared" si="4"/>
        <v>13.888888888888889</v>
      </c>
      <c r="AI67" s="122"/>
      <c r="AJ67" s="122"/>
      <c r="AK67" s="122">
        <f t="shared" si="5"/>
        <v>13.888888888888889</v>
      </c>
      <c r="AL67" s="122"/>
      <c r="AM67" s="122"/>
      <c r="AN67" s="122">
        <f t="shared" si="6"/>
        <v>13.888888888888889</v>
      </c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5">
        <v>30023045</v>
      </c>
      <c r="J68" s="71" t="s">
        <v>474</v>
      </c>
      <c r="K68" s="71"/>
      <c r="L68" s="116"/>
      <c r="M68" s="8"/>
      <c r="N68" s="91" t="s">
        <v>212</v>
      </c>
      <c r="O68" s="10">
        <f>O67</f>
        <v>1</v>
      </c>
      <c r="P68" s="10">
        <v>27</v>
      </c>
      <c r="Q68" s="11" t="s">
        <v>72</v>
      </c>
      <c r="R68" s="43">
        <f t="shared" si="0"/>
        <v>133.33333333333334</v>
      </c>
      <c r="X68" s="122"/>
      <c r="Y68" s="50">
        <f t="shared" si="1"/>
        <v>7.4999999999999991</v>
      </c>
      <c r="Z68" s="50"/>
      <c r="AA68" s="50"/>
      <c r="AB68" s="50">
        <f t="shared" si="2"/>
        <v>7.4999999999999991</v>
      </c>
      <c r="AC68" s="121"/>
      <c r="AD68" s="122"/>
      <c r="AE68" s="122">
        <f t="shared" si="3"/>
        <v>7.4999999999999991</v>
      </c>
      <c r="AF68" s="122"/>
      <c r="AG68" s="122"/>
      <c r="AH68" s="122">
        <f t="shared" si="4"/>
        <v>7.4999999999999991</v>
      </c>
      <c r="AI68" s="122"/>
      <c r="AJ68" s="122"/>
      <c r="AK68" s="122">
        <f t="shared" si="5"/>
        <v>7.4999999999999991</v>
      </c>
      <c r="AL68" s="122"/>
      <c r="AM68" s="122"/>
      <c r="AN68" s="122">
        <f t="shared" si="6"/>
        <v>7.4999999999999991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71">
        <v>30023046</v>
      </c>
      <c r="K69" s="71"/>
      <c r="L69" s="116"/>
      <c r="M69" s="8"/>
      <c r="N69" s="91" t="s">
        <v>209</v>
      </c>
      <c r="O69" s="10">
        <f t="shared" ref="O69:O70" si="20">O68</f>
        <v>1</v>
      </c>
      <c r="P69" s="10">
        <v>24</v>
      </c>
      <c r="Q69" s="11" t="s">
        <v>84</v>
      </c>
      <c r="R69" s="43">
        <f t="shared" si="0"/>
        <v>150</v>
      </c>
      <c r="X69" s="122"/>
      <c r="Y69" s="50">
        <f t="shared" si="1"/>
        <v>6.666666666666667</v>
      </c>
      <c r="Z69" s="50"/>
      <c r="AA69" s="50"/>
      <c r="AB69" s="50">
        <f t="shared" si="2"/>
        <v>6.666666666666667</v>
      </c>
      <c r="AC69" s="121"/>
      <c r="AD69" s="122"/>
      <c r="AE69" s="122">
        <f t="shared" si="3"/>
        <v>6.666666666666667</v>
      </c>
      <c r="AF69" s="122"/>
      <c r="AG69" s="122"/>
      <c r="AH69" s="122">
        <f t="shared" si="4"/>
        <v>6.666666666666667</v>
      </c>
      <c r="AI69" s="122"/>
      <c r="AJ69" s="122"/>
      <c r="AK69" s="122">
        <f t="shared" si="5"/>
        <v>6.666666666666667</v>
      </c>
      <c r="AL69" s="122"/>
      <c r="AM69" s="122"/>
      <c r="AN69" s="122">
        <f t="shared" si="6"/>
        <v>6.666666666666667</v>
      </c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71"/>
      <c r="I70" s="71"/>
      <c r="J70" s="71"/>
      <c r="K70" s="71">
        <v>10034382</v>
      </c>
      <c r="L70" s="116"/>
      <c r="M70" s="8"/>
      <c r="N70" s="91" t="s">
        <v>208</v>
      </c>
      <c r="O70" s="10">
        <f t="shared" si="20"/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124">
        <v>30023032</v>
      </c>
      <c r="J71" s="71"/>
      <c r="K71" s="71"/>
      <c r="L71" s="116"/>
      <c r="M71" s="8"/>
      <c r="N71" s="91" t="s">
        <v>271</v>
      </c>
      <c r="O71" s="10">
        <f>O67</f>
        <v>1</v>
      </c>
      <c r="P71" s="10">
        <v>18</v>
      </c>
      <c r="Q71" s="11" t="s">
        <v>72</v>
      </c>
      <c r="R71" s="43">
        <f t="shared" si="0"/>
        <v>200</v>
      </c>
      <c r="X71" s="122"/>
      <c r="Y71" s="50">
        <f t="shared" ref="Y71:Y72" si="21">$Y$1/R71</f>
        <v>5</v>
      </c>
      <c r="Z71" s="50"/>
      <c r="AA71" s="50"/>
      <c r="AB71" s="50">
        <f t="shared" ref="AB71:AB72" si="22">$Y$1/R71</f>
        <v>5</v>
      </c>
      <c r="AC71" s="121"/>
      <c r="AD71" s="122"/>
      <c r="AE71" s="122">
        <f t="shared" ref="AE71:AE72" si="23">$Y$1/R71</f>
        <v>5</v>
      </c>
      <c r="AF71" s="122"/>
      <c r="AG71" s="122"/>
      <c r="AH71" s="122">
        <f t="shared" ref="AH71:AH72" si="24">$Y$1/R71</f>
        <v>5</v>
      </c>
      <c r="AI71" s="122"/>
      <c r="AJ71" s="122"/>
      <c r="AK71" s="122">
        <f t="shared" ref="AK71:AK72" si="25">$Y$1/R71</f>
        <v>5</v>
      </c>
      <c r="AL71" s="122"/>
      <c r="AM71" s="122"/>
      <c r="AN71" s="122">
        <f t="shared" ref="AN71:AN72" si="26">$Y$1/R71</f>
        <v>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/>
      <c r="J72" s="135">
        <v>30023033</v>
      </c>
      <c r="K72" s="71" t="s">
        <v>474</v>
      </c>
      <c r="L72" s="116"/>
      <c r="M72" s="8"/>
      <c r="N72" s="91" t="s">
        <v>270</v>
      </c>
      <c r="O72" s="10">
        <f>O67</f>
        <v>1</v>
      </c>
      <c r="P72" s="10">
        <v>9</v>
      </c>
      <c r="Q72" s="11" t="s">
        <v>71</v>
      </c>
      <c r="R72" s="43">
        <f t="shared" si="0"/>
        <v>400</v>
      </c>
      <c r="X72" s="122"/>
      <c r="Y72" s="50">
        <f t="shared" si="21"/>
        <v>2.5</v>
      </c>
      <c r="Z72" s="50"/>
      <c r="AA72" s="50"/>
      <c r="AB72" s="50">
        <f t="shared" si="22"/>
        <v>2.5</v>
      </c>
      <c r="AC72" s="121"/>
      <c r="AD72" s="122"/>
      <c r="AE72" s="122">
        <f t="shared" si="23"/>
        <v>2.5</v>
      </c>
      <c r="AF72" s="122"/>
      <c r="AG72" s="122"/>
      <c r="AH72" s="122">
        <f t="shared" si="24"/>
        <v>2.5</v>
      </c>
      <c r="AI72" s="122"/>
      <c r="AJ72" s="122"/>
      <c r="AK72" s="122">
        <f t="shared" si="25"/>
        <v>2.5</v>
      </c>
      <c r="AL72" s="122"/>
      <c r="AM72" s="122"/>
      <c r="AN72" s="122">
        <f t="shared" si="26"/>
        <v>2.5</v>
      </c>
    </row>
    <row r="73" spans="1:40" ht="22.5" customHeight="1" x14ac:dyDescent="0.55000000000000004">
      <c r="A73" s="5">
        <v>1000</v>
      </c>
      <c r="B73" s="52" t="s">
        <v>66</v>
      </c>
      <c r="C73" s="63"/>
      <c r="D73" s="64"/>
      <c r="E73" s="64"/>
      <c r="F73" s="64"/>
      <c r="G73" s="64"/>
      <c r="H73" s="64"/>
      <c r="I73" s="71"/>
      <c r="J73" s="71"/>
      <c r="K73" s="71">
        <v>10034264</v>
      </c>
      <c r="L73" s="105"/>
      <c r="M73" s="8"/>
      <c r="N73" s="91" t="s">
        <v>269</v>
      </c>
      <c r="O73" s="10">
        <f>O67</f>
        <v>1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64"/>
      <c r="E74" s="64"/>
      <c r="F74" s="64"/>
      <c r="G74" s="71"/>
      <c r="H74" s="124">
        <v>30023049</v>
      </c>
      <c r="I74" s="71"/>
      <c r="J74" s="64"/>
      <c r="K74" s="64"/>
      <c r="L74" s="116"/>
      <c r="M74" s="8"/>
      <c r="N74" s="91" t="s">
        <v>216</v>
      </c>
      <c r="O74" s="10">
        <f>O62</f>
        <v>1</v>
      </c>
      <c r="P74" s="10">
        <v>12</v>
      </c>
      <c r="Q74" s="11" t="s">
        <v>84</v>
      </c>
      <c r="R74" s="43">
        <f t="shared" si="0"/>
        <v>300</v>
      </c>
      <c r="X74" s="122"/>
      <c r="Y74" s="50">
        <f t="shared" si="1"/>
        <v>3.3333333333333335</v>
      </c>
      <c r="Z74" s="50"/>
      <c r="AA74" s="50"/>
      <c r="AB74" s="50">
        <f t="shared" si="2"/>
        <v>3.3333333333333335</v>
      </c>
      <c r="AC74" s="121"/>
      <c r="AD74" s="122"/>
      <c r="AE74" s="122">
        <f t="shared" si="3"/>
        <v>3.3333333333333335</v>
      </c>
      <c r="AF74" s="122"/>
      <c r="AG74" s="122"/>
      <c r="AH74" s="122">
        <f t="shared" si="4"/>
        <v>3.3333333333333335</v>
      </c>
      <c r="AI74" s="122"/>
      <c r="AJ74" s="122"/>
      <c r="AK74" s="122">
        <f t="shared" si="5"/>
        <v>3.3333333333333335</v>
      </c>
      <c r="AL74" s="122"/>
      <c r="AM74" s="122"/>
      <c r="AN74" s="122">
        <f t="shared" si="6"/>
        <v>3.3333333333333335</v>
      </c>
    </row>
    <row r="75" spans="1:40" ht="22.5" customHeight="1" x14ac:dyDescent="0.55000000000000004">
      <c r="A75" s="5">
        <v>1000</v>
      </c>
      <c r="B75" s="52" t="s">
        <v>66</v>
      </c>
      <c r="C75" s="114"/>
      <c r="D75" s="64"/>
      <c r="E75" s="64"/>
      <c r="F75" s="64"/>
      <c r="G75" s="71"/>
      <c r="H75" s="71"/>
      <c r="I75" s="71">
        <v>10034384</v>
      </c>
      <c r="J75" s="64"/>
      <c r="K75" s="64"/>
      <c r="L75" s="116"/>
      <c r="M75" s="8"/>
      <c r="N75" s="91" t="s">
        <v>218</v>
      </c>
      <c r="O75" s="10">
        <f>O74</f>
        <v>1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64"/>
      <c r="E76" s="64"/>
      <c r="F76" s="124">
        <v>10030496</v>
      </c>
      <c r="G76" s="64"/>
      <c r="H76" s="64"/>
      <c r="I76" s="64"/>
      <c r="J76" s="64"/>
      <c r="K76" s="64"/>
      <c r="L76" s="116"/>
      <c r="M76" s="8"/>
      <c r="N76" s="91" t="s">
        <v>198</v>
      </c>
      <c r="O76" s="10">
        <f>2*O30</f>
        <v>2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64"/>
      <c r="F77" s="117">
        <v>10011564</v>
      </c>
      <c r="G77" s="118"/>
      <c r="H77" s="118"/>
      <c r="I77" s="64"/>
      <c r="J77" s="118"/>
      <c r="K77" s="118"/>
      <c r="L77" s="116"/>
      <c r="M77" s="8"/>
      <c r="N77" s="126" t="s">
        <v>77</v>
      </c>
      <c r="O77" s="10">
        <v>0.02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/>
      <c r="F78" s="117">
        <v>10025819</v>
      </c>
      <c r="G78" s="117"/>
      <c r="H78" s="117"/>
      <c r="I78" s="64"/>
      <c r="J78" s="118"/>
      <c r="K78" s="117"/>
      <c r="L78" s="116"/>
      <c r="M78" s="8"/>
      <c r="N78" s="126" t="s">
        <v>319</v>
      </c>
      <c r="O78" s="10">
        <v>1E-3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10034196</v>
      </c>
      <c r="F79" s="71"/>
      <c r="G79" s="71"/>
      <c r="H79" s="71"/>
      <c r="I79" s="64"/>
      <c r="J79" s="64"/>
      <c r="K79" s="71"/>
      <c r="L79" s="116"/>
      <c r="M79" s="8"/>
      <c r="N79" s="91" t="s">
        <v>264</v>
      </c>
      <c r="O79" s="10">
        <v>0.61232676171213429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10033352</v>
      </c>
      <c r="F80" s="71"/>
      <c r="G80" s="71"/>
      <c r="H80" s="71"/>
      <c r="I80" s="64"/>
      <c r="J80" s="64"/>
      <c r="K80" s="71"/>
      <c r="L80" s="116"/>
      <c r="M80" s="8"/>
      <c r="N80" s="91" t="s">
        <v>93</v>
      </c>
      <c r="O80" s="10">
        <v>72.253417220021234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10033353</v>
      </c>
      <c r="F81" s="71"/>
      <c r="G81" s="71"/>
      <c r="H81" s="71"/>
      <c r="I81" s="64"/>
      <c r="J81" s="64"/>
      <c r="K81" s="71"/>
      <c r="L81" s="116"/>
      <c r="M81" s="8"/>
      <c r="N81" s="91" t="s">
        <v>94</v>
      </c>
      <c r="O81" s="10">
        <v>3.2255989830366625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10033354</v>
      </c>
      <c r="F82" s="71"/>
      <c r="G82" s="71"/>
      <c r="H82" s="71"/>
      <c r="I82" s="64"/>
      <c r="J82" s="64"/>
      <c r="K82" s="71"/>
      <c r="L82" s="116"/>
      <c r="M82" s="8"/>
      <c r="N82" s="91" t="s">
        <v>95</v>
      </c>
      <c r="O82" s="10">
        <v>0.64511979660733243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71">
        <v>10033355</v>
      </c>
      <c r="F83" s="71"/>
      <c r="G83" s="71"/>
      <c r="H83" s="71"/>
      <c r="I83" s="64"/>
      <c r="J83" s="64"/>
      <c r="K83" s="71"/>
      <c r="L83" s="116"/>
      <c r="M83" s="8"/>
      <c r="N83" s="91" t="s">
        <v>96</v>
      </c>
      <c r="O83" s="10">
        <v>47.093745152335273</v>
      </c>
      <c r="P83" s="10"/>
      <c r="Q83" s="11"/>
      <c r="R83" s="43"/>
      <c r="X83" s="122"/>
      <c r="Y83" s="50"/>
      <c r="Z83" s="50"/>
      <c r="AA83" s="50"/>
      <c r="AB83" s="50"/>
      <c r="AC83" s="121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71">
        <v>10033356</v>
      </c>
      <c r="F84" s="71"/>
      <c r="G84" s="71"/>
      <c r="H84" s="71"/>
      <c r="I84" s="64"/>
      <c r="J84" s="64"/>
      <c r="K84" s="71"/>
      <c r="L84" s="116"/>
      <c r="M84" s="8"/>
      <c r="N84" s="91" t="s">
        <v>97</v>
      </c>
      <c r="O84" s="10">
        <v>6.451197966073325</v>
      </c>
      <c r="P84" s="10"/>
      <c r="Q84" s="11"/>
      <c r="R84" s="43"/>
      <c r="X84" s="122"/>
      <c r="Y84" s="50"/>
      <c r="Z84" s="50"/>
      <c r="AA84" s="50"/>
      <c r="AB84" s="50"/>
      <c r="AC84" s="121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</row>
    <row r="85" spans="1:40" ht="22.5" customHeight="1" x14ac:dyDescent="0.55000000000000004">
      <c r="A85" s="5">
        <v>1000</v>
      </c>
      <c r="B85" s="52" t="s">
        <v>66</v>
      </c>
      <c r="C85" s="114"/>
      <c r="D85" s="71"/>
      <c r="E85" s="71">
        <v>10033357</v>
      </c>
      <c r="F85" s="71"/>
      <c r="G85" s="71"/>
      <c r="H85" s="71"/>
      <c r="I85" s="64"/>
      <c r="J85" s="64"/>
      <c r="K85" s="71"/>
      <c r="L85" s="116"/>
      <c r="M85" s="8"/>
      <c r="N85" s="91" t="s">
        <v>98</v>
      </c>
      <c r="O85" s="10">
        <v>2.5804791864293297</v>
      </c>
      <c r="P85" s="10"/>
      <c r="Q85" s="11"/>
      <c r="R85" s="43"/>
      <c r="X85" s="122"/>
      <c r="Y85" s="50"/>
      <c r="Z85" s="50"/>
      <c r="AA85" s="50"/>
      <c r="AB85" s="50"/>
      <c r="AC85" s="121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</row>
    <row r="86" spans="1:40" ht="22.5" customHeight="1" x14ac:dyDescent="0.55000000000000004">
      <c r="A86" s="5">
        <v>1000</v>
      </c>
      <c r="B86" s="52" t="s">
        <v>66</v>
      </c>
      <c r="C86" s="114"/>
      <c r="D86" s="71">
        <v>30022093</v>
      </c>
      <c r="E86" s="64"/>
      <c r="F86" s="118"/>
      <c r="G86" s="118"/>
      <c r="H86" s="118"/>
      <c r="I86" s="64"/>
      <c r="J86" s="118"/>
      <c r="K86" s="118"/>
      <c r="L86" s="116"/>
      <c r="M86" s="8"/>
      <c r="N86" s="126" t="s">
        <v>238</v>
      </c>
      <c r="O86" s="10">
        <f>3*O3</f>
        <v>3</v>
      </c>
      <c r="P86" s="10">
        <f>16</f>
        <v>16</v>
      </c>
      <c r="Q86" s="11" t="s">
        <v>75</v>
      </c>
      <c r="R86" s="43">
        <f t="shared" ref="R86:R131" si="27">3600/P86</f>
        <v>225</v>
      </c>
      <c r="X86" s="122"/>
      <c r="Y86" s="50">
        <f t="shared" ref="Y86:Y131" si="28">$Y$1/R86</f>
        <v>4.4444444444444446</v>
      </c>
      <c r="Z86" s="50"/>
      <c r="AA86" s="50"/>
      <c r="AB86" s="50">
        <f t="shared" ref="AB86:AB131" si="29">$Y$1/R86</f>
        <v>4.4444444444444446</v>
      </c>
      <c r="AC86" s="121"/>
      <c r="AD86" s="122"/>
      <c r="AE86" s="122">
        <f t="shared" ref="AE86:AE131" si="30">$Y$1/R86</f>
        <v>4.4444444444444446</v>
      </c>
      <c r="AF86" s="122"/>
      <c r="AG86" s="122"/>
      <c r="AH86" s="122">
        <f t="shared" ref="AH86:AH131" si="31">$Y$1/R86</f>
        <v>4.4444444444444446</v>
      </c>
      <c r="AI86" s="122"/>
      <c r="AJ86" s="122"/>
      <c r="AK86" s="122">
        <f t="shared" ref="AK86:AK131" si="32">$Y$1/R86</f>
        <v>4.4444444444444446</v>
      </c>
      <c r="AL86" s="122"/>
      <c r="AM86" s="122"/>
      <c r="AN86" s="122">
        <f t="shared" ref="AN86:AN131" si="33">$Y$1/R86</f>
        <v>4.4444444444444446</v>
      </c>
    </row>
    <row r="87" spans="1:40" ht="22.5" customHeight="1" x14ac:dyDescent="0.55000000000000004">
      <c r="A87" s="5">
        <v>1000</v>
      </c>
      <c r="B87" s="52" t="s">
        <v>66</v>
      </c>
      <c r="C87" s="114"/>
      <c r="D87" s="71"/>
      <c r="E87" s="71">
        <v>30022094</v>
      </c>
      <c r="F87" s="118"/>
      <c r="G87" s="118"/>
      <c r="H87" s="118"/>
      <c r="I87" s="64"/>
      <c r="J87" s="118"/>
      <c r="K87" s="118"/>
      <c r="L87" s="116"/>
      <c r="M87" s="8"/>
      <c r="N87" s="126" t="s">
        <v>237</v>
      </c>
      <c r="O87" s="10">
        <f>$O$86</f>
        <v>3</v>
      </c>
      <c r="P87" s="10">
        <v>90</v>
      </c>
      <c r="Q87" s="11" t="s">
        <v>73</v>
      </c>
      <c r="R87" s="43">
        <f t="shared" si="27"/>
        <v>40</v>
      </c>
      <c r="X87" s="122"/>
      <c r="Y87" s="50">
        <f t="shared" si="28"/>
        <v>25</v>
      </c>
      <c r="Z87" s="50"/>
      <c r="AA87" s="50"/>
      <c r="AB87" s="50">
        <f t="shared" si="29"/>
        <v>25</v>
      </c>
      <c r="AC87" s="121"/>
      <c r="AD87" s="122"/>
      <c r="AE87" s="122">
        <f t="shared" si="30"/>
        <v>25</v>
      </c>
      <c r="AF87" s="122"/>
      <c r="AG87" s="122"/>
      <c r="AH87" s="122">
        <f t="shared" si="31"/>
        <v>25</v>
      </c>
      <c r="AI87" s="122"/>
      <c r="AJ87" s="122"/>
      <c r="AK87" s="122">
        <f t="shared" si="32"/>
        <v>25</v>
      </c>
      <c r="AL87" s="122"/>
      <c r="AM87" s="122"/>
      <c r="AN87" s="122">
        <f t="shared" si="33"/>
        <v>25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123">
        <v>30022095</v>
      </c>
      <c r="G88" s="118"/>
      <c r="H88" s="118"/>
      <c r="I88" s="64"/>
      <c r="J88" s="118"/>
      <c r="K88" s="118"/>
      <c r="L88" s="105"/>
      <c r="M88" s="8"/>
      <c r="N88" s="16" t="s">
        <v>240</v>
      </c>
      <c r="O88" s="10">
        <f t="shared" ref="O88:O96" si="34">$O$86</f>
        <v>3</v>
      </c>
      <c r="P88" s="10">
        <v>9</v>
      </c>
      <c r="Q88" s="11" t="s">
        <v>72</v>
      </c>
      <c r="R88" s="43">
        <f t="shared" si="27"/>
        <v>400</v>
      </c>
      <c r="X88" s="122"/>
      <c r="Y88" s="50">
        <f t="shared" si="28"/>
        <v>2.5</v>
      </c>
      <c r="Z88" s="50"/>
      <c r="AA88" s="50"/>
      <c r="AB88" s="50">
        <f t="shared" si="29"/>
        <v>2.5</v>
      </c>
      <c r="AC88" s="121"/>
      <c r="AD88" s="122"/>
      <c r="AE88" s="122">
        <f t="shared" si="30"/>
        <v>2.5</v>
      </c>
      <c r="AF88" s="122"/>
      <c r="AG88" s="122"/>
      <c r="AH88" s="122">
        <f t="shared" si="31"/>
        <v>2.5</v>
      </c>
      <c r="AI88" s="122"/>
      <c r="AJ88" s="122"/>
      <c r="AK88" s="122">
        <f t="shared" si="32"/>
        <v>2.5</v>
      </c>
      <c r="AL88" s="122"/>
      <c r="AM88" s="122"/>
      <c r="AN88" s="122">
        <f t="shared" si="33"/>
        <v>2.5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>
        <v>30022096</v>
      </c>
      <c r="H89" s="118"/>
      <c r="I89" s="64"/>
      <c r="J89" s="118"/>
      <c r="K89" s="118"/>
      <c r="L89" s="105"/>
      <c r="M89" s="8"/>
      <c r="N89" s="16" t="s">
        <v>241</v>
      </c>
      <c r="O89" s="10">
        <f t="shared" si="34"/>
        <v>3</v>
      </c>
      <c r="P89" s="10">
        <v>12</v>
      </c>
      <c r="Q89" s="11" t="s">
        <v>84</v>
      </c>
      <c r="R89" s="43">
        <f t="shared" si="27"/>
        <v>300</v>
      </c>
      <c r="X89" s="122"/>
      <c r="Y89" s="50">
        <f t="shared" si="28"/>
        <v>3.3333333333333335</v>
      </c>
      <c r="Z89" s="50"/>
      <c r="AA89" s="50"/>
      <c r="AB89" s="50">
        <f t="shared" si="29"/>
        <v>3.3333333333333335</v>
      </c>
      <c r="AC89" s="121"/>
      <c r="AD89" s="122"/>
      <c r="AE89" s="122">
        <f t="shared" si="30"/>
        <v>3.3333333333333335</v>
      </c>
      <c r="AF89" s="122"/>
      <c r="AG89" s="122"/>
      <c r="AH89" s="122">
        <f t="shared" si="31"/>
        <v>3.3333333333333335</v>
      </c>
      <c r="AI89" s="122"/>
      <c r="AJ89" s="122"/>
      <c r="AK89" s="122">
        <f t="shared" si="32"/>
        <v>3.3333333333333335</v>
      </c>
      <c r="AL89" s="122"/>
      <c r="AM89" s="122"/>
      <c r="AN89" s="122">
        <f t="shared" si="33"/>
        <v>3.3333333333333335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118"/>
      <c r="H90" s="64">
        <v>10030754</v>
      </c>
      <c r="I90" s="64"/>
      <c r="J90" s="118"/>
      <c r="K90" s="118"/>
      <c r="L90" s="105"/>
      <c r="M90" s="8"/>
      <c r="N90" s="16" t="s">
        <v>239</v>
      </c>
      <c r="O90" s="10">
        <f t="shared" si="34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123">
        <v>30022097</v>
      </c>
      <c r="G91" s="118"/>
      <c r="H91" s="118"/>
      <c r="I91" s="64"/>
      <c r="J91" s="118"/>
      <c r="K91" s="118"/>
      <c r="L91" s="105"/>
      <c r="M91" s="8"/>
      <c r="N91" s="91" t="s">
        <v>244</v>
      </c>
      <c r="O91" s="10">
        <f t="shared" si="34"/>
        <v>3</v>
      </c>
      <c r="P91" s="10">
        <v>36</v>
      </c>
      <c r="Q91" s="11" t="s">
        <v>72</v>
      </c>
      <c r="R91" s="43">
        <f t="shared" si="27"/>
        <v>100</v>
      </c>
      <c r="X91" s="122"/>
      <c r="Y91" s="50">
        <f t="shared" si="28"/>
        <v>10</v>
      </c>
      <c r="Z91" s="50"/>
      <c r="AA91" s="50"/>
      <c r="AB91" s="50">
        <f t="shared" si="29"/>
        <v>10</v>
      </c>
      <c r="AC91" s="121"/>
      <c r="AD91" s="122"/>
      <c r="AE91" s="122">
        <f t="shared" si="30"/>
        <v>10</v>
      </c>
      <c r="AF91" s="122"/>
      <c r="AG91" s="122"/>
      <c r="AH91" s="122">
        <f t="shared" si="31"/>
        <v>10</v>
      </c>
      <c r="AI91" s="122"/>
      <c r="AJ91" s="122"/>
      <c r="AK91" s="122">
        <f t="shared" si="32"/>
        <v>10</v>
      </c>
      <c r="AL91" s="122"/>
      <c r="AM91" s="122"/>
      <c r="AN91" s="122">
        <f t="shared" si="33"/>
        <v>10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64">
        <v>30022098</v>
      </c>
      <c r="H92" s="118"/>
      <c r="I92" s="64"/>
      <c r="J92" s="118"/>
      <c r="K92" s="118"/>
      <c r="L92" s="105"/>
      <c r="M92" s="8"/>
      <c r="N92" s="91" t="s">
        <v>243</v>
      </c>
      <c r="O92" s="10">
        <f t="shared" si="34"/>
        <v>3</v>
      </c>
      <c r="P92" s="10">
        <v>72</v>
      </c>
      <c r="Q92" s="11" t="s">
        <v>84</v>
      </c>
      <c r="R92" s="43">
        <f t="shared" si="27"/>
        <v>50</v>
      </c>
      <c r="X92" s="122"/>
      <c r="Y92" s="50">
        <f t="shared" si="28"/>
        <v>20</v>
      </c>
      <c r="Z92" s="50"/>
      <c r="AA92" s="50"/>
      <c r="AB92" s="50">
        <f t="shared" si="29"/>
        <v>20</v>
      </c>
      <c r="AC92" s="121"/>
      <c r="AD92" s="122"/>
      <c r="AE92" s="122">
        <f t="shared" si="30"/>
        <v>20</v>
      </c>
      <c r="AF92" s="122"/>
      <c r="AG92" s="122"/>
      <c r="AH92" s="122">
        <f t="shared" si="31"/>
        <v>20</v>
      </c>
      <c r="AI92" s="122"/>
      <c r="AJ92" s="122"/>
      <c r="AK92" s="122">
        <f t="shared" si="32"/>
        <v>20</v>
      </c>
      <c r="AL92" s="122"/>
      <c r="AM92" s="122"/>
      <c r="AN92" s="122">
        <f t="shared" si="33"/>
        <v>20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10030755</v>
      </c>
      <c r="I93" s="64"/>
      <c r="J93" s="118"/>
      <c r="K93" s="118"/>
      <c r="L93" s="105"/>
      <c r="M93" s="8"/>
      <c r="N93" s="91" t="s">
        <v>245</v>
      </c>
      <c r="O93" s="10">
        <f t="shared" si="34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63"/>
      <c r="D94" s="64"/>
      <c r="E94" s="118"/>
      <c r="F94" s="123">
        <v>30022099</v>
      </c>
      <c r="G94" s="118"/>
      <c r="H94" s="118"/>
      <c r="I94" s="64"/>
      <c r="J94" s="118"/>
      <c r="K94" s="118"/>
      <c r="L94" s="105"/>
      <c r="M94" s="8"/>
      <c r="N94" s="91" t="s">
        <v>247</v>
      </c>
      <c r="O94" s="10">
        <f t="shared" si="34"/>
        <v>3</v>
      </c>
      <c r="P94" s="10">
        <v>12</v>
      </c>
      <c r="Q94" s="11" t="s">
        <v>84</v>
      </c>
      <c r="R94" s="43">
        <f t="shared" si="27"/>
        <v>300</v>
      </c>
      <c r="X94" s="122"/>
      <c r="Y94" s="50">
        <f t="shared" si="28"/>
        <v>3.3333333333333335</v>
      </c>
      <c r="Z94" s="50"/>
      <c r="AA94" s="50"/>
      <c r="AB94" s="50">
        <f t="shared" si="29"/>
        <v>3.3333333333333335</v>
      </c>
      <c r="AC94" s="121"/>
      <c r="AD94" s="122"/>
      <c r="AE94" s="122">
        <f t="shared" si="30"/>
        <v>3.3333333333333335</v>
      </c>
      <c r="AF94" s="122"/>
      <c r="AG94" s="122"/>
      <c r="AH94" s="122">
        <f t="shared" si="31"/>
        <v>3.3333333333333335</v>
      </c>
      <c r="AI94" s="122"/>
      <c r="AJ94" s="122"/>
      <c r="AK94" s="122">
        <f t="shared" si="32"/>
        <v>3.3333333333333335</v>
      </c>
      <c r="AL94" s="122"/>
      <c r="AM94" s="122"/>
      <c r="AN94" s="122">
        <f t="shared" si="33"/>
        <v>3.3333333333333335</v>
      </c>
    </row>
    <row r="95" spans="1:40" ht="22.5" customHeight="1" x14ac:dyDescent="0.55000000000000004">
      <c r="A95" s="5">
        <v>1000</v>
      </c>
      <c r="B95" s="52" t="s">
        <v>66</v>
      </c>
      <c r="C95" s="63"/>
      <c r="D95" s="64"/>
      <c r="E95" s="118"/>
      <c r="F95" s="64"/>
      <c r="G95" s="64">
        <v>30022100</v>
      </c>
      <c r="H95" s="118"/>
      <c r="I95" s="64"/>
      <c r="J95" s="118"/>
      <c r="K95" s="118"/>
      <c r="L95" s="105"/>
      <c r="M95" s="8"/>
      <c r="N95" s="91" t="s">
        <v>246</v>
      </c>
      <c r="O95" s="10">
        <f t="shared" si="34"/>
        <v>3</v>
      </c>
      <c r="P95" s="10">
        <v>9</v>
      </c>
      <c r="Q95" s="11" t="s">
        <v>72</v>
      </c>
      <c r="R95" s="43">
        <f t="shared" si="27"/>
        <v>400</v>
      </c>
      <c r="X95" s="122"/>
      <c r="Y95" s="50">
        <f t="shared" si="28"/>
        <v>2.5</v>
      </c>
      <c r="Z95" s="50"/>
      <c r="AA95" s="50"/>
      <c r="AB95" s="50">
        <f t="shared" si="29"/>
        <v>2.5</v>
      </c>
      <c r="AC95" s="121"/>
      <c r="AD95" s="122"/>
      <c r="AE95" s="122">
        <f t="shared" si="30"/>
        <v>2.5</v>
      </c>
      <c r="AF95" s="122"/>
      <c r="AG95" s="122"/>
      <c r="AH95" s="122">
        <f t="shared" si="31"/>
        <v>2.5</v>
      </c>
      <c r="AI95" s="122"/>
      <c r="AJ95" s="122"/>
      <c r="AK95" s="122">
        <f t="shared" si="32"/>
        <v>2.5</v>
      </c>
      <c r="AL95" s="122"/>
      <c r="AM95" s="122"/>
      <c r="AN95" s="122">
        <f t="shared" si="33"/>
        <v>2.5</v>
      </c>
    </row>
    <row r="96" spans="1:40" ht="22.5" customHeight="1" x14ac:dyDescent="0.55000000000000004">
      <c r="A96" s="5">
        <v>1000</v>
      </c>
      <c r="B96" s="52" t="s">
        <v>66</v>
      </c>
      <c r="C96" s="63"/>
      <c r="D96" s="64"/>
      <c r="E96" s="118"/>
      <c r="F96" s="118"/>
      <c r="G96" s="64"/>
      <c r="H96" s="64">
        <v>10030756</v>
      </c>
      <c r="I96" s="64"/>
      <c r="J96" s="118"/>
      <c r="K96" s="118"/>
      <c r="L96" s="105"/>
      <c r="M96" s="8"/>
      <c r="N96" s="91" t="s">
        <v>242</v>
      </c>
      <c r="O96" s="10">
        <f t="shared" si="34"/>
        <v>3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10034196</v>
      </c>
      <c r="F97" s="71"/>
      <c r="G97" s="71"/>
      <c r="H97" s="71"/>
      <c r="I97" s="64"/>
      <c r="J97" s="64"/>
      <c r="K97" s="71"/>
      <c r="L97" s="116"/>
      <c r="M97" s="8"/>
      <c r="N97" s="91" t="s">
        <v>264</v>
      </c>
      <c r="O97" s="10">
        <v>5.1944022607297628E-2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10033352</v>
      </c>
      <c r="F98" s="71"/>
      <c r="G98" s="71"/>
      <c r="H98" s="71"/>
      <c r="I98" s="64"/>
      <c r="J98" s="64"/>
      <c r="K98" s="71"/>
      <c r="L98" s="116"/>
      <c r="M98" s="8"/>
      <c r="N98" s="91" t="s">
        <v>93</v>
      </c>
      <c r="O98" s="10">
        <v>6.1292979046630416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10033353</v>
      </c>
      <c r="F99" s="71"/>
      <c r="G99" s="71"/>
      <c r="H99" s="71"/>
      <c r="I99" s="64"/>
      <c r="J99" s="64"/>
      <c r="K99" s="71"/>
      <c r="L99" s="116"/>
      <c r="M99" s="8"/>
      <c r="N99" s="91" t="s">
        <v>94</v>
      </c>
      <c r="O99" s="10">
        <v>0.27362937074388577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10033354</v>
      </c>
      <c r="F100" s="71"/>
      <c r="G100" s="71"/>
      <c r="H100" s="71"/>
      <c r="I100" s="64"/>
      <c r="J100" s="64"/>
      <c r="K100" s="71"/>
      <c r="L100" s="116"/>
      <c r="M100" s="8"/>
      <c r="N100" s="91" t="s">
        <v>95</v>
      </c>
      <c r="O100" s="10">
        <v>5.4725874148777151E-2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114"/>
      <c r="D101" s="71"/>
      <c r="E101" s="71">
        <v>10033355</v>
      </c>
      <c r="F101" s="71"/>
      <c r="G101" s="71"/>
      <c r="H101" s="71"/>
      <c r="I101" s="64"/>
      <c r="J101" s="64"/>
      <c r="K101" s="71"/>
      <c r="L101" s="116"/>
      <c r="M101" s="8"/>
      <c r="N101" s="91" t="s">
        <v>96</v>
      </c>
      <c r="O101" s="10">
        <v>3.9949888128607323</v>
      </c>
      <c r="P101" s="10"/>
      <c r="Q101" s="11"/>
      <c r="R101" s="43"/>
      <c r="X101" s="122"/>
      <c r="Y101" s="50"/>
      <c r="Z101" s="50"/>
      <c r="AA101" s="50"/>
      <c r="AB101" s="50"/>
      <c r="AC101" s="121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</row>
    <row r="102" spans="1:40" ht="22.5" customHeight="1" x14ac:dyDescent="0.55000000000000004">
      <c r="A102" s="5">
        <v>1000</v>
      </c>
      <c r="B102" s="52" t="s">
        <v>66</v>
      </c>
      <c r="C102" s="114"/>
      <c r="D102" s="71"/>
      <c r="E102" s="71">
        <v>10033356</v>
      </c>
      <c r="F102" s="71"/>
      <c r="G102" s="71"/>
      <c r="H102" s="71"/>
      <c r="I102" s="64"/>
      <c r="J102" s="64"/>
      <c r="K102" s="71"/>
      <c r="L102" s="116"/>
      <c r="M102" s="8"/>
      <c r="N102" s="91" t="s">
        <v>97</v>
      </c>
      <c r="O102" s="10">
        <v>0.54725874148777154</v>
      </c>
      <c r="P102" s="10"/>
      <c r="Q102" s="11"/>
      <c r="R102" s="43"/>
      <c r="X102" s="122"/>
      <c r="Y102" s="50"/>
      <c r="Z102" s="50"/>
      <c r="AA102" s="50"/>
      <c r="AB102" s="50"/>
      <c r="AC102" s="121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</row>
    <row r="103" spans="1:40" ht="22.5" customHeight="1" x14ac:dyDescent="0.55000000000000004">
      <c r="A103" s="5">
        <v>1000</v>
      </c>
      <c r="B103" s="52" t="s">
        <v>66</v>
      </c>
      <c r="C103" s="114"/>
      <c r="D103" s="71"/>
      <c r="E103" s="71">
        <v>10033357</v>
      </c>
      <c r="F103" s="71"/>
      <c r="G103" s="71"/>
      <c r="H103" s="71"/>
      <c r="I103" s="64"/>
      <c r="J103" s="64"/>
      <c r="K103" s="71"/>
      <c r="L103" s="116"/>
      <c r="M103" s="8"/>
      <c r="N103" s="91" t="s">
        <v>98</v>
      </c>
      <c r="O103" s="10">
        <v>0.2189034965951086</v>
      </c>
      <c r="P103" s="10"/>
      <c r="Q103" s="11"/>
      <c r="R103" s="43"/>
      <c r="X103" s="122"/>
      <c r="Y103" s="50"/>
      <c r="Z103" s="50"/>
      <c r="AA103" s="50"/>
      <c r="AB103" s="50"/>
      <c r="AC103" s="121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</row>
    <row r="104" spans="1:40" ht="22.5" customHeight="1" x14ac:dyDescent="0.55000000000000004">
      <c r="A104" s="5">
        <v>1000</v>
      </c>
      <c r="B104" s="52" t="s">
        <v>66</v>
      </c>
      <c r="C104" s="63"/>
      <c r="D104" s="64">
        <v>30022101</v>
      </c>
      <c r="E104" s="118"/>
      <c r="F104" s="118"/>
      <c r="G104" s="118"/>
      <c r="H104" s="118"/>
      <c r="I104" s="64"/>
      <c r="J104" s="118"/>
      <c r="K104" s="118"/>
      <c r="L104" s="105"/>
      <c r="M104" s="8"/>
      <c r="N104" s="91" t="s">
        <v>249</v>
      </c>
      <c r="O104" s="10">
        <f>4*O3</f>
        <v>4</v>
      </c>
      <c r="P104" s="10">
        <f>16</f>
        <v>16</v>
      </c>
      <c r="Q104" s="11" t="s">
        <v>75</v>
      </c>
      <c r="R104" s="43">
        <f t="shared" si="27"/>
        <v>225</v>
      </c>
      <c r="X104" s="122"/>
      <c r="Y104" s="50">
        <f t="shared" si="28"/>
        <v>4.4444444444444446</v>
      </c>
      <c r="Z104" s="50"/>
      <c r="AA104" s="50"/>
      <c r="AB104" s="50">
        <f t="shared" si="29"/>
        <v>4.4444444444444446</v>
      </c>
      <c r="AC104" s="121"/>
      <c r="AD104" s="122"/>
      <c r="AE104" s="122">
        <f t="shared" si="30"/>
        <v>4.4444444444444446</v>
      </c>
      <c r="AF104" s="122"/>
      <c r="AG104" s="122"/>
      <c r="AH104" s="122">
        <f t="shared" si="31"/>
        <v>4.4444444444444446</v>
      </c>
      <c r="AI104" s="122"/>
      <c r="AJ104" s="122"/>
      <c r="AK104" s="122">
        <f t="shared" si="32"/>
        <v>4.4444444444444446</v>
      </c>
      <c r="AL104" s="122"/>
      <c r="AM104" s="122"/>
      <c r="AN104" s="122">
        <f t="shared" si="33"/>
        <v>4.4444444444444446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64">
        <v>30022102</v>
      </c>
      <c r="F105" s="118"/>
      <c r="G105" s="118"/>
      <c r="H105" s="118"/>
      <c r="I105" s="64"/>
      <c r="J105" s="118"/>
      <c r="K105" s="118"/>
      <c r="L105" s="105"/>
      <c r="M105" s="8"/>
      <c r="N105" s="91" t="s">
        <v>248</v>
      </c>
      <c r="O105" s="10">
        <f>$O$104</f>
        <v>4</v>
      </c>
      <c r="P105" s="10">
        <v>100</v>
      </c>
      <c r="Q105" s="11" t="s">
        <v>73</v>
      </c>
      <c r="R105" s="43">
        <f t="shared" si="27"/>
        <v>36</v>
      </c>
      <c r="X105" s="122"/>
      <c r="Y105" s="50">
        <f t="shared" si="28"/>
        <v>27.777777777777779</v>
      </c>
      <c r="Z105" s="50"/>
      <c r="AA105" s="50"/>
      <c r="AB105" s="50">
        <f t="shared" si="29"/>
        <v>27.777777777777779</v>
      </c>
      <c r="AC105" s="121"/>
      <c r="AD105" s="122"/>
      <c r="AE105" s="122">
        <f t="shared" si="30"/>
        <v>27.777777777777779</v>
      </c>
      <c r="AF105" s="122"/>
      <c r="AG105" s="122"/>
      <c r="AH105" s="122">
        <f t="shared" si="31"/>
        <v>27.777777777777779</v>
      </c>
      <c r="AI105" s="122"/>
      <c r="AJ105" s="122"/>
      <c r="AK105" s="122">
        <f t="shared" si="32"/>
        <v>27.777777777777779</v>
      </c>
      <c r="AL105" s="122"/>
      <c r="AM105" s="122"/>
      <c r="AN105" s="122">
        <f t="shared" si="33"/>
        <v>27.777777777777779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71"/>
      <c r="F106" s="123">
        <v>30023039</v>
      </c>
      <c r="G106" s="118"/>
      <c r="H106" s="118"/>
      <c r="I106" s="64"/>
      <c r="J106" s="64"/>
      <c r="K106" s="118"/>
      <c r="L106" s="105"/>
      <c r="M106" s="8"/>
      <c r="N106" s="91" t="s">
        <v>252</v>
      </c>
      <c r="O106" s="10">
        <f t="shared" ref="O106:O114" si="35">$O$104</f>
        <v>4</v>
      </c>
      <c r="P106" s="10">
        <v>9</v>
      </c>
      <c r="Q106" s="11" t="s">
        <v>72</v>
      </c>
      <c r="R106" s="43">
        <f t="shared" si="27"/>
        <v>400</v>
      </c>
      <c r="X106" s="122"/>
      <c r="Y106" s="50">
        <f t="shared" si="28"/>
        <v>2.5</v>
      </c>
      <c r="Z106" s="50"/>
      <c r="AA106" s="50"/>
      <c r="AB106" s="50">
        <f t="shared" si="29"/>
        <v>2.5</v>
      </c>
      <c r="AC106" s="121"/>
      <c r="AD106" s="122"/>
      <c r="AE106" s="122">
        <f t="shared" si="30"/>
        <v>2.5</v>
      </c>
      <c r="AF106" s="122"/>
      <c r="AG106" s="122"/>
      <c r="AH106" s="122">
        <f t="shared" si="31"/>
        <v>2.5</v>
      </c>
      <c r="AI106" s="122"/>
      <c r="AJ106" s="122"/>
      <c r="AK106" s="122">
        <f t="shared" si="32"/>
        <v>2.5</v>
      </c>
      <c r="AL106" s="122"/>
      <c r="AM106" s="122"/>
      <c r="AN106" s="122">
        <f t="shared" si="33"/>
        <v>2.5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71"/>
      <c r="F107" s="64"/>
      <c r="G107" s="64">
        <v>30023040</v>
      </c>
      <c r="H107" s="118"/>
      <c r="I107" s="64"/>
      <c r="J107" s="64"/>
      <c r="K107" s="118"/>
      <c r="L107" s="105"/>
      <c r="M107" s="8"/>
      <c r="N107" s="91" t="s">
        <v>251</v>
      </c>
      <c r="O107" s="10">
        <f t="shared" si="35"/>
        <v>4</v>
      </c>
      <c r="P107" s="10">
        <v>12</v>
      </c>
      <c r="Q107" s="11" t="s">
        <v>84</v>
      </c>
      <c r="R107" s="43">
        <f t="shared" si="27"/>
        <v>300</v>
      </c>
      <c r="X107" s="122"/>
      <c r="Y107" s="50">
        <f t="shared" si="28"/>
        <v>3.3333333333333335</v>
      </c>
      <c r="Z107" s="50"/>
      <c r="AA107" s="50"/>
      <c r="AB107" s="50">
        <f t="shared" si="29"/>
        <v>3.3333333333333335</v>
      </c>
      <c r="AC107" s="121"/>
      <c r="AD107" s="122"/>
      <c r="AE107" s="122">
        <f t="shared" si="30"/>
        <v>3.3333333333333335</v>
      </c>
      <c r="AF107" s="122"/>
      <c r="AG107" s="122"/>
      <c r="AH107" s="122">
        <f t="shared" si="31"/>
        <v>3.3333333333333335</v>
      </c>
      <c r="AI107" s="122"/>
      <c r="AJ107" s="122"/>
      <c r="AK107" s="122">
        <f t="shared" si="32"/>
        <v>3.3333333333333335</v>
      </c>
      <c r="AL107" s="122"/>
      <c r="AM107" s="122"/>
      <c r="AN107" s="122">
        <f t="shared" si="33"/>
        <v>3.3333333333333335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71"/>
      <c r="F108" s="118"/>
      <c r="G108" s="64"/>
      <c r="H108" s="64">
        <v>10030774</v>
      </c>
      <c r="I108" s="64"/>
      <c r="J108" s="64"/>
      <c r="K108" s="118"/>
      <c r="L108" s="105"/>
      <c r="M108" s="8"/>
      <c r="N108" s="91" t="s">
        <v>250</v>
      </c>
      <c r="O108" s="10">
        <f t="shared" si="35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123">
        <v>30023037</v>
      </c>
      <c r="G109" s="118"/>
      <c r="H109" s="118"/>
      <c r="I109" s="118"/>
      <c r="J109" s="64"/>
      <c r="K109" s="118"/>
      <c r="L109" s="105"/>
      <c r="M109" s="8"/>
      <c r="N109" s="91" t="s">
        <v>255</v>
      </c>
      <c r="O109" s="10">
        <f t="shared" si="35"/>
        <v>4</v>
      </c>
      <c r="P109" s="10">
        <v>36</v>
      </c>
      <c r="Q109" s="11" t="s">
        <v>72</v>
      </c>
      <c r="R109" s="43">
        <f t="shared" si="27"/>
        <v>100</v>
      </c>
      <c r="X109" s="122"/>
      <c r="Y109" s="50">
        <f t="shared" si="28"/>
        <v>10</v>
      </c>
      <c r="Z109" s="50"/>
      <c r="AA109" s="50"/>
      <c r="AB109" s="50">
        <f t="shared" si="29"/>
        <v>10</v>
      </c>
      <c r="AC109" s="121"/>
      <c r="AD109" s="122"/>
      <c r="AE109" s="122">
        <f t="shared" si="30"/>
        <v>10</v>
      </c>
      <c r="AF109" s="122"/>
      <c r="AG109" s="122"/>
      <c r="AH109" s="122">
        <f t="shared" si="31"/>
        <v>10</v>
      </c>
      <c r="AI109" s="122"/>
      <c r="AJ109" s="122"/>
      <c r="AK109" s="122">
        <f t="shared" si="32"/>
        <v>10</v>
      </c>
      <c r="AL109" s="122"/>
      <c r="AM109" s="122"/>
      <c r="AN109" s="122">
        <f t="shared" si="33"/>
        <v>10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64">
        <v>30023038</v>
      </c>
      <c r="H110" s="118"/>
      <c r="I110" s="118"/>
      <c r="J110" s="64"/>
      <c r="K110" s="118"/>
      <c r="L110" s="105"/>
      <c r="M110" s="8"/>
      <c r="N110" s="91" t="s">
        <v>254</v>
      </c>
      <c r="O110" s="10">
        <f t="shared" si="35"/>
        <v>4</v>
      </c>
      <c r="P110" s="10">
        <v>72</v>
      </c>
      <c r="Q110" s="11" t="s">
        <v>84</v>
      </c>
      <c r="R110" s="43">
        <f t="shared" si="27"/>
        <v>50</v>
      </c>
      <c r="X110" s="122"/>
      <c r="Y110" s="50">
        <f t="shared" si="28"/>
        <v>20</v>
      </c>
      <c r="Z110" s="50"/>
      <c r="AA110" s="50"/>
      <c r="AB110" s="50">
        <f t="shared" si="29"/>
        <v>20</v>
      </c>
      <c r="AC110" s="121"/>
      <c r="AD110" s="122"/>
      <c r="AE110" s="122">
        <f t="shared" si="30"/>
        <v>20</v>
      </c>
      <c r="AF110" s="122"/>
      <c r="AG110" s="122"/>
      <c r="AH110" s="122">
        <f t="shared" si="31"/>
        <v>20</v>
      </c>
      <c r="AI110" s="122"/>
      <c r="AJ110" s="122"/>
      <c r="AK110" s="122">
        <f t="shared" si="32"/>
        <v>20</v>
      </c>
      <c r="AL110" s="122"/>
      <c r="AM110" s="122"/>
      <c r="AN110" s="122">
        <f t="shared" si="33"/>
        <v>20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10030773</v>
      </c>
      <c r="I111" s="118"/>
      <c r="J111" s="64"/>
      <c r="K111" s="118"/>
      <c r="L111" s="105"/>
      <c r="M111" s="8"/>
      <c r="N111" s="91" t="s">
        <v>253</v>
      </c>
      <c r="O111" s="10">
        <f t="shared" si="35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63"/>
      <c r="D112" s="64"/>
      <c r="E112" s="118"/>
      <c r="F112" s="123">
        <v>30022107</v>
      </c>
      <c r="G112" s="118"/>
      <c r="H112" s="118"/>
      <c r="I112" s="118"/>
      <c r="J112" s="64"/>
      <c r="K112" s="118"/>
      <c r="L112" s="105"/>
      <c r="M112" s="8"/>
      <c r="N112" s="91" t="s">
        <v>258</v>
      </c>
      <c r="O112" s="10">
        <f t="shared" si="35"/>
        <v>4</v>
      </c>
      <c r="P112" s="10">
        <v>12</v>
      </c>
      <c r="Q112" s="11" t="s">
        <v>84</v>
      </c>
      <c r="R112" s="43">
        <f t="shared" si="27"/>
        <v>300</v>
      </c>
      <c r="X112" s="122"/>
      <c r="Y112" s="50">
        <f t="shared" si="28"/>
        <v>3.3333333333333335</v>
      </c>
      <c r="Z112" s="50"/>
      <c r="AA112" s="50"/>
      <c r="AB112" s="50">
        <f t="shared" si="29"/>
        <v>3.3333333333333335</v>
      </c>
      <c r="AC112" s="121"/>
      <c r="AD112" s="122"/>
      <c r="AE112" s="122">
        <f t="shared" si="30"/>
        <v>3.3333333333333335</v>
      </c>
      <c r="AF112" s="122"/>
      <c r="AG112" s="122"/>
      <c r="AH112" s="122">
        <f t="shared" si="31"/>
        <v>3.3333333333333335</v>
      </c>
      <c r="AI112" s="122"/>
      <c r="AJ112" s="122"/>
      <c r="AK112" s="122">
        <f t="shared" si="32"/>
        <v>3.3333333333333335</v>
      </c>
      <c r="AL112" s="122"/>
      <c r="AM112" s="122"/>
      <c r="AN112" s="122">
        <f t="shared" si="33"/>
        <v>3.3333333333333335</v>
      </c>
    </row>
    <row r="113" spans="1:40" ht="22.5" customHeight="1" x14ac:dyDescent="0.55000000000000004">
      <c r="A113" s="5">
        <v>1000</v>
      </c>
      <c r="B113" s="52" t="s">
        <v>66</v>
      </c>
      <c r="C113" s="63"/>
      <c r="D113" s="64"/>
      <c r="E113" s="118"/>
      <c r="F113" s="64"/>
      <c r="G113" s="64">
        <v>30022108</v>
      </c>
      <c r="H113" s="118"/>
      <c r="I113" s="118"/>
      <c r="J113" s="64"/>
      <c r="K113" s="118"/>
      <c r="L113" s="105"/>
      <c r="M113" s="8"/>
      <c r="N113" s="91" t="s">
        <v>257</v>
      </c>
      <c r="O113" s="10">
        <f t="shared" si="35"/>
        <v>4</v>
      </c>
      <c r="P113" s="10">
        <v>9</v>
      </c>
      <c r="Q113" s="11" t="s">
        <v>72</v>
      </c>
      <c r="R113" s="43">
        <f t="shared" si="27"/>
        <v>400</v>
      </c>
      <c r="X113" s="122"/>
      <c r="Y113" s="50">
        <f t="shared" si="28"/>
        <v>2.5</v>
      </c>
      <c r="Z113" s="50"/>
      <c r="AA113" s="50"/>
      <c r="AB113" s="50">
        <f t="shared" si="29"/>
        <v>2.5</v>
      </c>
      <c r="AC113" s="121"/>
      <c r="AD113" s="122"/>
      <c r="AE113" s="122">
        <f t="shared" si="30"/>
        <v>2.5</v>
      </c>
      <c r="AF113" s="122"/>
      <c r="AG113" s="122"/>
      <c r="AH113" s="122">
        <f t="shared" si="31"/>
        <v>2.5</v>
      </c>
      <c r="AI113" s="122"/>
      <c r="AJ113" s="122"/>
      <c r="AK113" s="122">
        <f t="shared" si="32"/>
        <v>2.5</v>
      </c>
      <c r="AL113" s="122"/>
      <c r="AM113" s="122"/>
      <c r="AN113" s="122">
        <f t="shared" si="33"/>
        <v>2.5</v>
      </c>
    </row>
    <row r="114" spans="1:40" ht="22.5" customHeight="1" x14ac:dyDescent="0.55000000000000004">
      <c r="A114" s="5">
        <v>1000</v>
      </c>
      <c r="B114" s="52" t="s">
        <v>66</v>
      </c>
      <c r="C114" s="63"/>
      <c r="D114" s="64"/>
      <c r="E114" s="118"/>
      <c r="F114" s="118"/>
      <c r="G114" s="64"/>
      <c r="H114" s="64">
        <v>10030759</v>
      </c>
      <c r="I114" s="118"/>
      <c r="J114" s="64"/>
      <c r="K114" s="118"/>
      <c r="L114" s="105"/>
      <c r="M114" s="8"/>
      <c r="N114" s="91" t="s">
        <v>256</v>
      </c>
      <c r="O114" s="10">
        <f t="shared" si="35"/>
        <v>4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10034196</v>
      </c>
      <c r="F115" s="71"/>
      <c r="G115" s="71"/>
      <c r="H115" s="71"/>
      <c r="I115" s="64"/>
      <c r="J115" s="64"/>
      <c r="K115" s="71"/>
      <c r="L115" s="116"/>
      <c r="M115" s="8"/>
      <c r="N115" s="91" t="s">
        <v>264</v>
      </c>
      <c r="O115" s="10">
        <v>0.12666370090196724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10033352</v>
      </c>
      <c r="F116" s="71"/>
      <c r="G116" s="71"/>
      <c r="H116" s="71"/>
      <c r="I116" s="64"/>
      <c r="J116" s="64"/>
      <c r="K116" s="71"/>
      <c r="L116" s="116"/>
      <c r="M116" s="8"/>
      <c r="N116" s="91" t="s">
        <v>93</v>
      </c>
      <c r="O116" s="10">
        <v>14.946080753211115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10033353</v>
      </c>
      <c r="F117" s="71"/>
      <c r="G117" s="71"/>
      <c r="H117" s="71"/>
      <c r="I117" s="64"/>
      <c r="J117" s="64"/>
      <c r="K117" s="71"/>
      <c r="L117" s="116"/>
      <c r="M117" s="8"/>
      <c r="N117" s="91" t="s">
        <v>94</v>
      </c>
      <c r="O117" s="10">
        <v>0.66723574791121043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10033354</v>
      </c>
      <c r="F118" s="71"/>
      <c r="G118" s="71"/>
      <c r="H118" s="71"/>
      <c r="I118" s="64"/>
      <c r="J118" s="64"/>
      <c r="K118" s="71"/>
      <c r="L118" s="116"/>
      <c r="M118" s="8"/>
      <c r="N118" s="91" t="s">
        <v>95</v>
      </c>
      <c r="O118" s="10">
        <v>0.13344714958224208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71"/>
      <c r="E119" s="71">
        <v>10033355</v>
      </c>
      <c r="F119" s="71"/>
      <c r="G119" s="71"/>
      <c r="H119" s="71"/>
      <c r="I119" s="64"/>
      <c r="J119" s="64"/>
      <c r="K119" s="71"/>
      <c r="L119" s="116"/>
      <c r="M119" s="8"/>
      <c r="N119" s="91" t="s">
        <v>96</v>
      </c>
      <c r="O119" s="10">
        <v>9.7416419195036728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10033356</v>
      </c>
      <c r="F120" s="71"/>
      <c r="G120" s="71"/>
      <c r="H120" s="71"/>
      <c r="I120" s="64"/>
      <c r="J120" s="64"/>
      <c r="K120" s="71"/>
      <c r="L120" s="116"/>
      <c r="M120" s="8"/>
      <c r="N120" s="91" t="s">
        <v>97</v>
      </c>
      <c r="O120" s="10">
        <v>1.3344714958224209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10033357</v>
      </c>
      <c r="F121" s="71"/>
      <c r="G121" s="71"/>
      <c r="H121" s="71"/>
      <c r="I121" s="64"/>
      <c r="J121" s="64"/>
      <c r="K121" s="71"/>
      <c r="L121" s="116"/>
      <c r="M121" s="8"/>
      <c r="N121" s="91" t="s">
        <v>98</v>
      </c>
      <c r="O121" s="10">
        <v>0.5337885983289683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123">
        <v>30023034</v>
      </c>
      <c r="E122" s="71"/>
      <c r="F122" s="71"/>
      <c r="G122" s="71"/>
      <c r="H122" s="71"/>
      <c r="I122" s="64"/>
      <c r="J122" s="64"/>
      <c r="K122" s="117"/>
      <c r="L122" s="116"/>
      <c r="M122" s="8"/>
      <c r="N122" s="91" t="s">
        <v>266</v>
      </c>
      <c r="O122" s="10">
        <v>2</v>
      </c>
      <c r="P122" s="10">
        <f>16</f>
        <v>16</v>
      </c>
      <c r="Q122" s="11" t="s">
        <v>75</v>
      </c>
      <c r="R122" s="43">
        <f t="shared" si="27"/>
        <v>225</v>
      </c>
      <c r="X122" s="122"/>
      <c r="Y122" s="50">
        <f t="shared" si="28"/>
        <v>4.4444444444444446</v>
      </c>
      <c r="Z122" s="50"/>
      <c r="AA122" s="50"/>
      <c r="AB122" s="50">
        <f t="shared" si="29"/>
        <v>4.4444444444444446</v>
      </c>
      <c r="AC122" s="121"/>
      <c r="AD122" s="122"/>
      <c r="AE122" s="122">
        <f t="shared" si="30"/>
        <v>4.4444444444444446</v>
      </c>
      <c r="AF122" s="122"/>
      <c r="AG122" s="122"/>
      <c r="AH122" s="122">
        <f t="shared" si="31"/>
        <v>4.4444444444444446</v>
      </c>
      <c r="AI122" s="122"/>
      <c r="AJ122" s="122"/>
      <c r="AK122" s="122">
        <f t="shared" si="32"/>
        <v>4.4444444444444446</v>
      </c>
      <c r="AL122" s="122"/>
      <c r="AM122" s="122"/>
      <c r="AN122" s="122">
        <f t="shared" si="33"/>
        <v>4.4444444444444446</v>
      </c>
    </row>
    <row r="123" spans="1:40" ht="22.5" customHeight="1" x14ac:dyDescent="0.55000000000000004">
      <c r="A123" s="5">
        <v>1000</v>
      </c>
      <c r="B123" s="52" t="s">
        <v>66</v>
      </c>
      <c r="C123" s="63"/>
      <c r="D123" s="64"/>
      <c r="E123" s="71">
        <v>10030752</v>
      </c>
      <c r="F123" s="64"/>
      <c r="G123" s="71"/>
      <c r="H123" s="64"/>
      <c r="I123" s="64"/>
      <c r="J123" s="64"/>
      <c r="K123" s="118"/>
      <c r="L123" s="105"/>
      <c r="M123" s="8"/>
      <c r="N123" s="91" t="s">
        <v>177</v>
      </c>
      <c r="O123" s="10">
        <f>O122</f>
        <v>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10034196</v>
      </c>
      <c r="F124" s="71"/>
      <c r="G124" s="71"/>
      <c r="H124" s="71"/>
      <c r="I124" s="64"/>
      <c r="J124" s="64"/>
      <c r="K124" s="71"/>
      <c r="L124" s="116"/>
      <c r="M124" s="8"/>
      <c r="N124" s="91" t="s">
        <v>264</v>
      </c>
      <c r="O124" s="10">
        <v>2.7689709670194553E-3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10033352</v>
      </c>
      <c r="F125" s="71"/>
      <c r="G125" s="71"/>
      <c r="H125" s="71"/>
      <c r="I125" s="64"/>
      <c r="J125" s="64"/>
      <c r="K125" s="71"/>
      <c r="L125" s="116"/>
      <c r="M125" s="8"/>
      <c r="N125" s="91" t="s">
        <v>93</v>
      </c>
      <c r="O125" s="10">
        <v>0.32673341598000855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10033353</v>
      </c>
      <c r="F126" s="71"/>
      <c r="G126" s="71"/>
      <c r="H126" s="71"/>
      <c r="I126" s="64"/>
      <c r="J126" s="64"/>
      <c r="K126" s="71"/>
      <c r="L126" s="116"/>
      <c r="M126" s="8"/>
      <c r="N126" s="91" t="s">
        <v>94</v>
      </c>
      <c r="O126" s="10">
        <v>1.4586313213393237E-2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10033354</v>
      </c>
      <c r="F127" s="71"/>
      <c r="G127" s="71"/>
      <c r="H127" s="71"/>
      <c r="I127" s="64"/>
      <c r="J127" s="64"/>
      <c r="K127" s="71"/>
      <c r="L127" s="116"/>
      <c r="M127" s="8"/>
      <c r="N127" s="91" t="s">
        <v>95</v>
      </c>
      <c r="O127" s="10">
        <v>2.9172626426786476E-3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114"/>
      <c r="D128" s="71"/>
      <c r="E128" s="71">
        <v>10033355</v>
      </c>
      <c r="F128" s="71"/>
      <c r="G128" s="71"/>
      <c r="H128" s="71"/>
      <c r="I128" s="64"/>
      <c r="J128" s="64"/>
      <c r="K128" s="71"/>
      <c r="L128" s="116"/>
      <c r="M128" s="8"/>
      <c r="N128" s="91" t="s">
        <v>96</v>
      </c>
      <c r="O128" s="10">
        <v>0.21296017291554128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10033356</v>
      </c>
      <c r="F129" s="71"/>
      <c r="G129" s="71"/>
      <c r="H129" s="71"/>
      <c r="I129" s="64"/>
      <c r="J129" s="64"/>
      <c r="K129" s="71"/>
      <c r="L129" s="116"/>
      <c r="M129" s="8"/>
      <c r="N129" s="91" t="s">
        <v>97</v>
      </c>
      <c r="O129" s="10">
        <v>2.9172626426786474E-2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10033357</v>
      </c>
      <c r="F130" s="71"/>
      <c r="G130" s="71"/>
      <c r="H130" s="71"/>
      <c r="I130" s="64"/>
      <c r="J130" s="64"/>
      <c r="K130" s="71"/>
      <c r="L130" s="116"/>
      <c r="M130" s="8"/>
      <c r="N130" s="91" t="s">
        <v>98</v>
      </c>
      <c r="O130" s="10">
        <v>1.166905057071459E-2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63"/>
      <c r="D131" s="123">
        <v>30023035</v>
      </c>
      <c r="E131" s="71"/>
      <c r="F131" s="64"/>
      <c r="G131" s="71"/>
      <c r="H131" s="118"/>
      <c r="I131" s="118"/>
      <c r="J131" s="118"/>
      <c r="K131" s="118"/>
      <c r="L131" s="105"/>
      <c r="M131" s="8"/>
      <c r="N131" s="91" t="s">
        <v>267</v>
      </c>
      <c r="O131" s="10">
        <v>1</v>
      </c>
      <c r="P131" s="10">
        <f>16</f>
        <v>16</v>
      </c>
      <c r="Q131" s="11" t="s">
        <v>75</v>
      </c>
      <c r="R131" s="43">
        <f t="shared" si="27"/>
        <v>225</v>
      </c>
      <c r="X131" s="122"/>
      <c r="Y131" s="50">
        <f t="shared" si="28"/>
        <v>4.4444444444444446</v>
      </c>
      <c r="Z131" s="50"/>
      <c r="AA131" s="50"/>
      <c r="AB131" s="50">
        <f t="shared" si="29"/>
        <v>4.4444444444444446</v>
      </c>
      <c r="AC131" s="121"/>
      <c r="AD131" s="122"/>
      <c r="AE131" s="122">
        <f t="shared" si="30"/>
        <v>4.4444444444444446</v>
      </c>
      <c r="AF131" s="122"/>
      <c r="AG131" s="122"/>
      <c r="AH131" s="122">
        <f t="shared" si="31"/>
        <v>4.4444444444444446</v>
      </c>
      <c r="AI131" s="122"/>
      <c r="AJ131" s="122"/>
      <c r="AK131" s="122">
        <f t="shared" si="32"/>
        <v>4.4444444444444446</v>
      </c>
      <c r="AL131" s="122"/>
      <c r="AM131" s="122"/>
      <c r="AN131" s="122">
        <f t="shared" si="33"/>
        <v>4.4444444444444446</v>
      </c>
    </row>
    <row r="132" spans="1:40" ht="22.5" customHeight="1" x14ac:dyDescent="0.55000000000000004">
      <c r="A132" s="5">
        <v>1000</v>
      </c>
      <c r="B132" s="52" t="s">
        <v>66</v>
      </c>
      <c r="C132" s="63"/>
      <c r="D132" s="64"/>
      <c r="E132" s="71">
        <v>10030753</v>
      </c>
      <c r="F132" s="64"/>
      <c r="G132" s="71"/>
      <c r="H132" s="118"/>
      <c r="I132" s="118"/>
      <c r="J132" s="118"/>
      <c r="K132" s="64"/>
      <c r="L132" s="105"/>
      <c r="M132" s="8"/>
      <c r="N132" s="91" t="s">
        <v>178</v>
      </c>
      <c r="O132" s="10">
        <v>1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10034196</v>
      </c>
      <c r="F133" s="71"/>
      <c r="G133" s="71"/>
      <c r="H133" s="71"/>
      <c r="I133" s="64"/>
      <c r="J133" s="64"/>
      <c r="K133" s="71"/>
      <c r="L133" s="116"/>
      <c r="M133" s="8"/>
      <c r="N133" s="91" t="s">
        <v>264</v>
      </c>
      <c r="O133" s="10">
        <v>8.3069129010583664E-4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10033352</v>
      </c>
      <c r="F134" s="71"/>
      <c r="G134" s="71"/>
      <c r="H134" s="71"/>
      <c r="I134" s="64"/>
      <c r="J134" s="64"/>
      <c r="K134" s="71"/>
      <c r="L134" s="116"/>
      <c r="M134" s="8"/>
      <c r="N134" s="91" t="s">
        <v>93</v>
      </c>
      <c r="O134" s="10">
        <v>9.8020024794002569E-2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10033353</v>
      </c>
      <c r="F135" s="71"/>
      <c r="G135" s="71"/>
      <c r="H135" s="71"/>
      <c r="I135" s="64"/>
      <c r="J135" s="64"/>
      <c r="K135" s="71"/>
      <c r="L135" s="116"/>
      <c r="M135" s="8"/>
      <c r="N135" s="91" t="s">
        <v>94</v>
      </c>
      <c r="O135" s="10">
        <v>4.3758939640179718E-3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10033354</v>
      </c>
      <c r="F136" s="71"/>
      <c r="G136" s="71"/>
      <c r="H136" s="71"/>
      <c r="I136" s="64"/>
      <c r="J136" s="64"/>
      <c r="K136" s="71"/>
      <c r="L136" s="116"/>
      <c r="M136" s="8"/>
      <c r="N136" s="91" t="s">
        <v>95</v>
      </c>
      <c r="O136" s="10">
        <v>8.7517879280359426E-4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114"/>
      <c r="D137" s="71"/>
      <c r="E137" s="71">
        <v>10033355</v>
      </c>
      <c r="F137" s="71"/>
      <c r="G137" s="71"/>
      <c r="H137" s="71"/>
      <c r="I137" s="64"/>
      <c r="J137" s="64"/>
      <c r="K137" s="71"/>
      <c r="L137" s="116"/>
      <c r="M137" s="8"/>
      <c r="N137" s="91" t="s">
        <v>96</v>
      </c>
      <c r="O137" s="10">
        <v>6.3888051874662385E-2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10033356</v>
      </c>
      <c r="F138" s="71"/>
      <c r="G138" s="71"/>
      <c r="H138" s="71"/>
      <c r="I138" s="64"/>
      <c r="J138" s="64"/>
      <c r="K138" s="71"/>
      <c r="L138" s="116"/>
      <c r="M138" s="8"/>
      <c r="N138" s="91" t="s">
        <v>97</v>
      </c>
      <c r="O138" s="10">
        <v>8.7517879280359437E-3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10033357</v>
      </c>
      <c r="F139" s="71"/>
      <c r="G139" s="71"/>
      <c r="H139" s="71"/>
      <c r="I139" s="64"/>
      <c r="J139" s="64"/>
      <c r="K139" s="71"/>
      <c r="L139" s="116"/>
      <c r="M139" s="8"/>
      <c r="N139" s="91" t="s">
        <v>98</v>
      </c>
      <c r="O139" s="10">
        <v>3.500715171214377E-3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63"/>
      <c r="D140" s="123">
        <v>30023036</v>
      </c>
      <c r="E140" s="117"/>
      <c r="F140" s="64"/>
      <c r="G140" s="117"/>
      <c r="H140" s="118"/>
      <c r="I140" s="118"/>
      <c r="J140" s="118"/>
      <c r="K140" s="118"/>
      <c r="L140" s="105"/>
      <c r="M140" s="8"/>
      <c r="N140" s="91" t="s">
        <v>268</v>
      </c>
      <c r="O140" s="10">
        <v>1</v>
      </c>
      <c r="P140" s="10">
        <f>16</f>
        <v>16</v>
      </c>
      <c r="Q140" s="11" t="s">
        <v>75</v>
      </c>
      <c r="R140" s="43">
        <f t="shared" ref="R140" si="36">3600/P140</f>
        <v>225</v>
      </c>
      <c r="X140" s="122"/>
      <c r="Y140" s="50">
        <f t="shared" ref="Y140" si="37">$Y$1/R140</f>
        <v>4.4444444444444446</v>
      </c>
      <c r="Z140" s="50"/>
      <c r="AA140" s="50"/>
      <c r="AB140" s="50">
        <f t="shared" ref="AB140" si="38">$Y$1/R140</f>
        <v>4.4444444444444446</v>
      </c>
      <c r="AC140" s="121"/>
      <c r="AD140" s="122"/>
      <c r="AE140" s="122">
        <f t="shared" ref="AE140" si="39">$Y$1/R140</f>
        <v>4.4444444444444446</v>
      </c>
      <c r="AF140" s="122"/>
      <c r="AG140" s="122"/>
      <c r="AH140" s="122">
        <f t="shared" ref="AH140" si="40">$Y$1/R140</f>
        <v>4.4444444444444446</v>
      </c>
      <c r="AI140" s="122"/>
      <c r="AJ140" s="122"/>
      <c r="AK140" s="122">
        <f t="shared" ref="AK140" si="41">$Y$1/R140</f>
        <v>4.4444444444444446</v>
      </c>
      <c r="AL140" s="122"/>
      <c r="AM140" s="122"/>
      <c r="AN140" s="122">
        <f t="shared" ref="AN140" si="42">$Y$1/R140</f>
        <v>4.4444444444444446</v>
      </c>
    </row>
    <row r="141" spans="1:40" ht="22.5" customHeight="1" x14ac:dyDescent="0.55000000000000004">
      <c r="A141" s="5">
        <v>1000</v>
      </c>
      <c r="B141" s="52" t="s">
        <v>66</v>
      </c>
      <c r="C141" s="63"/>
      <c r="D141" s="64"/>
      <c r="E141" s="118">
        <v>10030443</v>
      </c>
      <c r="F141" s="64"/>
      <c r="G141" s="118"/>
      <c r="H141" s="64"/>
      <c r="I141" s="118"/>
      <c r="J141" s="64"/>
      <c r="K141" s="118"/>
      <c r="L141" s="105"/>
      <c r="M141" s="8"/>
      <c r="N141" s="91" t="s">
        <v>265</v>
      </c>
      <c r="O141" s="10">
        <v>1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10034196</v>
      </c>
      <c r="F142" s="71"/>
      <c r="G142" s="71"/>
      <c r="H142" s="71"/>
      <c r="I142" s="64"/>
      <c r="J142" s="64"/>
      <c r="K142" s="71"/>
      <c r="L142" s="116"/>
      <c r="M142" s="8"/>
      <c r="N142" s="91" t="s">
        <v>264</v>
      </c>
      <c r="O142" s="10">
        <v>8.2519600890741706E-4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10033352</v>
      </c>
      <c r="F143" s="71"/>
      <c r="G143" s="71"/>
      <c r="H143" s="71"/>
      <c r="I143" s="64"/>
      <c r="J143" s="64"/>
      <c r="K143" s="71"/>
      <c r="L143" s="116"/>
      <c r="M143" s="8"/>
      <c r="N143" s="91" t="s">
        <v>93</v>
      </c>
      <c r="O143" s="10">
        <v>6.5504525425943746E-2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10033353</v>
      </c>
      <c r="F144" s="71"/>
      <c r="G144" s="71"/>
      <c r="H144" s="71"/>
      <c r="I144" s="64"/>
      <c r="J144" s="64"/>
      <c r="K144" s="71"/>
      <c r="L144" s="116"/>
      <c r="M144" s="8"/>
      <c r="N144" s="91" t="s">
        <v>94</v>
      </c>
      <c r="O144" s="10">
        <v>2.9243091708010599E-3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10033354</v>
      </c>
      <c r="F145" s="71"/>
      <c r="G145" s="71"/>
      <c r="H145" s="71"/>
      <c r="I145" s="64"/>
      <c r="J145" s="64"/>
      <c r="K145" s="71"/>
      <c r="L145" s="116"/>
      <c r="M145" s="8"/>
      <c r="N145" s="91" t="s">
        <v>95</v>
      </c>
      <c r="O145" s="10">
        <v>5.8486183416021193E-4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114"/>
      <c r="D146" s="71"/>
      <c r="E146" s="71">
        <v>10033355</v>
      </c>
      <c r="F146" s="71"/>
      <c r="G146" s="71"/>
      <c r="H146" s="71"/>
      <c r="I146" s="64"/>
      <c r="J146" s="64"/>
      <c r="K146" s="71"/>
      <c r="L146" s="116"/>
      <c r="M146" s="8"/>
      <c r="N146" s="91" t="s">
        <v>96</v>
      </c>
      <c r="O146" s="10">
        <v>4.2694913893695473E-2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</row>
    <row r="147" spans="1:42" ht="22.5" customHeight="1" x14ac:dyDescent="0.55000000000000004">
      <c r="A147" s="5">
        <v>1000</v>
      </c>
      <c r="B147" s="52" t="s">
        <v>66</v>
      </c>
      <c r="C147" s="114"/>
      <c r="D147" s="71"/>
      <c r="E147" s="71">
        <v>10033356</v>
      </c>
      <c r="F147" s="71"/>
      <c r="G147" s="71"/>
      <c r="H147" s="71"/>
      <c r="I147" s="64"/>
      <c r="J147" s="64"/>
      <c r="K147" s="71"/>
      <c r="L147" s="116"/>
      <c r="M147" s="8"/>
      <c r="N147" s="91" t="s">
        <v>97</v>
      </c>
      <c r="O147" s="10">
        <v>5.8486183416021197E-3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</row>
    <row r="148" spans="1:42" ht="22.5" customHeight="1" x14ac:dyDescent="0.55000000000000004">
      <c r="A148" s="5">
        <v>1000</v>
      </c>
      <c r="B148" s="52" t="s">
        <v>66</v>
      </c>
      <c r="C148" s="114"/>
      <c r="D148" s="71"/>
      <c r="E148" s="71">
        <v>10033357</v>
      </c>
      <c r="F148" s="71"/>
      <c r="G148" s="71"/>
      <c r="H148" s="71"/>
      <c r="I148" s="64"/>
      <c r="J148" s="64"/>
      <c r="K148" s="71"/>
      <c r="L148" s="116"/>
      <c r="M148" s="8"/>
      <c r="N148" s="91" t="s">
        <v>98</v>
      </c>
      <c r="O148" s="10">
        <v>2.3394473366408477E-3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10030443</v>
      </c>
      <c r="E149" s="64"/>
      <c r="F149" s="64"/>
      <c r="G149" s="64"/>
      <c r="H149" s="118"/>
      <c r="I149" s="64"/>
      <c r="J149" s="64"/>
      <c r="K149" s="118"/>
      <c r="L149" s="105"/>
      <c r="M149" s="8"/>
      <c r="N149" s="91" t="s">
        <v>265</v>
      </c>
      <c r="O149" s="10">
        <v>1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10034173</v>
      </c>
      <c r="E150" s="64"/>
      <c r="F150" s="64"/>
      <c r="G150" s="64"/>
      <c r="H150" s="118"/>
      <c r="I150" s="64"/>
      <c r="J150" s="64"/>
      <c r="K150" s="118"/>
      <c r="L150" s="105"/>
      <c r="M150" s="8"/>
      <c r="N150" s="91" t="s">
        <v>272</v>
      </c>
      <c r="O150" s="10">
        <v>1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10030446</v>
      </c>
      <c r="E151" s="118"/>
      <c r="F151" s="118"/>
      <c r="G151" s="118"/>
      <c r="H151" s="118"/>
      <c r="I151" s="64"/>
      <c r="J151" s="64"/>
      <c r="K151" s="118"/>
      <c r="L151" s="105"/>
      <c r="M151" s="8"/>
      <c r="N151" s="91" t="s">
        <v>273</v>
      </c>
      <c r="O151" s="10">
        <v>1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10030447</v>
      </c>
      <c r="E152" s="118"/>
      <c r="F152" s="118"/>
      <c r="G152" s="118"/>
      <c r="H152" s="118"/>
      <c r="I152" s="64"/>
      <c r="J152" s="64"/>
      <c r="K152" s="118"/>
      <c r="L152" s="105"/>
      <c r="M152" s="8"/>
      <c r="N152" s="91" t="s">
        <v>274</v>
      </c>
      <c r="O152" s="10">
        <v>2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10030448</v>
      </c>
      <c r="E153" s="118"/>
      <c r="F153" s="118"/>
      <c r="G153" s="118"/>
      <c r="H153" s="118"/>
      <c r="I153" s="64"/>
      <c r="J153" s="64"/>
      <c r="K153" s="118"/>
      <c r="L153" s="105"/>
      <c r="M153" s="8"/>
      <c r="N153" s="91" t="s">
        <v>275</v>
      </c>
      <c r="O153" s="10">
        <v>4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10030449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276</v>
      </c>
      <c r="O154" s="10">
        <v>4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10030450</v>
      </c>
      <c r="E155" s="118"/>
      <c r="F155" s="118"/>
      <c r="G155" s="118"/>
      <c r="H155" s="118"/>
      <c r="I155" s="118"/>
      <c r="J155" s="64"/>
      <c r="K155" s="118"/>
      <c r="L155" s="105"/>
      <c r="M155" s="8"/>
      <c r="N155" s="91" t="s">
        <v>277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10030451</v>
      </c>
      <c r="E156" s="118"/>
      <c r="F156" s="118"/>
      <c r="G156" s="118"/>
      <c r="H156" s="118"/>
      <c r="I156" s="118"/>
      <c r="J156" s="64"/>
      <c r="K156" s="118"/>
      <c r="L156" s="105"/>
      <c r="M156" s="8"/>
      <c r="N156" s="91" t="s">
        <v>278</v>
      </c>
      <c r="O156" s="10">
        <v>3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10030452</v>
      </c>
      <c r="E157" s="118"/>
      <c r="F157" s="118"/>
      <c r="G157" s="118"/>
      <c r="H157" s="118"/>
      <c r="I157" s="118"/>
      <c r="J157" s="64"/>
      <c r="K157" s="118"/>
      <c r="L157" s="105"/>
      <c r="M157" s="8"/>
      <c r="N157" s="91" t="s">
        <v>279</v>
      </c>
      <c r="O157" s="10">
        <v>3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10030453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280</v>
      </c>
      <c r="O158" s="10">
        <v>3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10030454</v>
      </c>
      <c r="E159" s="64"/>
      <c r="F159" s="118"/>
      <c r="G159" s="118"/>
      <c r="H159" s="118"/>
      <c r="I159" s="64"/>
      <c r="J159" s="65"/>
      <c r="K159" s="66"/>
      <c r="L159" s="105"/>
      <c r="M159" s="8"/>
      <c r="N159" s="91" t="s">
        <v>281</v>
      </c>
      <c r="O159" s="10">
        <v>4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10030455</v>
      </c>
      <c r="E160" s="118"/>
      <c r="F160" s="118"/>
      <c r="G160" s="118"/>
      <c r="H160" s="118"/>
      <c r="I160" s="64"/>
      <c r="J160" s="64"/>
      <c r="K160" s="118"/>
      <c r="L160" s="105"/>
      <c r="M160" s="8"/>
      <c r="N160" s="91" t="s">
        <v>282</v>
      </c>
      <c r="O160" s="10">
        <v>14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10030456</v>
      </c>
      <c r="E161" s="118"/>
      <c r="F161" s="118"/>
      <c r="G161" s="118"/>
      <c r="H161" s="118"/>
      <c r="I161" s="64"/>
      <c r="J161" s="64"/>
      <c r="K161" s="118"/>
      <c r="L161" s="105"/>
      <c r="M161" s="8"/>
      <c r="N161" s="91" t="s">
        <v>283</v>
      </c>
      <c r="O161" s="10">
        <v>4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10034174</v>
      </c>
      <c r="E162" s="118"/>
      <c r="F162" s="118"/>
      <c r="G162" s="118"/>
      <c r="H162" s="118"/>
      <c r="I162" s="64"/>
      <c r="J162" s="64"/>
      <c r="K162" s="118"/>
      <c r="L162" s="105"/>
      <c r="M162" s="8"/>
      <c r="N162" s="91" t="s">
        <v>284</v>
      </c>
      <c r="O162" s="10">
        <v>7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10034175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285</v>
      </c>
      <c r="O163" s="10">
        <v>5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10034176</v>
      </c>
      <c r="E164" s="118"/>
      <c r="F164" s="118"/>
      <c r="G164" s="118"/>
      <c r="H164" s="118"/>
      <c r="I164" s="118"/>
      <c r="J164" s="64"/>
      <c r="K164" s="118"/>
      <c r="L164" s="105"/>
      <c r="M164" s="8"/>
      <c r="N164" s="91" t="s">
        <v>286</v>
      </c>
      <c r="O164" s="10">
        <v>7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10034177</v>
      </c>
      <c r="E165" s="118"/>
      <c r="F165" s="118"/>
      <c r="G165" s="118"/>
      <c r="H165" s="118"/>
      <c r="I165" s="118"/>
      <c r="J165" s="64"/>
      <c r="K165" s="118"/>
      <c r="L165" s="105"/>
      <c r="M165" s="8"/>
      <c r="N165" s="91" t="s">
        <v>287</v>
      </c>
      <c r="O165" s="10">
        <v>5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10030461</v>
      </c>
      <c r="E166" s="118"/>
      <c r="F166" s="118"/>
      <c r="G166" s="118"/>
      <c r="H166" s="118"/>
      <c r="I166" s="118"/>
      <c r="J166" s="64"/>
      <c r="K166" s="118"/>
      <c r="L166" s="105"/>
      <c r="M166" s="8"/>
      <c r="N166" s="91" t="s">
        <v>288</v>
      </c>
      <c r="O166" s="10">
        <v>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10030462</v>
      </c>
      <c r="E167" s="118"/>
      <c r="F167" s="118"/>
      <c r="G167" s="118"/>
      <c r="H167" s="117"/>
      <c r="I167" s="64"/>
      <c r="J167" s="65"/>
      <c r="K167" s="66"/>
      <c r="L167" s="105"/>
      <c r="M167" s="8"/>
      <c r="N167" s="91" t="s">
        <v>289</v>
      </c>
      <c r="O167" s="10">
        <v>4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10028460</v>
      </c>
      <c r="E168" s="64"/>
      <c r="F168" s="118"/>
      <c r="G168" s="118"/>
      <c r="H168" s="117"/>
      <c r="I168" s="64"/>
      <c r="J168" s="65"/>
      <c r="K168" s="66"/>
      <c r="L168" s="105"/>
      <c r="M168" s="8"/>
      <c r="N168" s="91" t="s">
        <v>290</v>
      </c>
      <c r="O168" s="10">
        <v>6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10034178</v>
      </c>
      <c r="E169" s="64"/>
      <c r="F169" s="64"/>
      <c r="G169" s="64"/>
      <c r="H169" s="71"/>
      <c r="I169" s="64"/>
      <c r="J169" s="65"/>
      <c r="K169" s="66"/>
      <c r="L169" s="105"/>
      <c r="M169" s="8"/>
      <c r="N169" s="91" t="s">
        <v>291</v>
      </c>
      <c r="O169" s="10">
        <v>24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10034179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292</v>
      </c>
      <c r="O170" s="10">
        <v>8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10030463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293</v>
      </c>
      <c r="O171" s="10">
        <v>2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10034960</v>
      </c>
      <c r="E172" s="119"/>
      <c r="F172" s="64"/>
      <c r="G172" s="64"/>
      <c r="H172" s="71"/>
      <c r="I172" s="64"/>
      <c r="J172" s="65"/>
      <c r="K172" s="66"/>
      <c r="L172" s="105"/>
      <c r="M172" s="8"/>
      <c r="N172" s="91" t="s">
        <v>424</v>
      </c>
      <c r="O172" s="10">
        <v>4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20004240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295</v>
      </c>
      <c r="O173" s="10">
        <v>2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20004241</v>
      </c>
      <c r="E174" s="64"/>
      <c r="F174" s="64"/>
      <c r="G174" s="64"/>
      <c r="H174" s="71"/>
      <c r="I174" s="64"/>
      <c r="J174" s="65"/>
      <c r="K174" s="66"/>
      <c r="L174" s="105"/>
      <c r="M174" s="8"/>
      <c r="N174" s="91" t="s">
        <v>296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20004981</v>
      </c>
      <c r="E175" s="64"/>
      <c r="F175" s="64"/>
      <c r="G175" s="64"/>
      <c r="H175" s="64"/>
      <c r="I175" s="64"/>
      <c r="J175" s="65"/>
      <c r="K175" s="66"/>
      <c r="L175" s="105"/>
      <c r="M175" s="8"/>
      <c r="N175" s="91" t="s">
        <v>297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20005029</v>
      </c>
      <c r="E176" s="64"/>
      <c r="F176" s="64"/>
      <c r="G176" s="64"/>
      <c r="H176" s="64"/>
      <c r="I176" s="64"/>
      <c r="J176" s="65"/>
      <c r="K176" s="66"/>
      <c r="L176" s="105"/>
      <c r="M176" s="8"/>
      <c r="N176" s="91" t="s">
        <v>298</v>
      </c>
      <c r="O176" s="10">
        <v>3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20005026</v>
      </c>
      <c r="E177" s="118"/>
      <c r="F177" s="118"/>
      <c r="G177" s="118"/>
      <c r="H177" s="118"/>
      <c r="I177" s="64"/>
      <c r="J177" s="118"/>
      <c r="K177" s="118"/>
      <c r="L177" s="105"/>
      <c r="M177" s="8"/>
      <c r="N177" s="91" t="s">
        <v>299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20005008</v>
      </c>
      <c r="E178" s="118"/>
      <c r="F178" s="118"/>
      <c r="G178" s="118"/>
      <c r="H178" s="118"/>
      <c r="I178" s="64"/>
      <c r="J178" s="118"/>
      <c r="K178" s="118"/>
      <c r="L178" s="105"/>
      <c r="M178" s="8"/>
      <c r="N178" s="91" t="s">
        <v>300</v>
      </c>
      <c r="O178" s="10">
        <v>1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20004936</v>
      </c>
      <c r="E179" s="118"/>
      <c r="F179" s="118"/>
      <c r="G179" s="118"/>
      <c r="H179" s="118"/>
      <c r="I179" s="64"/>
      <c r="J179" s="118"/>
      <c r="K179" s="118"/>
      <c r="L179" s="105"/>
      <c r="M179" s="8"/>
      <c r="N179" s="91" t="s">
        <v>301</v>
      </c>
      <c r="O179" s="10">
        <v>1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20004952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302</v>
      </c>
      <c r="O180" s="10">
        <v>4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20005019</v>
      </c>
      <c r="E181" s="118"/>
      <c r="F181" s="118"/>
      <c r="G181" s="118"/>
      <c r="H181" s="118"/>
      <c r="I181" s="118"/>
      <c r="J181" s="117"/>
      <c r="K181" s="118"/>
      <c r="L181" s="105"/>
      <c r="M181" s="8"/>
      <c r="N181" s="91" t="s">
        <v>303</v>
      </c>
      <c r="O181" s="10">
        <v>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20005020</v>
      </c>
      <c r="E182" s="118"/>
      <c r="F182" s="118"/>
      <c r="G182" s="118"/>
      <c r="H182" s="118"/>
      <c r="I182" s="118"/>
      <c r="J182" s="117"/>
      <c r="K182" s="118"/>
      <c r="L182" s="105"/>
      <c r="M182" s="8"/>
      <c r="N182" s="91" t="s">
        <v>304</v>
      </c>
      <c r="O182" s="10">
        <v>4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20005014</v>
      </c>
      <c r="E183" s="118"/>
      <c r="F183" s="118"/>
      <c r="G183" s="118"/>
      <c r="H183" s="118"/>
      <c r="I183" s="118"/>
      <c r="J183" s="117"/>
      <c r="K183" s="118"/>
      <c r="L183" s="105"/>
      <c r="M183" s="8"/>
      <c r="N183" s="91" t="s">
        <v>305</v>
      </c>
      <c r="O183" s="10">
        <v>2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20004978</v>
      </c>
      <c r="E184" s="118"/>
      <c r="F184" s="71"/>
      <c r="G184" s="118"/>
      <c r="H184" s="118"/>
      <c r="I184" s="64"/>
      <c r="J184" s="65"/>
      <c r="K184" s="66"/>
      <c r="L184" s="105"/>
      <c r="M184" s="8"/>
      <c r="N184" s="91" t="s">
        <v>306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20004087</v>
      </c>
      <c r="E185" s="64"/>
      <c r="F185" s="71"/>
      <c r="G185" s="118"/>
      <c r="H185" s="118"/>
      <c r="I185" s="64"/>
      <c r="J185" s="65"/>
      <c r="K185" s="66"/>
      <c r="L185" s="105"/>
      <c r="M185" s="8"/>
      <c r="N185" s="91" t="s">
        <v>307</v>
      </c>
      <c r="O185" s="10">
        <v>0.2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20004998</v>
      </c>
      <c r="E186" s="64"/>
      <c r="F186" s="64"/>
      <c r="G186" s="64"/>
      <c r="H186" s="71"/>
      <c r="I186" s="64"/>
      <c r="J186" s="64"/>
      <c r="K186" s="65"/>
      <c r="L186" s="105"/>
      <c r="M186" s="8"/>
      <c r="N186" s="91" t="s">
        <v>308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20004973</v>
      </c>
      <c r="E187" s="64"/>
      <c r="F187" s="64"/>
      <c r="G187" s="64"/>
      <c r="H187" s="64"/>
      <c r="I187" s="64"/>
      <c r="J187" s="64"/>
      <c r="K187" s="65"/>
      <c r="L187" s="105"/>
      <c r="M187" s="8"/>
      <c r="N187" s="91" t="s">
        <v>309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20004983</v>
      </c>
      <c r="E188" s="64"/>
      <c r="F188" s="64"/>
      <c r="G188" s="64"/>
      <c r="H188" s="64"/>
      <c r="I188" s="64"/>
      <c r="J188" s="64"/>
      <c r="K188" s="65"/>
      <c r="L188" s="105"/>
      <c r="M188" s="8"/>
      <c r="N188" s="91" t="s">
        <v>310</v>
      </c>
      <c r="O188" s="10">
        <v>1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20005002</v>
      </c>
      <c r="E189" s="64"/>
      <c r="F189" s="64"/>
      <c r="G189" s="64"/>
      <c r="H189" s="64"/>
      <c r="I189" s="64"/>
      <c r="J189" s="64"/>
      <c r="K189" s="65"/>
      <c r="L189" s="105"/>
      <c r="M189" s="8"/>
      <c r="N189" s="91" t="s">
        <v>311</v>
      </c>
      <c r="O189" s="10">
        <v>1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20004990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312</v>
      </c>
      <c r="O190" s="10">
        <v>1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20004991</v>
      </c>
      <c r="E191" s="64"/>
      <c r="F191" s="64"/>
      <c r="G191" s="64"/>
      <c r="H191" s="71"/>
      <c r="I191" s="118"/>
      <c r="J191" s="64"/>
      <c r="K191" s="65"/>
      <c r="L191" s="105"/>
      <c r="M191" s="8"/>
      <c r="N191" s="91" t="s">
        <v>313</v>
      </c>
      <c r="O191" s="10">
        <v>4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20004982</v>
      </c>
      <c r="E192" s="64"/>
      <c r="F192" s="64"/>
      <c r="G192" s="64"/>
      <c r="H192" s="64"/>
      <c r="I192" s="118"/>
      <c r="J192" s="64"/>
      <c r="K192" s="65"/>
      <c r="L192" s="105"/>
      <c r="M192" s="8"/>
      <c r="N192" s="91" t="s">
        <v>314</v>
      </c>
      <c r="O192" s="10">
        <v>2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2" ht="22.5" customHeight="1" x14ac:dyDescent="0.55000000000000004">
      <c r="A193" s="5">
        <v>1000</v>
      </c>
      <c r="B193" s="52" t="s">
        <v>66</v>
      </c>
      <c r="C193" s="63"/>
      <c r="D193" s="64">
        <v>20004985</v>
      </c>
      <c r="E193" s="64"/>
      <c r="F193" s="64"/>
      <c r="G193" s="64"/>
      <c r="H193" s="64"/>
      <c r="I193" s="118"/>
      <c r="J193" s="64"/>
      <c r="K193" s="65"/>
      <c r="L193" s="105"/>
      <c r="M193" s="8"/>
      <c r="N193" s="91" t="s">
        <v>315</v>
      </c>
      <c r="O193" s="10">
        <v>4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P193" s="132"/>
    </row>
    <row r="194" spans="1:42" ht="22.5" customHeight="1" x14ac:dyDescent="0.55000000000000004">
      <c r="A194" s="5">
        <v>1000</v>
      </c>
      <c r="B194" s="52" t="s">
        <v>66</v>
      </c>
      <c r="C194" s="63"/>
      <c r="D194" s="64">
        <v>20004948</v>
      </c>
      <c r="E194" s="118"/>
      <c r="F194" s="118"/>
      <c r="G194" s="118"/>
      <c r="H194" s="118"/>
      <c r="I194" s="64"/>
      <c r="J194" s="118"/>
      <c r="K194" s="118"/>
      <c r="L194" s="105"/>
      <c r="M194" s="8"/>
      <c r="N194" s="91" t="s">
        <v>316</v>
      </c>
      <c r="O194" s="10">
        <v>2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P194" s="132"/>
    </row>
    <row r="195" spans="1:42" ht="22.5" customHeight="1" x14ac:dyDescent="0.55000000000000004">
      <c r="A195" s="5">
        <v>1000</v>
      </c>
      <c r="B195" s="52" t="s">
        <v>66</v>
      </c>
      <c r="C195" s="63"/>
      <c r="D195" s="64">
        <v>20004089</v>
      </c>
      <c r="E195" s="118"/>
      <c r="F195" s="118"/>
      <c r="G195" s="118"/>
      <c r="H195" s="118"/>
      <c r="I195" s="64"/>
      <c r="J195" s="118"/>
      <c r="K195" s="118"/>
      <c r="L195" s="105"/>
      <c r="M195" s="8"/>
      <c r="N195" s="91" t="s">
        <v>462</v>
      </c>
      <c r="O195" s="10">
        <v>4.5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P195" s="132"/>
    </row>
    <row r="196" spans="1:42" ht="22.5" customHeight="1" x14ac:dyDescent="0.55000000000000004">
      <c r="A196" s="5">
        <v>1000</v>
      </c>
      <c r="B196" s="52" t="s">
        <v>66</v>
      </c>
      <c r="C196" s="63"/>
      <c r="D196" s="64">
        <v>10034961</v>
      </c>
      <c r="E196" s="118"/>
      <c r="F196" s="118"/>
      <c r="G196" s="118"/>
      <c r="H196" s="118"/>
      <c r="I196" s="118"/>
      <c r="J196" s="117"/>
      <c r="K196" s="118"/>
      <c r="L196" s="105"/>
      <c r="M196" s="8"/>
      <c r="N196" s="91" t="s">
        <v>425</v>
      </c>
      <c r="O196" s="10">
        <f>1/40</f>
        <v>2.5000000000000001E-2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2" ht="22.5" customHeight="1" x14ac:dyDescent="0.55000000000000004">
      <c r="A197" s="5">
        <v>1000</v>
      </c>
      <c r="B197" s="52" t="s">
        <v>66</v>
      </c>
      <c r="C197" s="63"/>
      <c r="D197" s="64"/>
      <c r="E197" s="118"/>
      <c r="F197" s="118"/>
      <c r="G197" s="118"/>
      <c r="H197" s="118"/>
      <c r="I197" s="118"/>
      <c r="J197" s="117"/>
      <c r="K197" s="118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2" ht="22.5" customHeight="1" x14ac:dyDescent="0.55000000000000004">
      <c r="A198" s="5">
        <v>1000</v>
      </c>
      <c r="B198" s="52" t="s">
        <v>66</v>
      </c>
      <c r="C198" s="63"/>
      <c r="D198" s="64"/>
      <c r="E198" s="118"/>
      <c r="F198" s="118"/>
      <c r="G198" s="118"/>
      <c r="H198" s="118"/>
      <c r="I198" s="118"/>
      <c r="J198" s="117"/>
      <c r="K198" s="118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2" ht="22.5" customHeight="1" x14ac:dyDescent="0.55000000000000004">
      <c r="A199" s="5">
        <v>1000</v>
      </c>
      <c r="B199" s="52" t="s">
        <v>66</v>
      </c>
      <c r="C199" s="63"/>
      <c r="D199" s="64"/>
      <c r="E199" s="118"/>
      <c r="F199" s="71"/>
      <c r="G199" s="118"/>
      <c r="H199" s="118"/>
      <c r="I199" s="64"/>
      <c r="J199" s="65"/>
      <c r="K199" s="66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2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71"/>
      <c r="G200" s="118"/>
      <c r="H200" s="118"/>
      <c r="I200" s="64"/>
      <c r="J200" s="65"/>
      <c r="K200" s="66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2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71"/>
      <c r="I201" s="64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2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64"/>
      <c r="I202" s="64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2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2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118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2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118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2" ht="22.5" customHeight="1" x14ac:dyDescent="0.55000000000000004">
      <c r="A206" s="5">
        <v>1000</v>
      </c>
      <c r="B206" s="52" t="s">
        <v>66</v>
      </c>
      <c r="C206" s="63"/>
      <c r="D206" s="64"/>
      <c r="E206" s="64"/>
      <c r="F206" s="64"/>
      <c r="G206" s="64"/>
      <c r="H206" s="71"/>
      <c r="I206" s="118"/>
      <c r="J206" s="64"/>
      <c r="K206" s="65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2" ht="22.5" customHeight="1" x14ac:dyDescent="0.55000000000000004">
      <c r="A207" s="5">
        <v>1000</v>
      </c>
      <c r="B207" s="52" t="s">
        <v>66</v>
      </c>
      <c r="C207" s="63"/>
      <c r="D207" s="64"/>
      <c r="E207" s="64"/>
      <c r="F207" s="64"/>
      <c r="G207" s="64"/>
      <c r="H207" s="64"/>
      <c r="I207" s="118"/>
      <c r="J207" s="64"/>
      <c r="K207" s="65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2" ht="22.5" customHeight="1" x14ac:dyDescent="0.55000000000000004">
      <c r="A208" s="5">
        <v>1000</v>
      </c>
      <c r="B208" s="52" t="s">
        <v>66</v>
      </c>
      <c r="C208" s="63"/>
      <c r="D208" s="64"/>
      <c r="E208" s="64"/>
      <c r="F208" s="64"/>
      <c r="G208" s="64"/>
      <c r="H208" s="64"/>
      <c r="I208" s="118"/>
      <c r="J208" s="64"/>
      <c r="K208" s="65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64"/>
      <c r="J209" s="118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64"/>
      <c r="J210" s="118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64"/>
      <c r="J211" s="118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118"/>
      <c r="F213" s="118"/>
      <c r="G213" s="118"/>
      <c r="H213" s="118"/>
      <c r="I213" s="118"/>
      <c r="J213" s="117"/>
      <c r="K213" s="118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118"/>
      <c r="F214" s="118"/>
      <c r="G214" s="118"/>
      <c r="H214" s="118"/>
      <c r="I214" s="118"/>
      <c r="J214" s="117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118"/>
      <c r="F215" s="118"/>
      <c r="G215" s="118"/>
      <c r="H215" s="118"/>
      <c r="I215" s="118"/>
      <c r="J215" s="117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118"/>
      <c r="H216" s="118"/>
      <c r="I216" s="118"/>
      <c r="J216" s="118"/>
      <c r="K216" s="65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118"/>
      <c r="H217" s="118"/>
      <c r="I217" s="118"/>
      <c r="J217" s="118"/>
      <c r="K217" s="65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118"/>
      <c r="J218" s="118"/>
      <c r="K218" s="118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118"/>
      <c r="K219" s="118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118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64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118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118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118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118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64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118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118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71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71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64"/>
      <c r="F249" s="64"/>
      <c r="G249" s="64"/>
      <c r="H249" s="64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64"/>
      <c r="F250" s="64"/>
      <c r="G250" s="64"/>
      <c r="H250" s="64"/>
      <c r="I250" s="118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64"/>
      <c r="F251" s="64"/>
      <c r="G251" s="64"/>
      <c r="H251" s="64"/>
      <c r="I251" s="118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 t="s">
        <v>66</v>
      </c>
      <c r="C253" s="63"/>
      <c r="D253" s="64"/>
      <c r="E253" s="118"/>
      <c r="F253" s="118"/>
      <c r="G253" s="118"/>
      <c r="H253" s="118"/>
      <c r="I253" s="64"/>
      <c r="J253" s="118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 t="s">
        <v>66</v>
      </c>
      <c r="C254" s="63"/>
      <c r="D254" s="64"/>
      <c r="E254" s="118"/>
      <c r="F254" s="118"/>
      <c r="G254" s="118"/>
      <c r="H254" s="118"/>
      <c r="I254" s="64"/>
      <c r="J254" s="118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 t="s">
        <v>66</v>
      </c>
      <c r="C255" s="63"/>
      <c r="D255" s="64"/>
      <c r="E255" s="118"/>
      <c r="F255" s="118"/>
      <c r="G255" s="118"/>
      <c r="H255" s="118"/>
      <c r="I255" s="64"/>
      <c r="J255" s="118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/>
      <c r="C257" s="63"/>
      <c r="D257" s="64"/>
      <c r="E257" s="118"/>
      <c r="F257" s="118"/>
      <c r="G257" s="118"/>
      <c r="H257" s="118"/>
      <c r="I257" s="118"/>
      <c r="J257" s="117"/>
      <c r="K257" s="118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/>
      <c r="C258" s="63"/>
      <c r="D258" s="64"/>
      <c r="E258" s="118"/>
      <c r="F258" s="118"/>
      <c r="G258" s="118"/>
      <c r="H258" s="118"/>
      <c r="I258" s="118"/>
      <c r="J258" s="117"/>
      <c r="K258" s="118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/>
      <c r="C259" s="63"/>
      <c r="D259" s="64"/>
      <c r="E259" s="118"/>
      <c r="F259" s="118"/>
      <c r="G259" s="118"/>
      <c r="H259" s="118"/>
      <c r="I259" s="118"/>
      <c r="J259" s="117"/>
      <c r="K259" s="118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71"/>
      <c r="G260" s="118"/>
      <c r="H260" s="118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71"/>
      <c r="G261" s="118"/>
      <c r="H261" s="118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64"/>
      <c r="F262" s="64"/>
      <c r="G262" s="64"/>
      <c r="H262" s="71"/>
      <c r="I262" s="118"/>
      <c r="J262" s="118"/>
      <c r="K262" s="64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64"/>
      <c r="F263" s="64"/>
      <c r="G263" s="64"/>
      <c r="H263" s="64"/>
      <c r="I263" s="118"/>
      <c r="J263" s="118"/>
      <c r="K263" s="64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64"/>
      <c r="F264" s="64"/>
      <c r="G264" s="64"/>
      <c r="H264" s="64"/>
      <c r="I264" s="118"/>
      <c r="J264" s="118"/>
      <c r="K264" s="64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 t="s">
        <v>66</v>
      </c>
      <c r="C265" s="63"/>
      <c r="D265" s="64"/>
      <c r="E265" s="118"/>
      <c r="F265" s="118"/>
      <c r="G265" s="118"/>
      <c r="H265" s="118"/>
      <c r="I265" s="64"/>
      <c r="J265" s="118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 t="s">
        <v>66</v>
      </c>
      <c r="C266" s="63"/>
      <c r="D266" s="64"/>
      <c r="E266" s="118"/>
      <c r="F266" s="118"/>
      <c r="G266" s="118"/>
      <c r="H266" s="118"/>
      <c r="I266" s="64"/>
      <c r="J266" s="118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 t="s">
        <v>66</v>
      </c>
      <c r="C267" s="63"/>
      <c r="D267" s="64"/>
      <c r="E267" s="118"/>
      <c r="F267" s="118"/>
      <c r="G267" s="118"/>
      <c r="H267" s="118"/>
      <c r="I267" s="64"/>
      <c r="J267" s="118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/>
      <c r="C269" s="63"/>
      <c r="D269" s="64"/>
      <c r="E269" s="118"/>
      <c r="F269" s="118"/>
      <c r="G269" s="118"/>
      <c r="H269" s="118"/>
      <c r="I269" s="118"/>
      <c r="J269" s="117"/>
      <c r="K269" s="118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/>
      <c r="C270" s="63"/>
      <c r="D270" s="64"/>
      <c r="E270" s="118"/>
      <c r="F270" s="118"/>
      <c r="G270" s="118"/>
      <c r="H270" s="118"/>
      <c r="I270" s="118"/>
      <c r="J270" s="117"/>
      <c r="K270" s="118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/>
      <c r="C271" s="63"/>
      <c r="D271" s="64"/>
      <c r="E271" s="118"/>
      <c r="F271" s="118"/>
      <c r="G271" s="118"/>
      <c r="H271" s="118"/>
      <c r="I271" s="118"/>
      <c r="J271" s="117"/>
      <c r="K271" s="118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71"/>
      <c r="G272" s="118"/>
      <c r="H272" s="118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71"/>
      <c r="G273" s="118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71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</row>
    <row r="275" spans="1:43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</row>
    <row r="276" spans="1:43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118"/>
      <c r="J276" s="118"/>
      <c r="K276" s="64"/>
      <c r="L276" s="105"/>
      <c r="M276" s="8"/>
      <c r="N276" s="91"/>
      <c r="O276" s="10"/>
      <c r="P276" s="10"/>
      <c r="Q276" s="11"/>
      <c r="R276" s="4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118"/>
      <c r="I277" s="118"/>
      <c r="J277" s="118"/>
      <c r="K277" s="64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s="120" customFormat="1" ht="22.5" customHeight="1" x14ac:dyDescent="0.55000000000000004">
      <c r="A278" s="5">
        <v>1000</v>
      </c>
      <c r="B278" s="52" t="s">
        <v>66</v>
      </c>
      <c r="C278" s="63"/>
      <c r="D278" s="64"/>
      <c r="E278" s="64"/>
      <c r="F278" s="64"/>
      <c r="G278" s="64"/>
      <c r="H278" s="118"/>
      <c r="I278" s="118"/>
      <c r="J278" s="118"/>
      <c r="K278" s="64"/>
      <c r="L278" s="105"/>
      <c r="M278" s="8"/>
      <c r="N278" s="91"/>
      <c r="O278" s="10"/>
      <c r="P278" s="10"/>
      <c r="Q278" s="11"/>
      <c r="R278" s="43"/>
      <c r="S278" s="13"/>
      <c r="T278" s="13"/>
      <c r="U278" s="13"/>
      <c r="V278" s="13"/>
      <c r="W278" s="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3"/>
      <c r="AP278" s="3"/>
      <c r="AQ278" s="3"/>
    </row>
    <row r="279" spans="1:43" s="120" customFormat="1" ht="22.5" customHeight="1" x14ac:dyDescent="0.55000000000000004">
      <c r="A279" s="5">
        <v>1000</v>
      </c>
      <c r="B279" s="52" t="s">
        <v>66</v>
      </c>
      <c r="C279" s="63"/>
      <c r="D279" s="64"/>
      <c r="E279" s="64"/>
      <c r="F279" s="64"/>
      <c r="G279" s="64"/>
      <c r="H279" s="64"/>
      <c r="I279" s="64"/>
      <c r="J279" s="64"/>
      <c r="K279" s="65"/>
      <c r="L279" s="105"/>
      <c r="M279" s="8"/>
      <c r="N279" s="91"/>
      <c r="O279" s="10"/>
      <c r="P279" s="10"/>
      <c r="Q279" s="11"/>
      <c r="R279" s="43"/>
      <c r="S279" s="13"/>
      <c r="T279" s="13"/>
      <c r="U279" s="13"/>
      <c r="V279" s="13"/>
      <c r="W279" s="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3"/>
      <c r="AP279" s="3"/>
      <c r="AQ279" s="3"/>
    </row>
    <row r="280" spans="1:43" s="120" customFormat="1" ht="22.5" customHeight="1" x14ac:dyDescent="0.55000000000000004">
      <c r="A280" s="5">
        <v>1000</v>
      </c>
      <c r="B280" s="52" t="s">
        <v>66</v>
      </c>
      <c r="C280" s="63"/>
      <c r="D280" s="64"/>
      <c r="E280" s="64"/>
      <c r="F280" s="64"/>
      <c r="G280" s="64"/>
      <c r="H280" s="64"/>
      <c r="I280" s="64"/>
      <c r="J280" s="64"/>
      <c r="K280" s="65"/>
      <c r="L280" s="105"/>
      <c r="M280" s="8"/>
      <c r="N280" s="91"/>
      <c r="O280" s="10"/>
      <c r="P280" s="10"/>
      <c r="Q280" s="11"/>
      <c r="R280" s="43"/>
      <c r="S280" s="13"/>
      <c r="T280" s="13"/>
      <c r="U280" s="13"/>
      <c r="V280" s="13"/>
      <c r="W280" s="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3"/>
      <c r="AP280" s="3"/>
      <c r="AQ280" s="3"/>
    </row>
    <row r="281" spans="1:43" ht="22.5" customHeight="1" x14ac:dyDescent="0.55000000000000004">
      <c r="A281" s="5">
        <v>1000</v>
      </c>
      <c r="B281" s="52" t="s">
        <v>66</v>
      </c>
      <c r="C281" s="63"/>
      <c r="D281" s="64"/>
      <c r="E281" s="118"/>
      <c r="F281" s="118"/>
      <c r="G281" s="118"/>
      <c r="H281" s="118"/>
      <c r="I281" s="64"/>
      <c r="J281" s="118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 t="s">
        <v>66</v>
      </c>
      <c r="C282" s="63"/>
      <c r="D282" s="64"/>
      <c r="E282" s="118"/>
      <c r="F282" s="118"/>
      <c r="G282" s="118"/>
      <c r="H282" s="118"/>
      <c r="I282" s="64"/>
      <c r="J282" s="118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 t="s">
        <v>66</v>
      </c>
      <c r="C283" s="63"/>
      <c r="D283" s="64"/>
      <c r="E283" s="118"/>
      <c r="F283" s="118"/>
      <c r="G283" s="118"/>
      <c r="H283" s="118"/>
      <c r="I283" s="64"/>
      <c r="J283" s="118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/>
      <c r="C285" s="63"/>
      <c r="D285" s="64"/>
      <c r="E285" s="118"/>
      <c r="F285" s="118"/>
      <c r="G285" s="118"/>
      <c r="H285" s="118"/>
      <c r="I285" s="118"/>
      <c r="J285" s="117"/>
      <c r="K285" s="118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/>
      <c r="C286" s="63"/>
      <c r="D286" s="64"/>
      <c r="E286" s="118"/>
      <c r="F286" s="118"/>
      <c r="G286" s="118"/>
      <c r="H286" s="118"/>
      <c r="I286" s="118"/>
      <c r="J286" s="117"/>
      <c r="K286" s="118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/>
      <c r="C287" s="63"/>
      <c r="D287" s="64"/>
      <c r="E287" s="118"/>
      <c r="F287" s="118"/>
      <c r="G287" s="118"/>
      <c r="H287" s="118"/>
      <c r="I287" s="118"/>
      <c r="J287" s="117"/>
      <c r="K287" s="118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71"/>
      <c r="G288" s="118"/>
      <c r="H288" s="118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71"/>
      <c r="G289" s="118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71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</row>
    <row r="291" spans="1:43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</row>
    <row r="292" spans="1:43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118"/>
      <c r="J292" s="118"/>
      <c r="K292" s="64"/>
      <c r="L292" s="105"/>
      <c r="M292" s="8"/>
      <c r="N292" s="91"/>
      <c r="O292" s="10"/>
      <c r="P292" s="10"/>
      <c r="Q292" s="11"/>
      <c r="R292" s="4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118"/>
      <c r="I293" s="118"/>
      <c r="J293" s="118"/>
      <c r="K293" s="64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s="120" customFormat="1" ht="22.5" customHeight="1" x14ac:dyDescent="0.55000000000000004">
      <c r="A294" s="5">
        <v>1000</v>
      </c>
      <c r="B294" s="52" t="s">
        <v>66</v>
      </c>
      <c r="C294" s="63"/>
      <c r="D294" s="64"/>
      <c r="E294" s="64"/>
      <c r="F294" s="64"/>
      <c r="G294" s="64"/>
      <c r="H294" s="118"/>
      <c r="I294" s="118"/>
      <c r="J294" s="118"/>
      <c r="K294" s="64"/>
      <c r="L294" s="105"/>
      <c r="M294" s="8"/>
      <c r="N294" s="91"/>
      <c r="O294" s="10"/>
      <c r="P294" s="10"/>
      <c r="Q294" s="11"/>
      <c r="R294" s="43"/>
      <c r="S294" s="13"/>
      <c r="T294" s="13"/>
      <c r="U294" s="13"/>
      <c r="V294" s="13"/>
      <c r="W294" s="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3"/>
      <c r="AP294" s="3"/>
      <c r="AQ294" s="3"/>
    </row>
    <row r="295" spans="1:43" s="120" customFormat="1" ht="22.5" customHeight="1" x14ac:dyDescent="0.55000000000000004">
      <c r="A295" s="5">
        <v>1000</v>
      </c>
      <c r="B295" s="52" t="s">
        <v>66</v>
      </c>
      <c r="C295" s="63"/>
      <c r="D295" s="64"/>
      <c r="E295" s="64"/>
      <c r="F295" s="64"/>
      <c r="G295" s="64"/>
      <c r="H295" s="64"/>
      <c r="I295" s="64"/>
      <c r="J295" s="64"/>
      <c r="K295" s="65"/>
      <c r="L295" s="105"/>
      <c r="M295" s="8"/>
      <c r="N295" s="91"/>
      <c r="O295" s="10"/>
      <c r="P295" s="10"/>
      <c r="Q295" s="11"/>
      <c r="R295" s="43"/>
      <c r="S295" s="13"/>
      <c r="T295" s="13"/>
      <c r="U295" s="13"/>
      <c r="V295" s="13"/>
      <c r="W295" s="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3"/>
      <c r="AP295" s="3"/>
      <c r="AQ295" s="3"/>
    </row>
    <row r="296" spans="1:43" s="120" customFormat="1" ht="22.5" customHeight="1" x14ac:dyDescent="0.55000000000000004">
      <c r="A296" s="5">
        <v>1000</v>
      </c>
      <c r="B296" s="52" t="s">
        <v>66</v>
      </c>
      <c r="C296" s="63"/>
      <c r="D296" s="64"/>
      <c r="E296" s="64"/>
      <c r="F296" s="64"/>
      <c r="G296" s="64"/>
      <c r="H296" s="64"/>
      <c r="I296" s="64"/>
      <c r="J296" s="64"/>
      <c r="K296" s="65"/>
      <c r="L296" s="105"/>
      <c r="M296" s="8"/>
      <c r="N296" s="91"/>
      <c r="O296" s="10"/>
      <c r="P296" s="10"/>
      <c r="Q296" s="11"/>
      <c r="R296" s="43"/>
      <c r="S296" s="13"/>
      <c r="T296" s="13"/>
      <c r="U296" s="13"/>
      <c r="V296" s="13"/>
      <c r="W296" s="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3"/>
      <c r="AP296" s="3"/>
      <c r="AQ296" s="3"/>
    </row>
    <row r="297" spans="1:43" ht="22.5" customHeight="1" x14ac:dyDescent="0.55000000000000004">
      <c r="A297" s="5">
        <v>1000</v>
      </c>
      <c r="B297" s="52" t="s">
        <v>66</v>
      </c>
      <c r="C297" s="63"/>
      <c r="D297" s="64"/>
      <c r="E297" s="118"/>
      <c r="F297" s="118"/>
      <c r="G297" s="118"/>
      <c r="H297" s="118"/>
      <c r="I297" s="64"/>
      <c r="J297" s="118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 t="s">
        <v>66</v>
      </c>
      <c r="C298" s="63"/>
      <c r="D298" s="64"/>
      <c r="E298" s="118"/>
      <c r="F298" s="118"/>
      <c r="G298" s="118"/>
      <c r="H298" s="118"/>
      <c r="I298" s="64"/>
      <c r="J298" s="118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 t="s">
        <v>66</v>
      </c>
      <c r="C299" s="63"/>
      <c r="D299" s="64"/>
      <c r="E299" s="118"/>
      <c r="F299" s="118"/>
      <c r="G299" s="118"/>
      <c r="H299" s="118"/>
      <c r="I299" s="64"/>
      <c r="J299" s="118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/>
      <c r="C301" s="63"/>
      <c r="D301" s="64"/>
      <c r="E301" s="118"/>
      <c r="F301" s="118"/>
      <c r="G301" s="118"/>
      <c r="H301" s="118"/>
      <c r="I301" s="118"/>
      <c r="J301" s="117"/>
      <c r="K301" s="118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/>
      <c r="C302" s="63"/>
      <c r="D302" s="64"/>
      <c r="E302" s="118"/>
      <c r="F302" s="118"/>
      <c r="G302" s="118"/>
      <c r="H302" s="118"/>
      <c r="I302" s="118"/>
      <c r="J302" s="117"/>
      <c r="K302" s="118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/>
      <c r="C303" s="63"/>
      <c r="D303" s="64"/>
      <c r="E303" s="118"/>
      <c r="F303" s="118"/>
      <c r="G303" s="118"/>
      <c r="H303" s="118"/>
      <c r="I303" s="118"/>
      <c r="J303" s="117"/>
      <c r="K303" s="118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71"/>
      <c r="G304" s="118"/>
      <c r="H304" s="118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71"/>
      <c r="G305" s="117"/>
      <c r="H305" s="118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71"/>
      <c r="I306" s="64"/>
      <c r="J306" s="64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64"/>
      <c r="F311" s="64"/>
      <c r="G311" s="64"/>
      <c r="H311" s="71"/>
      <c r="I311" s="118"/>
      <c r="J311" s="118"/>
      <c r="K311" s="64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64"/>
      <c r="F312" s="64"/>
      <c r="G312" s="64"/>
      <c r="H312" s="64"/>
      <c r="I312" s="118"/>
      <c r="J312" s="118"/>
      <c r="K312" s="64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64"/>
      <c r="F313" s="64"/>
      <c r="G313" s="64"/>
      <c r="H313" s="64"/>
      <c r="I313" s="118"/>
      <c r="J313" s="118"/>
      <c r="K313" s="64"/>
      <c r="L313" s="105"/>
      <c r="M313" s="8"/>
      <c r="N313" s="91"/>
      <c r="O313" s="10"/>
      <c r="P313" s="10"/>
      <c r="Q313" s="11"/>
      <c r="R313" s="43"/>
      <c r="X313" s="98"/>
      <c r="Y313" s="96"/>
      <c r="Z313" s="96"/>
      <c r="AA313" s="96"/>
      <c r="AB313" s="96"/>
      <c r="AC313" s="97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</row>
    <row r="314" spans="1:40" ht="22.5" customHeight="1" x14ac:dyDescent="0.55000000000000004">
      <c r="A314" s="5">
        <v>1000</v>
      </c>
      <c r="B314" s="52" t="s">
        <v>66</v>
      </c>
      <c r="C314" s="63"/>
      <c r="D314" s="64"/>
      <c r="E314" s="118"/>
      <c r="F314" s="118"/>
      <c r="G314" s="118"/>
      <c r="H314" s="118"/>
      <c r="I314" s="64"/>
      <c r="J314" s="118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 t="s">
        <v>66</v>
      </c>
      <c r="C315" s="63"/>
      <c r="D315" s="64"/>
      <c r="E315" s="118"/>
      <c r="F315" s="118"/>
      <c r="G315" s="118"/>
      <c r="H315" s="118"/>
      <c r="I315" s="64"/>
      <c r="J315" s="118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 t="s">
        <v>66</v>
      </c>
      <c r="C316" s="63"/>
      <c r="D316" s="64"/>
      <c r="E316" s="118"/>
      <c r="F316" s="118"/>
      <c r="G316" s="118"/>
      <c r="H316" s="118"/>
      <c r="I316" s="64"/>
      <c r="J316" s="118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/>
      <c r="C318" s="63"/>
      <c r="D318" s="64"/>
      <c r="E318" s="118"/>
      <c r="F318" s="118"/>
      <c r="G318" s="118"/>
      <c r="H318" s="118"/>
      <c r="I318" s="118"/>
      <c r="J318" s="117"/>
      <c r="K318" s="118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/>
      <c r="C319" s="63"/>
      <c r="D319" s="64"/>
      <c r="E319" s="118"/>
      <c r="F319" s="118"/>
      <c r="G319" s="118"/>
      <c r="H319" s="118"/>
      <c r="I319" s="118"/>
      <c r="J319" s="117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/>
      <c r="C320" s="63"/>
      <c r="D320" s="64"/>
      <c r="E320" s="118"/>
      <c r="F320" s="118"/>
      <c r="G320" s="118"/>
      <c r="H320" s="118"/>
      <c r="I320" s="118"/>
      <c r="J320" s="117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64"/>
      <c r="F321" s="64"/>
      <c r="G321" s="118"/>
      <c r="H321" s="64"/>
      <c r="I321" s="118"/>
      <c r="J321" s="118"/>
      <c r="K321" s="64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64"/>
      <c r="F322" s="64"/>
      <c r="G322" s="118"/>
      <c r="H322" s="64"/>
      <c r="I322" s="64"/>
      <c r="J322" s="64"/>
      <c r="K322" s="64"/>
      <c r="L322" s="105"/>
      <c r="M322" s="8"/>
      <c r="N322" s="91"/>
      <c r="O322" s="10"/>
      <c r="P322" s="10"/>
      <c r="Q322" s="11"/>
      <c r="R322" s="43"/>
      <c r="X322" s="98"/>
      <c r="Y322" s="96"/>
      <c r="Z322" s="96"/>
      <c r="AA322" s="96"/>
      <c r="AB322" s="96"/>
      <c r="AC322" s="97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</row>
    <row r="323" spans="1:40" ht="22.5" customHeight="1" x14ac:dyDescent="0.55000000000000004">
      <c r="A323" s="5">
        <v>1000</v>
      </c>
      <c r="B323" s="52" t="s">
        <v>66</v>
      </c>
      <c r="C323" s="63"/>
      <c r="D323" s="64"/>
      <c r="E323" s="118"/>
      <c r="F323" s="118"/>
      <c r="G323" s="118"/>
      <c r="H323" s="118"/>
      <c r="I323" s="64"/>
      <c r="J323" s="118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 t="s">
        <v>66</v>
      </c>
      <c r="C324" s="63"/>
      <c r="D324" s="64"/>
      <c r="E324" s="118"/>
      <c r="F324" s="118"/>
      <c r="G324" s="118"/>
      <c r="H324" s="118"/>
      <c r="I324" s="64"/>
      <c r="J324" s="118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 t="s">
        <v>66</v>
      </c>
      <c r="C325" s="63"/>
      <c r="D325" s="64"/>
      <c r="E325" s="118"/>
      <c r="F325" s="118"/>
      <c r="G325" s="118"/>
      <c r="H325" s="118"/>
      <c r="I325" s="64"/>
      <c r="J325" s="118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/>
      <c r="C327" s="63"/>
      <c r="D327" s="64"/>
      <c r="E327" s="118"/>
      <c r="F327" s="118"/>
      <c r="G327" s="118"/>
      <c r="H327" s="118"/>
      <c r="I327" s="118"/>
      <c r="J327" s="117"/>
      <c r="K327" s="118"/>
      <c r="L327" s="105"/>
      <c r="M327" s="8"/>
      <c r="N327" s="91"/>
      <c r="O327" s="10"/>
      <c r="P327" s="10"/>
      <c r="Q327" s="11"/>
      <c r="R327" s="43"/>
      <c r="X327" s="122"/>
      <c r="Y327" s="50"/>
      <c r="Z327" s="50"/>
      <c r="AA327" s="50"/>
      <c r="AB327" s="50"/>
      <c r="AC327" s="121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</row>
    <row r="328" spans="1:40" ht="22.5" customHeight="1" x14ac:dyDescent="0.55000000000000004">
      <c r="A328" s="5">
        <v>1000</v>
      </c>
      <c r="B328" s="52"/>
      <c r="C328" s="63"/>
      <c r="D328" s="64"/>
      <c r="E328" s="118"/>
      <c r="F328" s="118"/>
      <c r="G328" s="118"/>
      <c r="H328" s="118"/>
      <c r="I328" s="118"/>
      <c r="J328" s="117"/>
      <c r="K328" s="118"/>
      <c r="L328" s="105"/>
      <c r="M328" s="8"/>
      <c r="N328" s="91"/>
      <c r="O328" s="10"/>
      <c r="P328" s="10"/>
      <c r="Q328" s="11"/>
      <c r="R328" s="43"/>
      <c r="X328" s="122"/>
      <c r="Y328" s="50"/>
      <c r="Z328" s="50"/>
      <c r="AA328" s="50"/>
      <c r="AB328" s="50"/>
      <c r="AC328" s="121"/>
      <c r="AD328" s="122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</row>
    <row r="329" spans="1:40" ht="22.5" customHeight="1" x14ac:dyDescent="0.55000000000000004">
      <c r="A329" s="5">
        <v>1000</v>
      </c>
      <c r="B329" s="52"/>
      <c r="C329" s="63"/>
      <c r="D329" s="64"/>
      <c r="E329" s="118"/>
      <c r="F329" s="118"/>
      <c r="G329" s="118"/>
      <c r="H329" s="118"/>
      <c r="I329" s="118"/>
      <c r="J329" s="117"/>
      <c r="K329" s="118"/>
      <c r="L329" s="105"/>
      <c r="M329" s="8"/>
      <c r="N329" s="91"/>
      <c r="O329" s="10"/>
      <c r="P329" s="10"/>
      <c r="Q329" s="11"/>
      <c r="R329" s="43"/>
      <c r="X329" s="122"/>
      <c r="Y329" s="50"/>
      <c r="Z329" s="50"/>
      <c r="AA329" s="50"/>
      <c r="AB329" s="50"/>
      <c r="AC329" s="121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64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64"/>
      <c r="H331" s="64"/>
      <c r="I331" s="64"/>
      <c r="J331" s="64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64"/>
      <c r="F332" s="64"/>
      <c r="G332" s="118"/>
      <c r="H332" s="118"/>
      <c r="I332" s="118"/>
      <c r="J332" s="64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64"/>
      <c r="F333" s="64"/>
      <c r="G333" s="118"/>
      <c r="H333" s="118"/>
      <c r="I333" s="118"/>
      <c r="J333" s="118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64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118"/>
      <c r="H336" s="64"/>
      <c r="I336" s="64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118"/>
      <c r="F337" s="64"/>
      <c r="G337" s="118"/>
      <c r="H337" s="64"/>
      <c r="I337" s="64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64"/>
      <c r="G338" s="118"/>
      <c r="H338" s="64"/>
      <c r="I338" s="64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64"/>
      <c r="G339" s="64"/>
      <c r="H339" s="66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64"/>
      <c r="F340" s="64"/>
      <c r="G340" s="64"/>
      <c r="H340" s="66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43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43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43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64"/>
      <c r="F347" s="64"/>
      <c r="G347" s="64"/>
      <c r="H347" s="64"/>
      <c r="I347" s="66"/>
      <c r="J347" s="66"/>
      <c r="K347" s="64"/>
      <c r="L347" s="105"/>
      <c r="M347" s="8"/>
      <c r="N347" s="91"/>
      <c r="O347" s="10"/>
      <c r="P347" s="10"/>
      <c r="Q347" s="11"/>
      <c r="R347" s="12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118"/>
      <c r="G348" s="118"/>
      <c r="H348" s="64"/>
      <c r="I348" s="66"/>
      <c r="J348" s="66"/>
      <c r="K348" s="64"/>
      <c r="L348" s="105"/>
      <c r="M348" s="8"/>
      <c r="N348" s="91"/>
      <c r="O348" s="10"/>
      <c r="P348" s="10"/>
      <c r="Q348" s="11"/>
      <c r="R348" s="12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64"/>
      <c r="G350" s="118"/>
      <c r="H350" s="64"/>
      <c r="I350" s="64"/>
      <c r="J350" s="66"/>
      <c r="K350" s="64"/>
      <c r="L350" s="105"/>
      <c r="M350" s="8"/>
      <c r="N350" s="91"/>
      <c r="O350" s="10"/>
      <c r="P350" s="10"/>
      <c r="Q350" s="11"/>
      <c r="R350" s="43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118"/>
      <c r="F351" s="64"/>
      <c r="G351" s="118"/>
      <c r="H351" s="64"/>
      <c r="I351" s="64"/>
      <c r="J351" s="66"/>
      <c r="K351" s="64"/>
      <c r="L351" s="105"/>
      <c r="M351" s="8"/>
      <c r="N351" s="91"/>
      <c r="O351" s="10"/>
      <c r="P351" s="10"/>
      <c r="Q351" s="11"/>
      <c r="R351" s="43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64"/>
      <c r="G352" s="118"/>
      <c r="H352" s="64"/>
      <c r="I352" s="64"/>
      <c r="J352" s="66"/>
      <c r="K352" s="64"/>
      <c r="L352" s="105"/>
      <c r="M352" s="8"/>
      <c r="N352" s="91"/>
      <c r="O352" s="10"/>
      <c r="P352" s="10"/>
      <c r="Q352" s="11"/>
      <c r="R352" s="43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64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119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64"/>
      <c r="F361" s="64"/>
      <c r="G361" s="64"/>
      <c r="H361" s="64"/>
      <c r="I361" s="66"/>
      <c r="J361" s="66"/>
      <c r="K361" s="64"/>
      <c r="L361" s="105"/>
      <c r="M361" s="8"/>
      <c r="N361" s="91"/>
      <c r="O361" s="10"/>
      <c r="P361" s="10"/>
      <c r="Q361" s="11"/>
      <c r="R361" s="12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118"/>
      <c r="G362" s="118"/>
      <c r="H362" s="64"/>
      <c r="I362" s="66"/>
      <c r="J362" s="66"/>
      <c r="K362" s="64"/>
      <c r="L362" s="105"/>
      <c r="M362" s="8"/>
      <c r="N362" s="91"/>
      <c r="O362" s="10"/>
      <c r="P362" s="10"/>
      <c r="Q362" s="11"/>
      <c r="R362" s="12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64"/>
      <c r="G364" s="118"/>
      <c r="H364" s="64"/>
      <c r="I364" s="64"/>
      <c r="J364" s="66"/>
      <c r="K364" s="64"/>
      <c r="L364" s="105"/>
      <c r="M364" s="8"/>
      <c r="N364" s="91"/>
      <c r="O364" s="10"/>
      <c r="P364" s="10"/>
      <c r="Q364" s="95"/>
      <c r="R364" s="43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118"/>
      <c r="F365" s="64"/>
      <c r="G365" s="118"/>
      <c r="H365" s="64"/>
      <c r="I365" s="64"/>
      <c r="J365" s="66"/>
      <c r="K365" s="64"/>
      <c r="L365" s="105"/>
      <c r="M365" s="8"/>
      <c r="N365" s="91"/>
      <c r="O365" s="10"/>
      <c r="P365" s="10"/>
      <c r="Q365" s="95"/>
      <c r="R365" s="43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64"/>
      <c r="G366" s="118"/>
      <c r="H366" s="64"/>
      <c r="I366" s="64"/>
      <c r="J366" s="66"/>
      <c r="K366" s="64"/>
      <c r="L366" s="105"/>
      <c r="M366" s="8"/>
      <c r="N366" s="91"/>
      <c r="O366" s="10"/>
      <c r="P366" s="10"/>
      <c r="Q366" s="95"/>
      <c r="R366" s="43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64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12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64"/>
      <c r="F375" s="64"/>
      <c r="G375" s="64"/>
      <c r="H375" s="64"/>
      <c r="I375" s="66"/>
      <c r="J375" s="66"/>
      <c r="K375" s="64"/>
      <c r="L375" s="105"/>
      <c r="M375" s="8"/>
      <c r="N375" s="91"/>
      <c r="O375" s="10"/>
      <c r="P375" s="10"/>
      <c r="Q375" s="11"/>
      <c r="R375" s="12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118"/>
      <c r="G376" s="118"/>
      <c r="H376" s="64"/>
      <c r="I376" s="66"/>
      <c r="J376" s="66"/>
      <c r="K376" s="64"/>
      <c r="L376" s="105"/>
      <c r="M376" s="8"/>
      <c r="N376" s="91"/>
      <c r="O376" s="10"/>
      <c r="P376" s="10"/>
      <c r="Q376" s="11"/>
      <c r="R376" s="12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118"/>
      <c r="G377" s="118"/>
      <c r="H377" s="64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118"/>
      <c r="F378" s="64"/>
      <c r="G378" s="118"/>
      <c r="H378" s="64"/>
      <c r="I378" s="64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118"/>
      <c r="F379" s="64"/>
      <c r="G379" s="118"/>
      <c r="H379" s="64"/>
      <c r="I379" s="64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118"/>
      <c r="F380" s="64"/>
      <c r="G380" s="118"/>
      <c r="H380" s="64"/>
      <c r="I380" s="64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43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43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43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4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4"/>
      <c r="L394" s="105"/>
      <c r="M394" s="8"/>
      <c r="N394" s="91"/>
      <c r="O394" s="10"/>
      <c r="P394" s="10"/>
      <c r="Q394" s="11"/>
      <c r="R394" s="43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4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43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119"/>
      <c r="E413" s="64"/>
      <c r="F413" s="64"/>
      <c r="G413" s="64"/>
      <c r="H413" s="66"/>
      <c r="I413" s="66"/>
      <c r="J413" s="66"/>
      <c r="K413" s="66"/>
      <c r="L413" s="105"/>
      <c r="M413" s="8"/>
      <c r="N413" s="91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1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1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0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0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0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0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0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0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/>
      <c r="N434" s="90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/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/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0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0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0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 t="s">
        <v>66</v>
      </c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 t="s">
        <v>66</v>
      </c>
      <c r="N451" s="9"/>
      <c r="O451" s="10"/>
      <c r="P451" s="10"/>
      <c r="Q451" s="11"/>
      <c r="R451" s="12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 t="s">
        <v>66</v>
      </c>
      <c r="N452" s="9"/>
      <c r="O452" s="10"/>
      <c r="P452" s="10"/>
      <c r="Q452" s="11"/>
      <c r="R452" s="12"/>
      <c r="X452" s="98"/>
      <c r="Y452" s="96"/>
      <c r="Z452" s="96"/>
      <c r="AA452" s="96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12"/>
      <c r="X453" s="98"/>
      <c r="Y453" s="96"/>
      <c r="Z453" s="96"/>
      <c r="AA453" s="96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X454" s="98"/>
      <c r="Y454" s="96"/>
      <c r="Z454" s="96"/>
      <c r="AA454" s="96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4"/>
      <c r="G456" s="64"/>
      <c r="H456" s="65"/>
      <c r="I456" s="66"/>
      <c r="J456" s="66"/>
      <c r="K456" s="66"/>
      <c r="L456" s="105"/>
      <c r="M456" s="8"/>
      <c r="N456" s="16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6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43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43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43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0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0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1"/>
      <c r="O469" s="10"/>
      <c r="P469" s="10"/>
      <c r="Q469" s="11"/>
      <c r="R469" s="12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1"/>
      <c r="O470" s="10"/>
      <c r="P470" s="10"/>
      <c r="Q470" s="11"/>
      <c r="R470" s="12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1"/>
      <c r="O471" s="10"/>
      <c r="P471" s="10"/>
      <c r="Q471" s="11"/>
      <c r="R471" s="12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4"/>
      <c r="G473" s="64"/>
      <c r="H473" s="65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4"/>
      <c r="E474" s="64"/>
      <c r="F474" s="65"/>
      <c r="G474" s="66"/>
      <c r="H474" s="66"/>
      <c r="I474" s="66"/>
      <c r="J474" s="66"/>
      <c r="K474" s="66"/>
      <c r="L474" s="105"/>
      <c r="M474" s="8"/>
      <c r="N474" s="9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63"/>
      <c r="D475" s="64"/>
      <c r="E475" s="64"/>
      <c r="F475" s="65"/>
      <c r="G475" s="66"/>
      <c r="H475" s="66"/>
      <c r="I475" s="66"/>
      <c r="J475" s="66"/>
      <c r="K475" s="66"/>
      <c r="L475" s="105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5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63"/>
      <c r="D477" s="66"/>
      <c r="E477" s="64"/>
      <c r="F477" s="66"/>
      <c r="G477" s="70"/>
      <c r="H477" s="66"/>
      <c r="I477" s="66"/>
      <c r="J477" s="66"/>
      <c r="K477" s="66"/>
      <c r="L477" s="105"/>
      <c r="M477" s="8"/>
      <c r="N477" s="90"/>
      <c r="O477" s="10"/>
      <c r="P477" s="10"/>
      <c r="Q477" s="11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106"/>
      <c r="D478" s="107"/>
      <c r="E478" s="107"/>
      <c r="F478" s="107"/>
      <c r="G478" s="108"/>
      <c r="H478" s="107"/>
      <c r="I478" s="107"/>
      <c r="J478" s="107"/>
      <c r="K478" s="107"/>
      <c r="L478" s="109"/>
      <c r="M478" s="8"/>
      <c r="N478" s="90"/>
      <c r="O478" s="10"/>
      <c r="P478" s="10"/>
      <c r="Q478" s="11"/>
      <c r="R478" s="12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93"/>
      <c r="F479" s="93"/>
      <c r="H479" s="29"/>
      <c r="I479" s="93"/>
      <c r="J479" s="93"/>
      <c r="K479" s="93"/>
      <c r="L479" s="22"/>
      <c r="M479" s="8"/>
      <c r="N479" s="90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95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ht="22.5" customHeight="1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93"/>
      <c r="E483" s="60"/>
      <c r="F483" s="93"/>
      <c r="H483" s="93"/>
      <c r="I483" s="93"/>
      <c r="J483" s="93"/>
      <c r="K483" s="93"/>
      <c r="L483" s="22"/>
      <c r="M483" s="8"/>
      <c r="N483" s="90"/>
      <c r="O483" s="10"/>
      <c r="P483" s="10"/>
      <c r="Q483" s="11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11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x14ac:dyDescent="0.55000000000000004">
      <c r="A485" s="5">
        <v>1000</v>
      </c>
      <c r="B485" s="52" t="s">
        <v>66</v>
      </c>
      <c r="C485" s="92"/>
      <c r="D485" s="60"/>
      <c r="E485" s="60"/>
      <c r="F485" s="29"/>
      <c r="G485" s="93"/>
      <c r="H485" s="93"/>
      <c r="I485" s="93"/>
      <c r="J485" s="93"/>
      <c r="K485" s="93"/>
      <c r="L485" s="22"/>
      <c r="M485" s="8"/>
      <c r="N485" s="9"/>
      <c r="O485" s="10"/>
      <c r="P485" s="10"/>
      <c r="Q485" s="95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x14ac:dyDescent="0.55000000000000004">
      <c r="A486" s="5">
        <v>1000</v>
      </c>
      <c r="B486" s="52" t="s">
        <v>66</v>
      </c>
      <c r="C486" s="92"/>
      <c r="D486" s="60"/>
      <c r="E486" s="60"/>
      <c r="F486" s="29"/>
      <c r="G486" s="93"/>
      <c r="H486" s="93"/>
      <c r="I486" s="93"/>
      <c r="J486" s="93"/>
      <c r="K486" s="93"/>
      <c r="L486" s="22"/>
      <c r="M486" s="8"/>
      <c r="N486" s="9"/>
      <c r="O486" s="10"/>
      <c r="P486" s="10"/>
      <c r="Q486" s="95"/>
      <c r="R486" s="43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95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93"/>
      <c r="E488" s="60"/>
      <c r="F488" s="60"/>
      <c r="G488" s="60"/>
      <c r="H488" s="94"/>
      <c r="I488" s="93"/>
      <c r="J488" s="93"/>
      <c r="K488" s="93"/>
      <c r="L488" s="22"/>
      <c r="M488" s="8"/>
      <c r="N488" s="90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93"/>
      <c r="E489" s="93"/>
      <c r="F489" s="60"/>
      <c r="G489" s="60"/>
      <c r="H489" s="94"/>
      <c r="I489" s="93"/>
      <c r="J489" s="93"/>
      <c r="K489" s="93"/>
      <c r="L489" s="22"/>
      <c r="M489" s="8"/>
      <c r="N489" s="90"/>
      <c r="O489" s="10"/>
      <c r="P489" s="10"/>
      <c r="Q489" s="11"/>
      <c r="R489" s="12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93"/>
      <c r="F490" s="93"/>
      <c r="G490" s="60"/>
      <c r="H490" s="94"/>
      <c r="I490" s="93"/>
      <c r="J490" s="93"/>
      <c r="K490" s="93"/>
      <c r="L490" s="22"/>
      <c r="M490" s="8"/>
      <c r="N490" s="9"/>
      <c r="O490" s="10"/>
      <c r="P490" s="10"/>
      <c r="Q490" s="11"/>
      <c r="R490" s="12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60"/>
      <c r="E491" s="60"/>
      <c r="F491" s="29"/>
      <c r="G491" s="93"/>
      <c r="H491" s="93"/>
      <c r="I491" s="93"/>
      <c r="J491" s="93"/>
      <c r="K491" s="93"/>
      <c r="L491" s="22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92</v>
      </c>
      <c r="C492" s="92"/>
      <c r="D492" s="60"/>
      <c r="E492" s="60"/>
      <c r="F492" s="29"/>
      <c r="G492" s="93"/>
      <c r="H492" s="93"/>
      <c r="I492" s="93"/>
      <c r="J492" s="93"/>
      <c r="K492" s="93"/>
      <c r="L492" s="22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93"/>
      <c r="E494" s="60"/>
      <c r="F494" s="60"/>
      <c r="G494" s="60"/>
      <c r="H494" s="94"/>
      <c r="I494" s="93"/>
      <c r="J494" s="93"/>
      <c r="K494" s="93"/>
      <c r="L494" s="22"/>
      <c r="M494" s="8"/>
      <c r="N494" s="90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93"/>
      <c r="E495" s="93"/>
      <c r="F495" s="60"/>
      <c r="G495" s="60"/>
      <c r="H495" s="94"/>
      <c r="I495" s="93"/>
      <c r="J495" s="93"/>
      <c r="K495" s="93"/>
      <c r="L495" s="22"/>
      <c r="M495" s="8"/>
      <c r="N495" s="90"/>
      <c r="O495" s="10"/>
      <c r="P495" s="10"/>
      <c r="Q495" s="11"/>
      <c r="R495" s="12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93"/>
      <c r="F496" s="93"/>
      <c r="G496" s="60"/>
      <c r="H496" s="94"/>
      <c r="I496" s="93"/>
      <c r="J496" s="93"/>
      <c r="K496" s="93"/>
      <c r="L496" s="22"/>
      <c r="M496" s="8"/>
      <c r="N496" s="9"/>
      <c r="O496" s="10"/>
      <c r="P496" s="10"/>
      <c r="Q496" s="11"/>
      <c r="R496" s="12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60"/>
      <c r="F497" s="29"/>
      <c r="G497" s="93"/>
      <c r="H497" s="93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60"/>
      <c r="F498" s="29"/>
      <c r="G498" s="93"/>
      <c r="H498" s="93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60"/>
      <c r="F499" s="29"/>
      <c r="G499" s="93"/>
      <c r="H499" s="93"/>
      <c r="I499" s="93"/>
      <c r="J499" s="93"/>
      <c r="K499" s="93"/>
      <c r="L499" s="22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93"/>
      <c r="E500" s="60"/>
      <c r="F500" s="60"/>
      <c r="G500" s="93"/>
      <c r="H500" s="29"/>
      <c r="I500" s="93"/>
      <c r="J500" s="93"/>
      <c r="K500" s="93"/>
      <c r="L500" s="22"/>
      <c r="M500" s="8"/>
      <c r="N500" s="90"/>
      <c r="O500" s="10"/>
      <c r="P500" s="10"/>
      <c r="Q500" s="11"/>
      <c r="R500" s="43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93"/>
      <c r="F501" s="60"/>
      <c r="G501" s="93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93"/>
      <c r="F502" s="93"/>
      <c r="G502" s="93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93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93"/>
      <c r="I504" s="93"/>
      <c r="J504" s="93"/>
      <c r="K504" s="93"/>
      <c r="L504" s="22"/>
      <c r="M504" s="8"/>
      <c r="N504" s="9"/>
      <c r="O504" s="10"/>
      <c r="P504" s="10"/>
      <c r="Q504" s="11"/>
      <c r="R504" s="43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93"/>
      <c r="H506" s="29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93"/>
      <c r="G507" s="60"/>
      <c r="H507" s="29"/>
      <c r="I507" s="93"/>
      <c r="J507" s="93"/>
      <c r="K507" s="93"/>
      <c r="L507" s="22"/>
      <c r="M507" s="8"/>
      <c r="N507" s="9"/>
      <c r="O507" s="10"/>
      <c r="P507" s="10"/>
      <c r="Q507" s="11"/>
      <c r="R507" s="12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93"/>
      <c r="G508" s="93"/>
      <c r="H508" s="29"/>
      <c r="I508" s="93"/>
      <c r="J508" s="93"/>
      <c r="K508" s="93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93"/>
      <c r="G509" s="60"/>
      <c r="H509" s="93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29"/>
      <c r="G510" s="93"/>
      <c r="H510" s="93"/>
      <c r="I510" s="93"/>
      <c r="J510" s="93"/>
      <c r="K510" s="93"/>
      <c r="L510" s="22"/>
      <c r="M510" s="8"/>
      <c r="N510" s="9"/>
      <c r="O510" s="10"/>
      <c r="P510" s="10"/>
      <c r="Q510" s="95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29"/>
      <c r="G511" s="93"/>
      <c r="H511" s="93"/>
      <c r="I511" s="93"/>
      <c r="J511" s="93"/>
      <c r="K511" s="93"/>
      <c r="L511" s="22"/>
      <c r="M511" s="8"/>
      <c r="N511" s="9"/>
      <c r="O511" s="10"/>
      <c r="P511" s="10"/>
      <c r="Q511" s="95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29"/>
      <c r="G512" s="93"/>
      <c r="H512" s="93"/>
      <c r="I512" s="93"/>
      <c r="J512" s="93"/>
      <c r="K512" s="93"/>
      <c r="L512" s="22"/>
      <c r="M512" s="8"/>
      <c r="N512" s="9"/>
      <c r="O512" s="10"/>
      <c r="P512" s="10"/>
      <c r="Q512" s="95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E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F519" s="60"/>
      <c r="G519" s="60"/>
      <c r="H519" s="29"/>
      <c r="I519" s="93"/>
      <c r="J519" s="93"/>
      <c r="K519" s="93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1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1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83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91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17"/>
      <c r="O532" s="10"/>
      <c r="P532" s="10"/>
      <c r="Q532" s="11"/>
      <c r="R532" s="43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94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ht="22.5" customHeight="1" x14ac:dyDescent="0.55000000000000004">
      <c r="A535" s="5">
        <v>1000</v>
      </c>
      <c r="B535" s="52" t="s">
        <v>66</v>
      </c>
      <c r="C535" s="92"/>
      <c r="D535" s="60"/>
      <c r="E535" s="60"/>
      <c r="F535" s="60"/>
      <c r="H535" s="29"/>
      <c r="I535" s="93"/>
      <c r="J535" s="93"/>
      <c r="K535" s="93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1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29"/>
      <c r="H538" s="94"/>
      <c r="I538" s="93"/>
      <c r="J538" s="93"/>
      <c r="K538" s="93"/>
      <c r="L538" s="22"/>
      <c r="M538" s="8"/>
      <c r="N538" s="91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104"/>
      <c r="O539" s="10"/>
      <c r="P539" s="10"/>
      <c r="Q539" s="11"/>
      <c r="R539" s="43"/>
      <c r="S539" s="3"/>
      <c r="T539" s="3"/>
      <c r="U539" s="3"/>
      <c r="V539" s="3"/>
      <c r="X539" s="98"/>
      <c r="Y539" s="96"/>
      <c r="Z539" s="96"/>
      <c r="AA539" s="98"/>
      <c r="AB539" s="96"/>
      <c r="AC539" s="97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8"/>
      <c r="Y540" s="96"/>
      <c r="Z540" s="96"/>
      <c r="AA540" s="98"/>
      <c r="AB540" s="96"/>
      <c r="AC540" s="97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8"/>
      <c r="Y541" s="96"/>
      <c r="Z541" s="96"/>
      <c r="AA541" s="98"/>
      <c r="AB541" s="96"/>
      <c r="AC541" s="97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1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9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91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16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17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17"/>
      <c r="O557" s="10"/>
      <c r="P557" s="10"/>
      <c r="Q557" s="11"/>
      <c r="R557" s="43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93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94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9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9"/>
      <c r="O574" s="10"/>
      <c r="P574" s="10"/>
      <c r="Q574" s="11"/>
      <c r="R574" s="43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6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6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6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9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16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3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94"/>
      <c r="I592" s="93"/>
      <c r="J592" s="93"/>
      <c r="K592" s="93"/>
      <c r="L592" s="22"/>
      <c r="M592" s="8"/>
      <c r="N592" s="17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7"/>
      <c r="O593" s="10"/>
      <c r="P593" s="10"/>
      <c r="Q593" s="11"/>
      <c r="R593" s="43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9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8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8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9"/>
      <c r="O606" s="10"/>
      <c r="P606" s="10"/>
      <c r="Q606" s="11"/>
      <c r="R606" s="43"/>
      <c r="V606" s="14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6"/>
      <c r="O607" s="10"/>
      <c r="P607" s="10"/>
      <c r="Q607" s="11"/>
      <c r="R607" s="43"/>
      <c r="V607" s="14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92"/>
      <c r="D608" s="60"/>
      <c r="E608" s="60"/>
      <c r="F608" s="60"/>
      <c r="G608" s="60"/>
      <c r="H608" s="29"/>
      <c r="I608" s="93"/>
      <c r="J608" s="93"/>
      <c r="K608" s="93"/>
      <c r="L608" s="22"/>
      <c r="M608" s="8"/>
      <c r="N608" s="19"/>
      <c r="O608" s="10"/>
      <c r="P608" s="10"/>
      <c r="Q608" s="11"/>
      <c r="R608" s="43"/>
      <c r="V608" s="14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92"/>
      <c r="D609" s="60"/>
      <c r="E609" s="60"/>
      <c r="F609" s="60"/>
      <c r="G609" s="60"/>
      <c r="H609" s="29"/>
      <c r="I609" s="93"/>
      <c r="J609" s="93"/>
      <c r="K609" s="93"/>
      <c r="L609" s="22"/>
      <c r="M609" s="8"/>
      <c r="N609" s="1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92"/>
      <c r="D610" s="60"/>
      <c r="E610" s="60"/>
      <c r="F610" s="60"/>
      <c r="G610" s="60"/>
      <c r="H610" s="29"/>
      <c r="I610" s="93"/>
      <c r="J610" s="93"/>
      <c r="K610" s="93"/>
      <c r="L610" s="22"/>
      <c r="M610" s="8"/>
      <c r="N610" s="17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93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29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29"/>
      <c r="J616" s="93"/>
      <c r="K616" s="93"/>
      <c r="L616" s="6"/>
      <c r="M616" s="8"/>
      <c r="N616" s="17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29"/>
      <c r="J617" s="93"/>
      <c r="K617" s="93"/>
      <c r="L617" s="6"/>
      <c r="M617" s="8"/>
      <c r="N617" s="9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29"/>
      <c r="I619" s="93"/>
      <c r="J619" s="93"/>
      <c r="K619" s="93"/>
      <c r="L619" s="6"/>
      <c r="M619" s="8"/>
      <c r="N619" s="9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29"/>
      <c r="I620" s="93"/>
      <c r="J620" s="93"/>
      <c r="K620" s="93"/>
      <c r="L620" s="6"/>
      <c r="M620" s="8"/>
      <c r="N620" s="18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29"/>
      <c r="I621" s="93"/>
      <c r="J621" s="93"/>
      <c r="K621" s="93"/>
      <c r="L621" s="6"/>
      <c r="M621" s="8"/>
      <c r="N621" s="9"/>
      <c r="O621" s="10"/>
      <c r="P621" s="10"/>
      <c r="Q621" s="11"/>
      <c r="R621" s="43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93"/>
      <c r="I622" s="93"/>
      <c r="J622" s="93"/>
      <c r="K622" s="93"/>
      <c r="L622" s="6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93"/>
      <c r="I623" s="93"/>
      <c r="J623" s="93"/>
      <c r="K623" s="93"/>
      <c r="L623" s="6"/>
      <c r="M623" s="8"/>
      <c r="N623" s="21"/>
      <c r="O623" s="10"/>
      <c r="P623" s="10"/>
      <c r="Q623" s="11"/>
      <c r="R623" s="43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55"/>
      <c r="I624" s="23"/>
      <c r="J624" s="23"/>
      <c r="K624" s="24"/>
      <c r="L624" s="24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25"/>
      <c r="K625" s="26"/>
      <c r="L625" s="24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25"/>
      <c r="J626" s="6"/>
      <c r="K626" s="25"/>
      <c r="L626" s="2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25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6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7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23"/>
      <c r="K632" s="23"/>
      <c r="L632" s="7"/>
      <c r="M632" s="8"/>
      <c r="N632" s="21"/>
      <c r="O632" s="10"/>
      <c r="P632" s="10"/>
      <c r="Q632" s="11"/>
      <c r="R632" s="43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ht="22.5" customHeight="1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ht="22.5" customHeight="1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7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V637" s="14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7"/>
      <c r="L639" s="7"/>
      <c r="M639" s="8"/>
      <c r="N639" s="21"/>
      <c r="O639" s="10"/>
      <c r="P639" s="10"/>
      <c r="Q639" s="11"/>
      <c r="R639" s="43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6"/>
      <c r="M640" s="8"/>
      <c r="N640" s="21"/>
      <c r="O640" s="10"/>
      <c r="P640" s="10"/>
      <c r="Q640" s="11"/>
      <c r="R640" s="43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7"/>
      <c r="M643" s="8"/>
      <c r="N643" s="21"/>
      <c r="O643" s="10"/>
      <c r="P643" s="10"/>
      <c r="Q643" s="11"/>
      <c r="R643" s="43"/>
      <c r="V643" s="14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  <c r="V644" s="14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  <c r="AI644" s="98"/>
      <c r="AJ644" s="98"/>
      <c r="AK644" s="98"/>
      <c r="AL644" s="98"/>
      <c r="AM644" s="98"/>
      <c r="AN644" s="98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6"/>
      <c r="M645" s="8"/>
      <c r="N645" s="21"/>
      <c r="O645" s="10"/>
      <c r="P645" s="10"/>
      <c r="Q645" s="11"/>
      <c r="R645" s="43"/>
      <c r="V645" s="14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  <c r="AI645" s="98"/>
      <c r="AJ645" s="98"/>
      <c r="AK645" s="98"/>
      <c r="AL645" s="98"/>
      <c r="AM645" s="98"/>
      <c r="AN645" s="98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7"/>
      <c r="K646" s="7"/>
      <c r="L646" s="6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  <c r="V648" s="14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  <c r="V650" s="14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7"/>
      <c r="M651" s="8"/>
      <c r="N651" s="21"/>
      <c r="O651" s="10"/>
      <c r="P651" s="10"/>
      <c r="Q651" s="11"/>
      <c r="R651" s="43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27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>
        <v>1000</v>
      </c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>
        <v>1000</v>
      </c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>
        <v>1000</v>
      </c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27"/>
      <c r="M660" s="8"/>
      <c r="N660" s="21"/>
      <c r="O660" s="10"/>
      <c r="P660" s="10"/>
      <c r="Q660" s="11"/>
      <c r="R660" s="43"/>
      <c r="V660" s="14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7"/>
      <c r="K667" s="7"/>
      <c r="L667" s="7"/>
      <c r="M667" s="8"/>
      <c r="N667" s="21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  <c r="V668" s="14"/>
    </row>
    <row r="669" spans="1:22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8"/>
      <c r="O669" s="10"/>
      <c r="P669" s="10"/>
      <c r="Q669" s="11"/>
      <c r="R669" s="43"/>
    </row>
    <row r="670" spans="1:22" ht="22.5" customHeight="1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7"/>
      <c r="M670" s="8"/>
      <c r="N670" s="28"/>
      <c r="O670" s="10"/>
      <c r="P670" s="10"/>
      <c r="Q670" s="11"/>
      <c r="R670" s="43"/>
      <c r="V670" s="14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8"/>
      <c r="O671" s="10"/>
      <c r="P671" s="10"/>
      <c r="Q671" s="11"/>
      <c r="R671" s="43"/>
    </row>
    <row r="672" spans="1:22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24"/>
      <c r="M672" s="8"/>
      <c r="N672" s="28"/>
      <c r="O672" s="10"/>
      <c r="P672" s="10"/>
      <c r="Q672" s="11"/>
      <c r="R672" s="43"/>
      <c r="V672" s="14"/>
    </row>
    <row r="673" spans="1:23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6"/>
      <c r="L673" s="24"/>
      <c r="M673" s="8"/>
      <c r="N673" s="28"/>
      <c r="O673" s="10"/>
      <c r="P673" s="10"/>
      <c r="Q673" s="11"/>
      <c r="R673" s="43"/>
      <c r="V673" s="14"/>
    </row>
    <row r="674" spans="1:23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6"/>
      <c r="L674" s="24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24"/>
      <c r="M676" s="8"/>
      <c r="N676" s="21"/>
      <c r="O676" s="10"/>
      <c r="P676" s="10"/>
      <c r="Q676" s="11"/>
      <c r="R676" s="43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  <c r="V677" s="14"/>
    </row>
    <row r="678" spans="1:23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0"/>
      <c r="Q678" s="11"/>
      <c r="R678" s="43"/>
    </row>
    <row r="679" spans="1:23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0"/>
      <c r="Q679" s="11"/>
      <c r="R679" s="43"/>
      <c r="V679" s="14"/>
    </row>
    <row r="680" spans="1:23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0"/>
      <c r="Q680" s="11"/>
      <c r="R680" s="4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7"/>
      <c r="K686" s="7"/>
      <c r="L686" s="7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9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56"/>
      <c r="I696" s="7"/>
      <c r="J696" s="6"/>
      <c r="K696" s="7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22"/>
      <c r="I697" s="6"/>
      <c r="J697" s="6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29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29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29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6"/>
      <c r="L709" s="6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7"/>
      <c r="K711" s="7"/>
      <c r="L711" s="7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7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9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22"/>
      <c r="I717" s="7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22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29"/>
      <c r="K719" s="7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6"/>
      <c r="L722" s="7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6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6"/>
      <c r="L724" s="7"/>
      <c r="M724" s="8"/>
      <c r="N724" s="21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10"/>
      <c r="P725" s="128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10"/>
      <c r="P726" s="128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9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30"/>
      <c r="P728" s="129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30"/>
      <c r="P729" s="129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30"/>
      <c r="P730" s="129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22"/>
      <c r="I731" s="7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22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20"/>
      <c r="B733" s="52"/>
      <c r="C733" s="59"/>
      <c r="D733" s="60"/>
      <c r="E733" s="60"/>
      <c r="F733" s="60"/>
      <c r="G733" s="60"/>
      <c r="H733" s="15"/>
      <c r="I733" s="6"/>
      <c r="J733" s="29"/>
      <c r="K733" s="7"/>
      <c r="L733" s="6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8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6"/>
      <c r="L736" s="7"/>
      <c r="M736" s="8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2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6"/>
      <c r="L738" s="7"/>
      <c r="M738" s="31"/>
      <c r="N738" s="21"/>
      <c r="O738" s="10"/>
      <c r="P738" s="128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31"/>
      <c r="N739" s="21"/>
      <c r="O739" s="10"/>
      <c r="P739" s="128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31"/>
      <c r="N740" s="21"/>
      <c r="O740" s="10"/>
      <c r="P740" s="128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31"/>
      <c r="N741" s="9"/>
      <c r="O741" s="10"/>
      <c r="P741" s="128"/>
      <c r="Q741" s="3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30"/>
      <c r="P742" s="129"/>
      <c r="Q742" s="3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30"/>
      <c r="P743" s="129"/>
      <c r="Q743" s="3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30"/>
      <c r="P744" s="129"/>
      <c r="Q744" s="3"/>
      <c r="W744" s="3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22"/>
      <c r="I745" s="7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54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29"/>
      <c r="K747" s="7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6"/>
      <c r="L750" s="7"/>
      <c r="M750" s="31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6"/>
      <c r="L751" s="6"/>
      <c r="M751" s="31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6"/>
      <c r="L752" s="7"/>
      <c r="M752" s="31"/>
      <c r="N752" s="21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8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10"/>
      <c r="P754" s="128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9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30"/>
      <c r="P756" s="129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30"/>
      <c r="P757" s="129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30"/>
      <c r="P758" s="129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18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9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8"/>
    </row>
    <row r="773" spans="1:16" ht="22.5" customHeight="1" x14ac:dyDescent="0.55000000000000004">
      <c r="A773" s="20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21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18"/>
      <c r="O787" s="10"/>
      <c r="P787" s="128"/>
    </row>
    <row r="788" spans="1:16" ht="22.5" customHeight="1" x14ac:dyDescent="0.55000000000000004">
      <c r="A788" s="20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18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9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9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9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6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6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6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21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21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21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32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33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9"/>
      <c r="O833" s="10"/>
      <c r="P833" s="128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8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16"/>
      <c r="O835" s="10"/>
      <c r="P835" s="128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21"/>
      <c r="O840" s="10"/>
      <c r="P840" s="128"/>
    </row>
    <row r="841" spans="1:16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34"/>
      <c r="O841" s="10"/>
      <c r="P841" s="128"/>
    </row>
    <row r="842" spans="1:16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34"/>
      <c r="O842" s="10"/>
      <c r="P842" s="128"/>
    </row>
    <row r="843" spans="1:16" x14ac:dyDescent="0.55000000000000004">
      <c r="A843" s="5"/>
      <c r="B843" s="52"/>
      <c r="C843" s="59"/>
      <c r="D843" s="60"/>
      <c r="E843" s="60"/>
      <c r="F843" s="60"/>
      <c r="G843" s="60"/>
      <c r="H843" s="55"/>
      <c r="I843" s="7"/>
      <c r="J843" s="7"/>
      <c r="K843" s="7"/>
      <c r="L843" s="7"/>
      <c r="M843" s="35"/>
      <c r="N843" s="34"/>
      <c r="O843" s="10"/>
      <c r="P843" s="128"/>
    </row>
    <row r="844" spans="1:16" x14ac:dyDescent="0.55000000000000004">
      <c r="A844" s="36"/>
      <c r="B844" s="52"/>
      <c r="C844" s="59"/>
      <c r="D844" s="60"/>
      <c r="E844" s="60"/>
      <c r="F844" s="60"/>
      <c r="G844" s="60"/>
      <c r="H844" s="57"/>
      <c r="I844" s="37"/>
      <c r="J844" s="37"/>
      <c r="K844" s="38"/>
      <c r="L844" s="37"/>
      <c r="M844" s="39"/>
      <c r="N844" s="40"/>
      <c r="O844" s="41"/>
      <c r="P844" s="128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2"/>
      <c r="N846" s="44"/>
      <c r="O846" s="45"/>
      <c r="P846" s="12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2"/>
      <c r="N847" s="44"/>
      <c r="O847" s="45"/>
      <c r="P847" s="12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2"/>
      <c r="N848" s="44"/>
      <c r="O848" s="45"/>
      <c r="P848" s="127"/>
    </row>
    <row r="849" spans="1:45" x14ac:dyDescent="0.55000000000000004">
      <c r="A849" s="42"/>
      <c r="B849" s="53"/>
      <c r="H849" s="58"/>
      <c r="I849" s="43"/>
      <c r="J849" s="43"/>
      <c r="K849" s="43"/>
      <c r="L849" s="43"/>
      <c r="M849" s="46"/>
      <c r="N849" s="42"/>
      <c r="O849" s="47"/>
    </row>
    <row r="850" spans="1:45" x14ac:dyDescent="0.55000000000000004">
      <c r="A850" s="42"/>
      <c r="B850" s="53"/>
      <c r="H850" s="58"/>
      <c r="I850" s="43"/>
      <c r="J850" s="43"/>
      <c r="K850" s="43"/>
      <c r="L850" s="43"/>
      <c r="M850" s="46"/>
      <c r="N850" s="42"/>
      <c r="O850" s="47"/>
    </row>
    <row r="851" spans="1:45" s="51" customFormat="1" x14ac:dyDescent="0.55000000000000004">
      <c r="A851" s="42"/>
      <c r="B851" s="53"/>
      <c r="C851" s="61"/>
      <c r="D851" s="62"/>
      <c r="E851" s="62"/>
      <c r="F851" s="62"/>
      <c r="G851" s="62"/>
      <c r="H851" s="58"/>
      <c r="I851" s="43"/>
      <c r="J851" s="43"/>
      <c r="K851" s="43"/>
      <c r="L851" s="43"/>
      <c r="M851" s="46"/>
      <c r="N851" s="42"/>
      <c r="O851" s="47"/>
      <c r="Q851" s="3"/>
      <c r="R851" s="13"/>
      <c r="S851" s="13"/>
      <c r="T851" s="13"/>
      <c r="U851" s="13"/>
      <c r="V851" s="1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</row>
    <row r="852" spans="1:45" s="51" customFormat="1" x14ac:dyDescent="0.55000000000000004">
      <c r="A852" s="42"/>
      <c r="B852" s="53"/>
      <c r="C852" s="61"/>
      <c r="D852" s="62"/>
      <c r="E852" s="62"/>
      <c r="F852" s="62"/>
      <c r="G852" s="62"/>
      <c r="H852" s="58"/>
      <c r="I852" s="43"/>
      <c r="J852" s="43"/>
      <c r="K852" s="43"/>
      <c r="L852" s="43"/>
      <c r="M852" s="46"/>
      <c r="N852" s="42"/>
      <c r="O852" s="47"/>
      <c r="Q852" s="3"/>
      <c r="R852" s="13"/>
      <c r="S852" s="13"/>
      <c r="T852" s="13"/>
      <c r="U852" s="13"/>
      <c r="V852" s="1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</row>
    <row r="853" spans="1:45" s="51" customFormat="1" x14ac:dyDescent="0.55000000000000004">
      <c r="A853" s="42"/>
      <c r="B853" s="53"/>
      <c r="C853" s="61"/>
      <c r="D853" s="62"/>
      <c r="E853" s="62"/>
      <c r="F853" s="62"/>
      <c r="G853" s="62"/>
      <c r="H853" s="58"/>
      <c r="I853" s="43"/>
      <c r="J853" s="43"/>
      <c r="K853" s="43"/>
      <c r="L853" s="43"/>
      <c r="M853" s="46"/>
      <c r="N853" s="42"/>
      <c r="O853" s="47"/>
      <c r="Q853" s="3"/>
      <c r="R853" s="13"/>
      <c r="S853" s="13"/>
      <c r="T853" s="13"/>
      <c r="U853" s="13"/>
      <c r="V853" s="1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</row>
    <row r="854" spans="1:45" s="51" customFormat="1" x14ac:dyDescent="0.55000000000000004">
      <c r="A854" s="42"/>
      <c r="B854" s="53"/>
      <c r="C854" s="61"/>
      <c r="D854" s="62"/>
      <c r="E854" s="62"/>
      <c r="F854" s="62"/>
      <c r="G854" s="62"/>
      <c r="H854" s="58"/>
      <c r="I854" s="43"/>
      <c r="J854" s="43"/>
      <c r="K854" s="43"/>
      <c r="L854" s="43"/>
      <c r="M854" s="46"/>
      <c r="N854" s="42"/>
      <c r="O854" s="47"/>
      <c r="Q854" s="3"/>
      <c r="R854" s="13"/>
      <c r="S854" s="13"/>
      <c r="T854" s="13"/>
      <c r="U854" s="13"/>
      <c r="V854" s="1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</row>
  </sheetData>
  <autoFilter ref="A2:AO658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6">
    <cfRule type="duplicateValues" dxfId="2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0474-8C2D-4617-B42F-F3A334415572}">
  <sheetPr>
    <pageSetUpPr fitToPage="1"/>
  </sheetPr>
  <dimension ref="A1:AQ851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78" sqref="G178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40013805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442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3">
        <v>30023531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443</v>
      </c>
      <c r="O4" s="10">
        <f>O3</f>
        <v>1</v>
      </c>
      <c r="P4" s="10">
        <v>16</v>
      </c>
      <c r="Q4" s="11" t="s">
        <v>75</v>
      </c>
      <c r="R4" s="43">
        <f t="shared" ref="R4:R71" si="0">3600/P4</f>
        <v>225</v>
      </c>
      <c r="X4" s="122"/>
      <c r="Y4" s="50">
        <f t="shared" ref="Y4:Y71" si="1">$Y$1/R4</f>
        <v>4.4444444444444446</v>
      </c>
      <c r="Z4" s="50"/>
      <c r="AA4" s="50"/>
      <c r="AB4" s="50">
        <f t="shared" ref="AB4:AB71" si="2">$Y$1/R4</f>
        <v>4.4444444444444446</v>
      </c>
      <c r="AC4" s="121"/>
      <c r="AD4" s="122"/>
      <c r="AE4" s="122">
        <f t="shared" ref="AE4:AE71" si="3">$Y$1/R4</f>
        <v>4.4444444444444446</v>
      </c>
      <c r="AF4" s="122"/>
      <c r="AG4" s="122"/>
      <c r="AH4" s="122">
        <f t="shared" ref="AH4:AH71" si="4">$Y$1/R4</f>
        <v>4.4444444444444446</v>
      </c>
      <c r="AI4" s="122"/>
      <c r="AJ4" s="122"/>
      <c r="AK4" s="122">
        <f t="shared" ref="AK4:AK71" si="5">$Y$1/R4</f>
        <v>4.4444444444444446</v>
      </c>
      <c r="AL4" s="122"/>
      <c r="AM4" s="122"/>
      <c r="AN4" s="122">
        <f t="shared" ref="AN4:AN71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30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130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0">
        <v>30022066</v>
      </c>
      <c r="G9" s="71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24</v>
      </c>
      <c r="Q9" s="11" t="s">
        <v>84</v>
      </c>
      <c r="R9" s="43">
        <f t="shared" si="0"/>
        <v>150</v>
      </c>
      <c r="X9" s="122"/>
      <c r="Y9" s="50">
        <f t="shared" si="1"/>
        <v>6.666666666666667</v>
      </c>
      <c r="Z9" s="50"/>
      <c r="AA9" s="50"/>
      <c r="AB9" s="50">
        <f t="shared" si="2"/>
        <v>6.666666666666667</v>
      </c>
      <c r="AC9" s="121"/>
      <c r="AD9" s="122"/>
      <c r="AE9" s="122">
        <f t="shared" si="3"/>
        <v>6.666666666666667</v>
      </c>
      <c r="AF9" s="122"/>
      <c r="AG9" s="122"/>
      <c r="AH9" s="122">
        <f t="shared" si="4"/>
        <v>6.666666666666667</v>
      </c>
      <c r="AI9" s="122"/>
      <c r="AJ9" s="122"/>
      <c r="AK9" s="122">
        <f t="shared" si="5"/>
        <v>6.666666666666667</v>
      </c>
      <c r="AL9" s="122"/>
      <c r="AM9" s="122"/>
      <c r="AN9" s="122">
        <f t="shared" si="6"/>
        <v>6.666666666666667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30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130">
        <v>30023041</v>
      </c>
      <c r="H12" s="71"/>
      <c r="I12" s="71"/>
      <c r="J12" s="71"/>
      <c r="K12" s="115"/>
      <c r="L12" s="116"/>
      <c r="M12" s="8"/>
      <c r="N12" s="91" t="s">
        <v>191</v>
      </c>
      <c r="O12" s="10">
        <f t="shared" ref="O12:O13" si="8">O6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10034330</v>
      </c>
      <c r="I13" s="71"/>
      <c r="J13" s="71"/>
      <c r="K13" s="115"/>
      <c r="L13" s="116"/>
      <c r="M13" s="8"/>
      <c r="N13" s="91" t="s">
        <v>193</v>
      </c>
      <c r="O13" s="10">
        <f t="shared" si="8"/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64"/>
      <c r="H14" s="71">
        <v>10030495</v>
      </c>
      <c r="I14" s="64"/>
      <c r="J14" s="71"/>
      <c r="K14" s="71"/>
      <c r="L14" s="116"/>
      <c r="M14" s="8"/>
      <c r="N14" s="91" t="s">
        <v>195</v>
      </c>
      <c r="O14" s="10">
        <f>O11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30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O5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/>
      <c r="G16" s="130">
        <v>30022068</v>
      </c>
      <c r="H16" s="71"/>
      <c r="I16" s="71"/>
      <c r="J16" s="71"/>
      <c r="K16" s="71"/>
      <c r="L16" s="116"/>
      <c r="M16" s="8"/>
      <c r="N16" s="91" t="s">
        <v>192</v>
      </c>
      <c r="O16" s="10">
        <f t="shared" ref="O16:O17" si="9">O6</f>
        <v>1</v>
      </c>
      <c r="P16" s="10">
        <v>12</v>
      </c>
      <c r="Q16" s="11" t="s">
        <v>84</v>
      </c>
      <c r="R16" s="43">
        <f t="shared" si="0"/>
        <v>300</v>
      </c>
      <c r="X16" s="122"/>
      <c r="Y16" s="50">
        <f t="shared" si="1"/>
        <v>3.3333333333333335</v>
      </c>
      <c r="Z16" s="50"/>
      <c r="AA16" s="50"/>
      <c r="AB16" s="50">
        <f t="shared" si="2"/>
        <v>3.3333333333333335</v>
      </c>
      <c r="AC16" s="121"/>
      <c r="AD16" s="122"/>
      <c r="AE16" s="122">
        <f t="shared" si="3"/>
        <v>3.3333333333333335</v>
      </c>
      <c r="AF16" s="122"/>
      <c r="AG16" s="122"/>
      <c r="AH16" s="122">
        <f t="shared" si="4"/>
        <v>3.3333333333333335</v>
      </c>
      <c r="AI16" s="122"/>
      <c r="AJ16" s="122"/>
      <c r="AK16" s="122">
        <f t="shared" si="5"/>
        <v>3.3333333333333335</v>
      </c>
      <c r="AL16" s="122"/>
      <c r="AM16" s="122"/>
      <c r="AN16" s="122">
        <f t="shared" si="6"/>
        <v>3.3333333333333335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71">
        <v>10030494</v>
      </c>
      <c r="I17" s="71"/>
      <c r="J17" s="71"/>
      <c r="K17" s="71"/>
      <c r="L17" s="116"/>
      <c r="M17" s="8"/>
      <c r="N17" s="91" t="s">
        <v>194</v>
      </c>
      <c r="O17" s="10">
        <f t="shared" si="9"/>
        <v>1</v>
      </c>
      <c r="P17" s="10"/>
      <c r="Q17" s="11"/>
      <c r="R17" s="43"/>
      <c r="X17" s="122"/>
      <c r="Y17" s="50"/>
      <c r="Z17" s="50"/>
      <c r="AA17" s="50"/>
      <c r="AB17" s="50"/>
      <c r="AC17" s="121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71">
        <v>10030495</v>
      </c>
      <c r="I18" s="64"/>
      <c r="J18" s="71"/>
      <c r="K18" s="71"/>
      <c r="L18" s="116"/>
      <c r="M18" s="8"/>
      <c r="N18" s="91" t="s">
        <v>195</v>
      </c>
      <c r="O18" s="10">
        <f>O15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71">
        <v>10030760</v>
      </c>
      <c r="G19" s="64"/>
      <c r="H19" s="64"/>
      <c r="I19" s="64"/>
      <c r="J19" s="64"/>
      <c r="K19" s="64"/>
      <c r="L19" s="105"/>
      <c r="M19" s="8"/>
      <c r="N19" s="91" t="s">
        <v>235</v>
      </c>
      <c r="O19" s="10">
        <f>O5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71"/>
      <c r="E20" s="71">
        <v>10034231</v>
      </c>
      <c r="F20" s="71"/>
      <c r="G20" s="71"/>
      <c r="H20" s="71"/>
      <c r="I20" s="64"/>
      <c r="J20" s="64"/>
      <c r="K20" s="71"/>
      <c r="L20" s="116"/>
      <c r="M20" s="8"/>
      <c r="N20" s="91" t="s">
        <v>453</v>
      </c>
      <c r="O20" s="10">
        <v>0.19826260177342123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10033352</v>
      </c>
      <c r="F21" s="71"/>
      <c r="G21" s="71"/>
      <c r="H21" s="71"/>
      <c r="I21" s="64"/>
      <c r="J21" s="64"/>
      <c r="K21" s="71"/>
      <c r="L21" s="116"/>
      <c r="M21" s="8"/>
      <c r="N21" s="91" t="s">
        <v>93</v>
      </c>
      <c r="O21" s="10">
        <v>23.394617679304424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10033353</v>
      </c>
      <c r="F22" s="71"/>
      <c r="G22" s="71"/>
      <c r="H22" s="71"/>
      <c r="I22" s="64"/>
      <c r="J22" s="64"/>
      <c r="K22" s="71"/>
      <c r="L22" s="116"/>
      <c r="M22" s="8"/>
      <c r="N22" s="91" t="s">
        <v>94</v>
      </c>
      <c r="O22" s="10">
        <v>1.0444025749689474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10033354</v>
      </c>
      <c r="F23" s="71"/>
      <c r="G23" s="71"/>
      <c r="H23" s="71"/>
      <c r="I23" s="64"/>
      <c r="J23" s="64"/>
      <c r="K23" s="71"/>
      <c r="L23" s="116"/>
      <c r="M23" s="8"/>
      <c r="N23" s="91" t="s">
        <v>95</v>
      </c>
      <c r="O23" s="10">
        <v>0.20888051499378948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10033355</v>
      </c>
      <c r="F24" s="71"/>
      <c r="G24" s="71"/>
      <c r="H24" s="71"/>
      <c r="I24" s="64"/>
      <c r="J24" s="64"/>
      <c r="K24" s="71"/>
      <c r="L24" s="116"/>
      <c r="M24" s="8"/>
      <c r="N24" s="91" t="s">
        <v>96</v>
      </c>
      <c r="O24" s="10">
        <v>15.248277594546634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10033356</v>
      </c>
      <c r="F25" s="71"/>
      <c r="G25" s="71"/>
      <c r="H25" s="71"/>
      <c r="I25" s="64"/>
      <c r="J25" s="64"/>
      <c r="K25" s="71"/>
      <c r="L25" s="116"/>
      <c r="M25" s="8"/>
      <c r="N25" s="91" t="s">
        <v>97</v>
      </c>
      <c r="O25" s="10">
        <v>2.0888051499378948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10033357</v>
      </c>
      <c r="F26" s="71"/>
      <c r="G26" s="71"/>
      <c r="H26" s="71"/>
      <c r="I26" s="64"/>
      <c r="J26" s="64"/>
      <c r="K26" s="71"/>
      <c r="L26" s="116"/>
      <c r="M26" s="8"/>
      <c r="N26" s="91" t="s">
        <v>98</v>
      </c>
      <c r="O26" s="10">
        <v>0.83552205997515794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133">
        <v>30023532</v>
      </c>
      <c r="E27" s="71"/>
      <c r="F27" s="71"/>
      <c r="G27" s="71"/>
      <c r="H27" s="71"/>
      <c r="I27" s="64"/>
      <c r="J27" s="64"/>
      <c r="K27" s="71"/>
      <c r="L27" s="116"/>
      <c r="M27" s="8"/>
      <c r="N27" s="91" t="s">
        <v>444</v>
      </c>
      <c r="O27" s="10">
        <f>O3</f>
        <v>1</v>
      </c>
      <c r="P27" s="10">
        <f>16</f>
        <v>16</v>
      </c>
      <c r="Q27" s="11" t="s">
        <v>75</v>
      </c>
      <c r="R27" s="43">
        <f t="shared" si="0"/>
        <v>225</v>
      </c>
      <c r="X27" s="122"/>
      <c r="Y27" s="50">
        <f t="shared" si="1"/>
        <v>4.4444444444444446</v>
      </c>
      <c r="Z27" s="50"/>
      <c r="AA27" s="50"/>
      <c r="AB27" s="50">
        <f t="shared" si="2"/>
        <v>4.4444444444444446</v>
      </c>
      <c r="AC27" s="121"/>
      <c r="AD27" s="122"/>
      <c r="AE27" s="122">
        <f t="shared" si="3"/>
        <v>4.4444444444444446</v>
      </c>
      <c r="AF27" s="122"/>
      <c r="AG27" s="122"/>
      <c r="AH27" s="122">
        <f t="shared" si="4"/>
        <v>4.4444444444444446</v>
      </c>
      <c r="AI27" s="122"/>
      <c r="AJ27" s="122"/>
      <c r="AK27" s="122">
        <f t="shared" si="5"/>
        <v>4.4444444444444446</v>
      </c>
      <c r="AL27" s="122"/>
      <c r="AM27" s="122"/>
      <c r="AN27" s="122">
        <f t="shared" si="6"/>
        <v>4.4444444444444446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30">
        <v>30022058</v>
      </c>
      <c r="F28" s="71"/>
      <c r="G28" s="71"/>
      <c r="H28" s="71"/>
      <c r="I28" s="71"/>
      <c r="J28" s="64"/>
      <c r="K28" s="64"/>
      <c r="L28" s="116"/>
      <c r="M28" s="8"/>
      <c r="N28" s="91" t="s">
        <v>236</v>
      </c>
      <c r="O28" s="10">
        <f>O4</f>
        <v>1</v>
      </c>
      <c r="P28" s="10">
        <f>120+30+30</f>
        <v>180</v>
      </c>
      <c r="Q28" s="11" t="s">
        <v>74</v>
      </c>
      <c r="R28" s="43">
        <f t="shared" si="0"/>
        <v>20</v>
      </c>
      <c r="X28" s="122"/>
      <c r="Y28" s="50">
        <f t="shared" si="1"/>
        <v>50</v>
      </c>
      <c r="Z28" s="50"/>
      <c r="AA28" s="50"/>
      <c r="AB28" s="50">
        <f t="shared" si="2"/>
        <v>50</v>
      </c>
      <c r="AC28" s="121"/>
      <c r="AD28" s="122"/>
      <c r="AE28" s="122">
        <f t="shared" si="3"/>
        <v>50</v>
      </c>
      <c r="AF28" s="122"/>
      <c r="AG28" s="122"/>
      <c r="AH28" s="122">
        <f t="shared" si="4"/>
        <v>50</v>
      </c>
      <c r="AI28" s="122"/>
      <c r="AJ28" s="122"/>
      <c r="AK28" s="122">
        <f t="shared" si="5"/>
        <v>50</v>
      </c>
      <c r="AL28" s="122"/>
      <c r="AM28" s="122"/>
      <c r="AN28" s="122">
        <f t="shared" si="6"/>
        <v>50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71"/>
      <c r="F29" s="130">
        <v>30022059</v>
      </c>
      <c r="G29" s="71"/>
      <c r="H29" s="71"/>
      <c r="I29" s="71"/>
      <c r="J29" s="64"/>
      <c r="K29" s="64"/>
      <c r="L29" s="116"/>
      <c r="M29" s="8"/>
      <c r="N29" s="91" t="s">
        <v>234</v>
      </c>
      <c r="O29" s="10">
        <f>O28</f>
        <v>1</v>
      </c>
      <c r="P29" s="10">
        <f>84+119+84+84</f>
        <v>371</v>
      </c>
      <c r="Q29" s="11" t="s">
        <v>73</v>
      </c>
      <c r="R29" s="43">
        <f t="shared" si="0"/>
        <v>9.703504043126685</v>
      </c>
      <c r="X29" s="122"/>
      <c r="Y29" s="50">
        <f t="shared" si="1"/>
        <v>103.05555555555556</v>
      </c>
      <c r="Z29" s="50"/>
      <c r="AA29" s="50"/>
      <c r="AB29" s="50">
        <f t="shared" si="2"/>
        <v>103.05555555555556</v>
      </c>
      <c r="AC29" s="121"/>
      <c r="AD29" s="122"/>
      <c r="AE29" s="122">
        <f t="shared" si="3"/>
        <v>103.05555555555556</v>
      </c>
      <c r="AF29" s="122"/>
      <c r="AG29" s="122"/>
      <c r="AH29" s="122">
        <f t="shared" si="4"/>
        <v>103.05555555555556</v>
      </c>
      <c r="AI29" s="122"/>
      <c r="AJ29" s="122"/>
      <c r="AK29" s="122">
        <f t="shared" si="5"/>
        <v>103.05555555555556</v>
      </c>
      <c r="AL29" s="122"/>
      <c r="AM29" s="122"/>
      <c r="AN29" s="122">
        <f t="shared" si="6"/>
        <v>103.05555555555556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130">
        <v>30022073</v>
      </c>
      <c r="H30" s="71"/>
      <c r="I30" s="71"/>
      <c r="J30" s="64"/>
      <c r="K30" s="64"/>
      <c r="L30" s="116"/>
      <c r="M30" s="8"/>
      <c r="N30" s="91" t="s">
        <v>233</v>
      </c>
      <c r="O30" s="10">
        <f t="shared" ref="O30:O32" si="10">O29</f>
        <v>1</v>
      </c>
      <c r="P30" s="10">
        <f>75</f>
        <v>75</v>
      </c>
      <c r="Q30" s="11" t="s">
        <v>73</v>
      </c>
      <c r="R30" s="43">
        <f t="shared" si="0"/>
        <v>48</v>
      </c>
      <c r="X30" s="122"/>
      <c r="Y30" s="50">
        <f t="shared" si="1"/>
        <v>20.833333333333332</v>
      </c>
      <c r="Z30" s="50"/>
      <c r="AA30" s="50"/>
      <c r="AB30" s="50">
        <f t="shared" si="2"/>
        <v>20.833333333333332</v>
      </c>
      <c r="AC30" s="121"/>
      <c r="AD30" s="122"/>
      <c r="AE30" s="122">
        <f t="shared" si="3"/>
        <v>20.833333333333332</v>
      </c>
      <c r="AF30" s="122"/>
      <c r="AG30" s="122"/>
      <c r="AH30" s="122">
        <f t="shared" si="4"/>
        <v>20.833333333333332</v>
      </c>
      <c r="AI30" s="122"/>
      <c r="AJ30" s="122"/>
      <c r="AK30" s="122">
        <f t="shared" si="5"/>
        <v>20.833333333333332</v>
      </c>
      <c r="AL30" s="122"/>
      <c r="AM30" s="122"/>
      <c r="AN30" s="122">
        <f t="shared" si="6"/>
        <v>20.833333333333332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64"/>
      <c r="H31" s="130">
        <v>30022074</v>
      </c>
      <c r="I31" s="71"/>
      <c r="J31" s="64"/>
      <c r="K31" s="64"/>
      <c r="L31" s="116"/>
      <c r="M31" s="8"/>
      <c r="N31" s="91" t="s">
        <v>231</v>
      </c>
      <c r="O31" s="10">
        <f t="shared" si="10"/>
        <v>1</v>
      </c>
      <c r="P31" s="10">
        <v>27</v>
      </c>
      <c r="Q31" s="11" t="s">
        <v>72</v>
      </c>
      <c r="R31" s="43">
        <f t="shared" si="0"/>
        <v>133.33333333333334</v>
      </c>
      <c r="X31" s="122"/>
      <c r="Y31" s="50">
        <f t="shared" si="1"/>
        <v>7.4999999999999991</v>
      </c>
      <c r="Z31" s="50"/>
      <c r="AA31" s="50"/>
      <c r="AB31" s="50">
        <f t="shared" si="2"/>
        <v>7.4999999999999991</v>
      </c>
      <c r="AC31" s="121"/>
      <c r="AD31" s="122"/>
      <c r="AE31" s="122">
        <f t="shared" si="3"/>
        <v>7.4999999999999991</v>
      </c>
      <c r="AF31" s="122"/>
      <c r="AG31" s="122"/>
      <c r="AH31" s="122">
        <f t="shared" si="4"/>
        <v>7.4999999999999991</v>
      </c>
      <c r="AI31" s="122"/>
      <c r="AJ31" s="122"/>
      <c r="AK31" s="122">
        <f t="shared" si="5"/>
        <v>7.4999999999999991</v>
      </c>
      <c r="AL31" s="122"/>
      <c r="AM31" s="122"/>
      <c r="AN31" s="122">
        <f t="shared" si="6"/>
        <v>7.4999999999999991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71"/>
      <c r="I32" s="71">
        <v>10030741</v>
      </c>
      <c r="J32" s="64"/>
      <c r="K32" s="64"/>
      <c r="L32" s="116"/>
      <c r="M32" s="8"/>
      <c r="N32" s="91" t="s">
        <v>232</v>
      </c>
      <c r="O32" s="10">
        <f t="shared" si="10"/>
        <v>1</v>
      </c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130">
        <v>30022075</v>
      </c>
      <c r="I33" s="71"/>
      <c r="J33" s="71"/>
      <c r="K33" s="64"/>
      <c r="L33" s="105"/>
      <c r="M33" s="8"/>
      <c r="N33" s="91" t="s">
        <v>227</v>
      </c>
      <c r="O33" s="10">
        <f>O27*2</f>
        <v>2</v>
      </c>
      <c r="P33" s="10">
        <v>36</v>
      </c>
      <c r="Q33" s="11" t="s">
        <v>72</v>
      </c>
      <c r="R33" s="43">
        <f t="shared" si="0"/>
        <v>100</v>
      </c>
      <c r="X33" s="122"/>
      <c r="Y33" s="50">
        <f t="shared" si="1"/>
        <v>10</v>
      </c>
      <c r="Z33" s="50"/>
      <c r="AA33" s="50"/>
      <c r="AB33" s="50">
        <f t="shared" si="2"/>
        <v>10</v>
      </c>
      <c r="AC33" s="121"/>
      <c r="AD33" s="122"/>
      <c r="AE33" s="122">
        <f t="shared" si="3"/>
        <v>10</v>
      </c>
      <c r="AF33" s="122"/>
      <c r="AG33" s="122"/>
      <c r="AH33" s="122">
        <f t="shared" si="4"/>
        <v>10</v>
      </c>
      <c r="AI33" s="122"/>
      <c r="AJ33" s="122"/>
      <c r="AK33" s="122">
        <f t="shared" si="5"/>
        <v>10</v>
      </c>
      <c r="AL33" s="122"/>
      <c r="AM33" s="122"/>
      <c r="AN33" s="122">
        <f t="shared" si="6"/>
        <v>10</v>
      </c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71"/>
      <c r="I34" s="71">
        <v>10030742</v>
      </c>
      <c r="J34" s="71"/>
      <c r="K34" s="64"/>
      <c r="L34" s="105"/>
      <c r="M34" s="8"/>
      <c r="N34" s="91" t="s">
        <v>229</v>
      </c>
      <c r="O34" s="10">
        <f>O33</f>
        <v>2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0">
        <v>30022076</v>
      </c>
      <c r="I35" s="71"/>
      <c r="J35" s="71"/>
      <c r="K35" s="118"/>
      <c r="L35" s="105"/>
      <c r="M35" s="8"/>
      <c r="N35" s="91" t="s">
        <v>228</v>
      </c>
      <c r="O35" s="10">
        <f>O27</f>
        <v>1</v>
      </c>
      <c r="P35" s="10">
        <v>36</v>
      </c>
      <c r="Q35" s="11" t="s">
        <v>72</v>
      </c>
      <c r="R35" s="43">
        <f t="shared" si="0"/>
        <v>100</v>
      </c>
      <c r="X35" s="122"/>
      <c r="Y35" s="50">
        <f t="shared" si="1"/>
        <v>10</v>
      </c>
      <c r="Z35" s="50"/>
      <c r="AA35" s="50"/>
      <c r="AB35" s="50">
        <f t="shared" si="2"/>
        <v>10</v>
      </c>
      <c r="AC35" s="121"/>
      <c r="AD35" s="122"/>
      <c r="AE35" s="122">
        <f t="shared" si="3"/>
        <v>10</v>
      </c>
      <c r="AF35" s="122"/>
      <c r="AG35" s="122"/>
      <c r="AH35" s="122">
        <f t="shared" si="4"/>
        <v>10</v>
      </c>
      <c r="AI35" s="122"/>
      <c r="AJ35" s="122"/>
      <c r="AK35" s="122">
        <f t="shared" si="5"/>
        <v>10</v>
      </c>
      <c r="AL35" s="122"/>
      <c r="AM35" s="122"/>
      <c r="AN35" s="122">
        <f t="shared" si="6"/>
        <v>10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10030743</v>
      </c>
      <c r="J36" s="64"/>
      <c r="K36" s="118"/>
      <c r="L36" s="105"/>
      <c r="M36" s="8"/>
      <c r="N36" s="91" t="s">
        <v>230</v>
      </c>
      <c r="O36" s="10">
        <f>O35</f>
        <v>1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130">
        <v>30022088</v>
      </c>
      <c r="H37" s="64"/>
      <c r="I37" s="64"/>
      <c r="J37" s="64"/>
      <c r="K37" s="64"/>
      <c r="L37" s="116"/>
      <c r="M37" s="8"/>
      <c r="N37" s="91" t="s">
        <v>226</v>
      </c>
      <c r="O37" s="10">
        <f>O3</f>
        <v>1</v>
      </c>
      <c r="P37" s="10">
        <f>30</f>
        <v>30</v>
      </c>
      <c r="Q37" s="11" t="s">
        <v>73</v>
      </c>
      <c r="R37" s="43">
        <f t="shared" si="0"/>
        <v>120</v>
      </c>
      <c r="X37" s="122"/>
      <c r="Y37" s="50">
        <f t="shared" si="1"/>
        <v>8.3333333333333339</v>
      </c>
      <c r="Z37" s="50"/>
      <c r="AA37" s="50"/>
      <c r="AB37" s="50">
        <f t="shared" si="2"/>
        <v>8.3333333333333339</v>
      </c>
      <c r="AC37" s="121"/>
      <c r="AD37" s="122"/>
      <c r="AE37" s="122">
        <f t="shared" si="3"/>
        <v>8.3333333333333339</v>
      </c>
      <c r="AF37" s="122"/>
      <c r="AG37" s="122"/>
      <c r="AH37" s="122">
        <f t="shared" si="4"/>
        <v>8.3333333333333339</v>
      </c>
      <c r="AI37" s="122"/>
      <c r="AJ37" s="122"/>
      <c r="AK37" s="122">
        <f t="shared" si="5"/>
        <v>8.3333333333333339</v>
      </c>
      <c r="AL37" s="122"/>
      <c r="AM37" s="122"/>
      <c r="AN37" s="122">
        <f t="shared" si="6"/>
        <v>8.3333333333333339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130">
        <v>30022089</v>
      </c>
      <c r="I38" s="64"/>
      <c r="J38" s="64"/>
      <c r="K38" s="64"/>
      <c r="L38" s="116"/>
      <c r="M38" s="8"/>
      <c r="N38" s="91" t="s">
        <v>224</v>
      </c>
      <c r="O38" s="10">
        <f>O37</f>
        <v>1</v>
      </c>
      <c r="P38" s="10">
        <v>18</v>
      </c>
      <c r="Q38" s="11" t="s">
        <v>72</v>
      </c>
      <c r="R38" s="43">
        <f t="shared" si="0"/>
        <v>200</v>
      </c>
      <c r="X38" s="122"/>
      <c r="Y38" s="50">
        <f t="shared" si="1"/>
        <v>5</v>
      </c>
      <c r="Z38" s="50"/>
      <c r="AA38" s="50"/>
      <c r="AB38" s="50">
        <f t="shared" si="2"/>
        <v>5</v>
      </c>
      <c r="AC38" s="121"/>
      <c r="AD38" s="122"/>
      <c r="AE38" s="122">
        <f t="shared" si="3"/>
        <v>5</v>
      </c>
      <c r="AF38" s="122"/>
      <c r="AG38" s="122"/>
      <c r="AH38" s="122">
        <f t="shared" si="4"/>
        <v>5</v>
      </c>
      <c r="AI38" s="122"/>
      <c r="AJ38" s="122"/>
      <c r="AK38" s="122">
        <f t="shared" si="5"/>
        <v>5</v>
      </c>
      <c r="AL38" s="122"/>
      <c r="AM38" s="122"/>
      <c r="AN38" s="122">
        <f t="shared" si="6"/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64"/>
      <c r="H39" s="64"/>
      <c r="I39" s="130">
        <v>30022090</v>
      </c>
      <c r="J39" s="71"/>
      <c r="K39" s="64"/>
      <c r="L39" s="116"/>
      <c r="M39" s="8"/>
      <c r="N39" s="91" t="s">
        <v>223</v>
      </c>
      <c r="O39" s="10">
        <f t="shared" ref="O39:O40" si="11">O38</f>
        <v>1</v>
      </c>
      <c r="P39" s="10">
        <v>24</v>
      </c>
      <c r="Q39" s="11" t="s">
        <v>84</v>
      </c>
      <c r="R39" s="43">
        <f t="shared" si="0"/>
        <v>150</v>
      </c>
      <c r="X39" s="122"/>
      <c r="Y39" s="50">
        <f t="shared" si="1"/>
        <v>6.666666666666667</v>
      </c>
      <c r="Z39" s="50"/>
      <c r="AA39" s="50"/>
      <c r="AB39" s="50">
        <f t="shared" si="2"/>
        <v>6.666666666666667</v>
      </c>
      <c r="AC39" s="121"/>
      <c r="AD39" s="122"/>
      <c r="AE39" s="122">
        <f t="shared" si="3"/>
        <v>6.666666666666667</v>
      </c>
      <c r="AF39" s="122"/>
      <c r="AG39" s="122"/>
      <c r="AH39" s="122">
        <f t="shared" si="4"/>
        <v>6.666666666666667</v>
      </c>
      <c r="AI39" s="122"/>
      <c r="AJ39" s="122"/>
      <c r="AK39" s="122">
        <f t="shared" si="5"/>
        <v>6.666666666666667</v>
      </c>
      <c r="AL39" s="122"/>
      <c r="AM39" s="122"/>
      <c r="AN39" s="122">
        <f t="shared" si="6"/>
        <v>6.666666666666667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64"/>
      <c r="H40" s="64"/>
      <c r="I40" s="71"/>
      <c r="J40" s="71">
        <v>10030749</v>
      </c>
      <c r="K40" s="64"/>
      <c r="L40" s="116"/>
      <c r="M40" s="8"/>
      <c r="N40" s="91" t="s">
        <v>225</v>
      </c>
      <c r="O40" s="10">
        <f t="shared" si="11"/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130">
        <v>30022091</v>
      </c>
      <c r="I41" s="71"/>
      <c r="J41" s="71"/>
      <c r="K41" s="64"/>
      <c r="L41" s="116"/>
      <c r="M41" s="8"/>
      <c r="N41" s="91" t="s">
        <v>219</v>
      </c>
      <c r="O41" s="10">
        <f>O37</f>
        <v>1</v>
      </c>
      <c r="P41" s="10">
        <v>9</v>
      </c>
      <c r="Q41" s="11" t="s">
        <v>72</v>
      </c>
      <c r="R41" s="43">
        <f t="shared" si="0"/>
        <v>400</v>
      </c>
      <c r="X41" s="122"/>
      <c r="Y41" s="50">
        <f t="shared" si="1"/>
        <v>2.5</v>
      </c>
      <c r="Z41" s="50"/>
      <c r="AA41" s="50"/>
      <c r="AB41" s="50">
        <f t="shared" si="2"/>
        <v>2.5</v>
      </c>
      <c r="AC41" s="121"/>
      <c r="AD41" s="122"/>
      <c r="AE41" s="122">
        <f t="shared" si="3"/>
        <v>2.5</v>
      </c>
      <c r="AF41" s="122"/>
      <c r="AG41" s="122"/>
      <c r="AH41" s="122">
        <f t="shared" si="4"/>
        <v>2.5</v>
      </c>
      <c r="AI41" s="122"/>
      <c r="AJ41" s="122"/>
      <c r="AK41" s="122">
        <f t="shared" si="5"/>
        <v>2.5</v>
      </c>
      <c r="AL41" s="122"/>
      <c r="AM41" s="122"/>
      <c r="AN41" s="122">
        <f t="shared" si="6"/>
        <v>2.5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71"/>
      <c r="I42" s="71">
        <v>10030750</v>
      </c>
      <c r="J42" s="71"/>
      <c r="K42" s="64"/>
      <c r="L42" s="116"/>
      <c r="M42" s="8"/>
      <c r="N42" s="91" t="s">
        <v>222</v>
      </c>
      <c r="O42" s="10">
        <f>O41</f>
        <v>1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130">
        <v>30022092</v>
      </c>
      <c r="I43" s="71"/>
      <c r="J43" s="71"/>
      <c r="K43" s="71"/>
      <c r="L43" s="105"/>
      <c r="M43" s="8"/>
      <c r="N43" s="91" t="s">
        <v>220</v>
      </c>
      <c r="O43" s="10">
        <f>O37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71"/>
      <c r="I44" s="71">
        <v>10030751</v>
      </c>
      <c r="J44" s="71"/>
      <c r="K44" s="71"/>
      <c r="L44" s="105"/>
      <c r="M44" s="8"/>
      <c r="N44" s="91" t="s">
        <v>221</v>
      </c>
      <c r="O44" s="10">
        <f>O43</f>
        <v>1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130">
        <v>30022077</v>
      </c>
      <c r="H45" s="71"/>
      <c r="I45" s="71"/>
      <c r="J45" s="71"/>
      <c r="K45" s="64"/>
      <c r="L45" s="116"/>
      <c r="M45" s="8"/>
      <c r="N45" s="91" t="s">
        <v>205</v>
      </c>
      <c r="O45" s="10">
        <f>O29</f>
        <v>1</v>
      </c>
      <c r="P45" s="10">
        <f>15+20+50+40+16</f>
        <v>141</v>
      </c>
      <c r="Q45" s="11" t="s">
        <v>73</v>
      </c>
      <c r="R45" s="43">
        <f t="shared" si="0"/>
        <v>25.531914893617021</v>
      </c>
      <c r="X45" s="122"/>
      <c r="Y45" s="50">
        <f t="shared" si="1"/>
        <v>39.166666666666664</v>
      </c>
      <c r="Z45" s="50"/>
      <c r="AA45" s="50"/>
      <c r="AB45" s="50">
        <f t="shared" si="2"/>
        <v>39.166666666666664</v>
      </c>
      <c r="AC45" s="121"/>
      <c r="AD45" s="122"/>
      <c r="AE45" s="122">
        <f t="shared" si="3"/>
        <v>39.166666666666664</v>
      </c>
      <c r="AF45" s="122"/>
      <c r="AG45" s="122"/>
      <c r="AH45" s="122">
        <f t="shared" si="4"/>
        <v>39.166666666666664</v>
      </c>
      <c r="AI45" s="122"/>
      <c r="AJ45" s="122"/>
      <c r="AK45" s="122">
        <f t="shared" si="5"/>
        <v>39.166666666666664</v>
      </c>
      <c r="AL45" s="122"/>
      <c r="AM45" s="122"/>
      <c r="AN45" s="122">
        <f t="shared" si="6"/>
        <v>39.166666666666664</v>
      </c>
    </row>
    <row r="46" spans="1:40" ht="22.5" customHeight="1" x14ac:dyDescent="0.55000000000000004">
      <c r="A46" s="5">
        <v>1000</v>
      </c>
      <c r="B46" s="52" t="s">
        <v>66</v>
      </c>
      <c r="C46" s="114"/>
      <c r="D46" s="64"/>
      <c r="E46" s="64"/>
      <c r="F46" s="64"/>
      <c r="G46" s="71"/>
      <c r="H46" s="130">
        <v>30022078</v>
      </c>
      <c r="I46" s="71"/>
      <c r="J46" s="71"/>
      <c r="K46" s="64"/>
      <c r="L46" s="116"/>
      <c r="M46" s="8"/>
      <c r="N46" s="91" t="s">
        <v>200</v>
      </c>
      <c r="O46" s="10">
        <f>O45</f>
        <v>1</v>
      </c>
      <c r="P46" s="10">
        <v>27</v>
      </c>
      <c r="Q46" s="11" t="s">
        <v>72</v>
      </c>
      <c r="R46" s="43">
        <f t="shared" si="0"/>
        <v>133.33333333333334</v>
      </c>
      <c r="X46" s="122"/>
      <c r="Y46" s="50">
        <f t="shared" si="1"/>
        <v>7.4999999999999991</v>
      </c>
      <c r="Z46" s="50"/>
      <c r="AA46" s="50"/>
      <c r="AB46" s="50">
        <f t="shared" si="2"/>
        <v>7.4999999999999991</v>
      </c>
      <c r="AC46" s="121"/>
      <c r="AD46" s="122"/>
      <c r="AE46" s="122">
        <f t="shared" si="3"/>
        <v>7.4999999999999991</v>
      </c>
      <c r="AF46" s="122"/>
      <c r="AG46" s="122"/>
      <c r="AH46" s="122">
        <f t="shared" si="4"/>
        <v>7.4999999999999991</v>
      </c>
      <c r="AI46" s="122"/>
      <c r="AJ46" s="122"/>
      <c r="AK46" s="122">
        <f t="shared" si="5"/>
        <v>7.4999999999999991</v>
      </c>
      <c r="AL46" s="122"/>
      <c r="AM46" s="122"/>
      <c r="AN46" s="122">
        <f t="shared" si="6"/>
        <v>7.4999999999999991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/>
      <c r="H47" s="71"/>
      <c r="I47" s="130">
        <v>30022079</v>
      </c>
      <c r="J47" s="71"/>
      <c r="K47" s="64"/>
      <c r="L47" s="116"/>
      <c r="M47" s="8"/>
      <c r="N47" s="91" t="s">
        <v>199</v>
      </c>
      <c r="O47" s="10">
        <f t="shared" ref="O47:O48" si="12">O46</f>
        <v>1</v>
      </c>
      <c r="P47" s="10">
        <v>36</v>
      </c>
      <c r="Q47" s="11" t="s">
        <v>84</v>
      </c>
      <c r="R47" s="43">
        <f t="shared" si="0"/>
        <v>100</v>
      </c>
      <c r="X47" s="122"/>
      <c r="Y47" s="50">
        <f t="shared" si="1"/>
        <v>10</v>
      </c>
      <c r="Z47" s="50"/>
      <c r="AA47" s="50"/>
      <c r="AB47" s="50">
        <f t="shared" si="2"/>
        <v>10</v>
      </c>
      <c r="AC47" s="121"/>
      <c r="AD47" s="122"/>
      <c r="AE47" s="122">
        <f t="shared" si="3"/>
        <v>10</v>
      </c>
      <c r="AF47" s="122"/>
      <c r="AG47" s="122"/>
      <c r="AH47" s="122">
        <f t="shared" si="4"/>
        <v>10</v>
      </c>
      <c r="AI47" s="122"/>
      <c r="AJ47" s="122"/>
      <c r="AK47" s="122">
        <f t="shared" si="5"/>
        <v>10</v>
      </c>
      <c r="AL47" s="122"/>
      <c r="AM47" s="122"/>
      <c r="AN47" s="122">
        <f t="shared" si="6"/>
        <v>10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71"/>
      <c r="I48" s="71"/>
      <c r="J48" s="71">
        <v>10030744</v>
      </c>
      <c r="K48" s="64"/>
      <c r="L48" s="116"/>
      <c r="M48" s="8"/>
      <c r="N48" s="91" t="s">
        <v>201</v>
      </c>
      <c r="O48" s="10">
        <f t="shared" si="12"/>
        <v>1</v>
      </c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71"/>
      <c r="H49" s="71">
        <v>10034329</v>
      </c>
      <c r="I49" s="64"/>
      <c r="J49" s="64"/>
      <c r="K49" s="64"/>
      <c r="L49" s="105"/>
      <c r="M49" s="8"/>
      <c r="N49" s="91" t="s">
        <v>263</v>
      </c>
      <c r="O49" s="10">
        <f>O45</f>
        <v>1</v>
      </c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71"/>
      <c r="H50" s="130">
        <v>30023044</v>
      </c>
      <c r="I50" s="71"/>
      <c r="J50" s="71"/>
      <c r="K50" s="71"/>
      <c r="L50" s="105"/>
      <c r="M50" s="8"/>
      <c r="N50" s="91" t="s">
        <v>213</v>
      </c>
      <c r="O50" s="10">
        <f>O45</f>
        <v>1</v>
      </c>
      <c r="P50" s="10">
        <f>50</f>
        <v>50</v>
      </c>
      <c r="Q50" s="11" t="s">
        <v>73</v>
      </c>
      <c r="R50" s="43">
        <f t="shared" si="0"/>
        <v>72</v>
      </c>
      <c r="X50" s="122"/>
      <c r="Y50" s="50">
        <f t="shared" si="1"/>
        <v>13.888888888888889</v>
      </c>
      <c r="Z50" s="50"/>
      <c r="AA50" s="50"/>
      <c r="AB50" s="50">
        <f t="shared" si="2"/>
        <v>13.888888888888889</v>
      </c>
      <c r="AC50" s="121"/>
      <c r="AD50" s="122"/>
      <c r="AE50" s="122">
        <f t="shared" si="3"/>
        <v>13.888888888888889</v>
      </c>
      <c r="AF50" s="122"/>
      <c r="AG50" s="122"/>
      <c r="AH50" s="122">
        <f t="shared" si="4"/>
        <v>13.888888888888889</v>
      </c>
      <c r="AI50" s="122"/>
      <c r="AJ50" s="122"/>
      <c r="AK50" s="122">
        <f t="shared" si="5"/>
        <v>13.888888888888889</v>
      </c>
      <c r="AL50" s="122"/>
      <c r="AM50" s="122"/>
      <c r="AN50" s="122">
        <f t="shared" si="6"/>
        <v>13.888888888888889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71"/>
      <c r="I51" s="130">
        <v>30023042</v>
      </c>
      <c r="J51" s="71"/>
      <c r="K51" s="71"/>
      <c r="L51" s="105"/>
      <c r="M51" s="8"/>
      <c r="N51" s="91" t="s">
        <v>211</v>
      </c>
      <c r="O51" s="10">
        <f>O50</f>
        <v>1</v>
      </c>
      <c r="P51" s="10">
        <v>27</v>
      </c>
      <c r="Q51" s="11" t="s">
        <v>72</v>
      </c>
      <c r="R51" s="43">
        <f t="shared" si="0"/>
        <v>133.33333333333334</v>
      </c>
      <c r="X51" s="122"/>
      <c r="Y51" s="50">
        <f t="shared" si="1"/>
        <v>7.4999999999999991</v>
      </c>
      <c r="Z51" s="50"/>
      <c r="AA51" s="50"/>
      <c r="AB51" s="50">
        <f t="shared" si="2"/>
        <v>7.4999999999999991</v>
      </c>
      <c r="AC51" s="121"/>
      <c r="AD51" s="122"/>
      <c r="AE51" s="122">
        <f t="shared" si="3"/>
        <v>7.4999999999999991</v>
      </c>
      <c r="AF51" s="122"/>
      <c r="AG51" s="122"/>
      <c r="AH51" s="122">
        <f t="shared" si="4"/>
        <v>7.4999999999999991</v>
      </c>
      <c r="AI51" s="122"/>
      <c r="AJ51" s="122"/>
      <c r="AK51" s="122">
        <f t="shared" si="5"/>
        <v>7.4999999999999991</v>
      </c>
      <c r="AL51" s="122"/>
      <c r="AM51" s="122"/>
      <c r="AN51" s="122">
        <f t="shared" si="6"/>
        <v>7.4999999999999991</v>
      </c>
    </row>
    <row r="52" spans="1:40" ht="22.5" customHeight="1" x14ac:dyDescent="0.55000000000000004">
      <c r="A52" s="5">
        <v>1000</v>
      </c>
      <c r="B52" s="52" t="s">
        <v>66</v>
      </c>
      <c r="C52" s="114"/>
      <c r="D52" s="64"/>
      <c r="E52" s="64"/>
      <c r="F52" s="64"/>
      <c r="G52" s="71"/>
      <c r="H52" s="71"/>
      <c r="I52" s="71"/>
      <c r="J52" s="130">
        <v>30023043</v>
      </c>
      <c r="K52" s="71"/>
      <c r="L52" s="116"/>
      <c r="M52" s="8"/>
      <c r="N52" s="91" t="s">
        <v>210</v>
      </c>
      <c r="O52" s="10">
        <f t="shared" ref="O52:O53" si="13">O51</f>
        <v>1</v>
      </c>
      <c r="P52" s="10">
        <v>24</v>
      </c>
      <c r="Q52" s="11" t="s">
        <v>84</v>
      </c>
      <c r="R52" s="43">
        <f t="shared" si="0"/>
        <v>150</v>
      </c>
      <c r="X52" s="122"/>
      <c r="Y52" s="50">
        <f t="shared" si="1"/>
        <v>6.666666666666667</v>
      </c>
      <c r="Z52" s="50"/>
      <c r="AA52" s="50"/>
      <c r="AB52" s="50">
        <f t="shared" si="2"/>
        <v>6.666666666666667</v>
      </c>
      <c r="AC52" s="121"/>
      <c r="AD52" s="122"/>
      <c r="AE52" s="122">
        <f t="shared" si="3"/>
        <v>6.666666666666667</v>
      </c>
      <c r="AF52" s="122"/>
      <c r="AG52" s="122"/>
      <c r="AH52" s="122">
        <f t="shared" si="4"/>
        <v>6.666666666666667</v>
      </c>
      <c r="AI52" s="122"/>
      <c r="AJ52" s="122"/>
      <c r="AK52" s="122">
        <f t="shared" si="5"/>
        <v>6.666666666666667</v>
      </c>
      <c r="AL52" s="122"/>
      <c r="AM52" s="122"/>
      <c r="AN52" s="122">
        <f t="shared" si="6"/>
        <v>6.666666666666667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/>
      <c r="J53" s="71"/>
      <c r="K53" s="71">
        <v>10034381</v>
      </c>
      <c r="L53" s="116"/>
      <c r="M53" s="8"/>
      <c r="N53" s="91" t="s">
        <v>207</v>
      </c>
      <c r="O53" s="10">
        <f t="shared" si="13"/>
        <v>1</v>
      </c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130">
        <v>30023032</v>
      </c>
      <c r="J54" s="71"/>
      <c r="K54" s="71"/>
      <c r="L54" s="116"/>
      <c r="M54" s="8"/>
      <c r="N54" s="91" t="s">
        <v>271</v>
      </c>
      <c r="O54" s="10">
        <f>O50</f>
        <v>1</v>
      </c>
      <c r="P54" s="10">
        <v>18</v>
      </c>
      <c r="Q54" s="11" t="s">
        <v>72</v>
      </c>
      <c r="R54" s="43">
        <f t="shared" ref="R54:R55" si="14">3600/P54</f>
        <v>200</v>
      </c>
      <c r="X54" s="122"/>
      <c r="Y54" s="50">
        <f t="shared" ref="Y54:Y55" si="15">$Y$1/R54</f>
        <v>5</v>
      </c>
      <c r="Z54" s="50"/>
      <c r="AA54" s="50"/>
      <c r="AB54" s="50">
        <f t="shared" ref="AB54:AB55" si="16">$Y$1/R54</f>
        <v>5</v>
      </c>
      <c r="AC54" s="121"/>
      <c r="AD54" s="122"/>
      <c r="AE54" s="122">
        <f t="shared" ref="AE54:AE55" si="17">$Y$1/R54</f>
        <v>5</v>
      </c>
      <c r="AF54" s="122"/>
      <c r="AG54" s="122"/>
      <c r="AH54" s="122">
        <f t="shared" ref="AH54:AH55" si="18">$Y$1/R54</f>
        <v>5</v>
      </c>
      <c r="AI54" s="122"/>
      <c r="AJ54" s="122"/>
      <c r="AK54" s="122">
        <f t="shared" ref="AK54:AK55" si="19">$Y$1/R54</f>
        <v>5</v>
      </c>
      <c r="AL54" s="122"/>
      <c r="AM54" s="122"/>
      <c r="AN54" s="122">
        <f t="shared" ref="AN54:AN55" si="20">$Y$1/R54</f>
        <v>5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130">
        <v>30023033</v>
      </c>
      <c r="K55" s="71"/>
      <c r="L55" s="116"/>
      <c r="M55" s="8"/>
      <c r="N55" s="91" t="s">
        <v>270</v>
      </c>
      <c r="O55" s="10">
        <f>O50</f>
        <v>1</v>
      </c>
      <c r="P55" s="10">
        <v>9</v>
      </c>
      <c r="Q55" s="11" t="s">
        <v>71</v>
      </c>
      <c r="R55" s="43">
        <f t="shared" si="14"/>
        <v>400</v>
      </c>
      <c r="X55" s="122"/>
      <c r="Y55" s="50">
        <f t="shared" si="15"/>
        <v>2.5</v>
      </c>
      <c r="Z55" s="50"/>
      <c r="AA55" s="50"/>
      <c r="AB55" s="50">
        <f t="shared" si="16"/>
        <v>2.5</v>
      </c>
      <c r="AC55" s="121"/>
      <c r="AD55" s="122"/>
      <c r="AE55" s="122">
        <f t="shared" si="17"/>
        <v>2.5</v>
      </c>
      <c r="AF55" s="122"/>
      <c r="AG55" s="122"/>
      <c r="AH55" s="122">
        <f t="shared" si="18"/>
        <v>2.5</v>
      </c>
      <c r="AI55" s="122"/>
      <c r="AJ55" s="122"/>
      <c r="AK55" s="122">
        <f t="shared" si="19"/>
        <v>2.5</v>
      </c>
      <c r="AL55" s="122"/>
      <c r="AM55" s="122"/>
      <c r="AN55" s="122">
        <f t="shared" si="20"/>
        <v>2.5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/>
      <c r="K56" s="71">
        <v>10034264</v>
      </c>
      <c r="L56" s="105"/>
      <c r="M56" s="8"/>
      <c r="N56" s="91" t="s">
        <v>269</v>
      </c>
      <c r="O56" s="10">
        <f>O50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30">
        <v>30023048</v>
      </c>
      <c r="I57" s="71"/>
      <c r="J57" s="64"/>
      <c r="K57" s="64"/>
      <c r="L57" s="116"/>
      <c r="M57" s="8"/>
      <c r="N57" s="91" t="s">
        <v>215</v>
      </c>
      <c r="O57" s="10">
        <f>O45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O45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130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O29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30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130">
        <v>30022085</v>
      </c>
      <c r="J61" s="71"/>
      <c r="K61" s="64"/>
      <c r="L61" s="116"/>
      <c r="M61" s="8"/>
      <c r="N61" s="91" t="s">
        <v>203</v>
      </c>
      <c r="O61" s="10">
        <f t="shared" ref="O61:O62" si="21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21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71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130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130">
        <v>30023045</v>
      </c>
      <c r="J65" s="71"/>
      <c r="K65" s="71"/>
      <c r="L65" s="116"/>
      <c r="M65" s="8"/>
      <c r="N65" s="91" t="s">
        <v>212</v>
      </c>
      <c r="O65" s="10">
        <f>O64</f>
        <v>1</v>
      </c>
      <c r="P65" s="10">
        <v>27</v>
      </c>
      <c r="Q65" s="11" t="s">
        <v>72</v>
      </c>
      <c r="R65" s="43">
        <f t="shared" si="0"/>
        <v>133.33333333333334</v>
      </c>
      <c r="X65" s="122"/>
      <c r="Y65" s="50">
        <f t="shared" si="1"/>
        <v>7.4999999999999991</v>
      </c>
      <c r="Z65" s="50"/>
      <c r="AA65" s="50"/>
      <c r="AB65" s="50">
        <f t="shared" si="2"/>
        <v>7.4999999999999991</v>
      </c>
      <c r="AC65" s="121"/>
      <c r="AD65" s="122"/>
      <c r="AE65" s="122">
        <f t="shared" si="3"/>
        <v>7.4999999999999991</v>
      </c>
      <c r="AF65" s="122"/>
      <c r="AG65" s="122"/>
      <c r="AH65" s="122">
        <f t="shared" si="4"/>
        <v>7.4999999999999991</v>
      </c>
      <c r="AI65" s="122"/>
      <c r="AJ65" s="122"/>
      <c r="AK65" s="122">
        <f t="shared" si="5"/>
        <v>7.4999999999999991</v>
      </c>
      <c r="AL65" s="122"/>
      <c r="AM65" s="122"/>
      <c r="AN65" s="122">
        <f t="shared" si="6"/>
        <v>7.4999999999999991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130">
        <v>30023046</v>
      </c>
      <c r="K66" s="71"/>
      <c r="L66" s="116"/>
      <c r="M66" s="8"/>
      <c r="N66" s="91" t="s">
        <v>209</v>
      </c>
      <c r="O66" s="10">
        <f t="shared" ref="O66:O67" si="22"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/>
      <c r="K67" s="71">
        <v>10034382</v>
      </c>
      <c r="L67" s="116"/>
      <c r="M67" s="8"/>
      <c r="N67" s="91" t="s">
        <v>208</v>
      </c>
      <c r="O67" s="10">
        <f t="shared" si="22"/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0">
        <v>30023032</v>
      </c>
      <c r="J68" s="71"/>
      <c r="K68" s="71"/>
      <c r="L68" s="116"/>
      <c r="M68" s="8"/>
      <c r="N68" s="91" t="s">
        <v>271</v>
      </c>
      <c r="O68" s="10">
        <f>O64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f t="shared" ref="Y68:Y69" si="23">$Y$1/R68</f>
        <v>5</v>
      </c>
      <c r="Z68" s="50"/>
      <c r="AA68" s="50"/>
      <c r="AB68" s="50">
        <f t="shared" ref="AB68:AB69" si="24">$Y$1/R68</f>
        <v>5</v>
      </c>
      <c r="AC68" s="121"/>
      <c r="AD68" s="122"/>
      <c r="AE68" s="122">
        <f t="shared" ref="AE68:AE69" si="25">$Y$1/R68</f>
        <v>5</v>
      </c>
      <c r="AF68" s="122"/>
      <c r="AG68" s="122"/>
      <c r="AH68" s="122">
        <f t="shared" ref="AH68:AH69" si="26">$Y$1/R68</f>
        <v>5</v>
      </c>
      <c r="AI68" s="122"/>
      <c r="AJ68" s="122"/>
      <c r="AK68" s="122">
        <f t="shared" ref="AK68:AK69" si="27">$Y$1/R68</f>
        <v>5</v>
      </c>
      <c r="AL68" s="122"/>
      <c r="AM68" s="122"/>
      <c r="AN68" s="122">
        <f t="shared" ref="AN68:AN69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130">
        <v>30023033</v>
      </c>
      <c r="K69" s="71"/>
      <c r="L69" s="116"/>
      <c r="M69" s="8"/>
      <c r="N69" s="91" t="s">
        <v>270</v>
      </c>
      <c r="O69" s="10">
        <f>O64</f>
        <v>1</v>
      </c>
      <c r="P69" s="10">
        <v>9</v>
      </c>
      <c r="Q69" s="11" t="s">
        <v>71</v>
      </c>
      <c r="R69" s="43">
        <f t="shared" si="0"/>
        <v>400</v>
      </c>
      <c r="X69" s="122"/>
      <c r="Y69" s="50">
        <f t="shared" si="23"/>
        <v>2.5</v>
      </c>
      <c r="Z69" s="50"/>
      <c r="AA69" s="50"/>
      <c r="AB69" s="50">
        <f t="shared" si="24"/>
        <v>2.5</v>
      </c>
      <c r="AC69" s="121"/>
      <c r="AD69" s="122"/>
      <c r="AE69" s="122">
        <f t="shared" si="25"/>
        <v>2.5</v>
      </c>
      <c r="AF69" s="122"/>
      <c r="AG69" s="122"/>
      <c r="AH69" s="122">
        <f t="shared" si="26"/>
        <v>2.5</v>
      </c>
      <c r="AI69" s="122"/>
      <c r="AJ69" s="122"/>
      <c r="AK69" s="122">
        <f t="shared" si="27"/>
        <v>2.5</v>
      </c>
      <c r="AL69" s="122"/>
      <c r="AM69" s="122"/>
      <c r="AN69" s="122">
        <f t="shared" si="28"/>
        <v>2.5</v>
      </c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71"/>
      <c r="J70" s="71"/>
      <c r="K70" s="71">
        <v>10034264</v>
      </c>
      <c r="L70" s="105"/>
      <c r="M70" s="8"/>
      <c r="N70" s="91" t="s">
        <v>269</v>
      </c>
      <c r="O70" s="10">
        <f>O64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130">
        <v>30023049</v>
      </c>
      <c r="I71" s="71"/>
      <c r="J71" s="64"/>
      <c r="K71" s="64"/>
      <c r="L71" s="116"/>
      <c r="M71" s="8"/>
      <c r="N71" s="91" t="s">
        <v>216</v>
      </c>
      <c r="O71" s="10">
        <f>O59</f>
        <v>1</v>
      </c>
      <c r="P71" s="10">
        <v>12</v>
      </c>
      <c r="Q71" s="11" t="s">
        <v>84</v>
      </c>
      <c r="R71" s="43">
        <f t="shared" si="0"/>
        <v>300</v>
      </c>
      <c r="X71" s="122"/>
      <c r="Y71" s="50">
        <f t="shared" si="1"/>
        <v>3.3333333333333335</v>
      </c>
      <c r="Z71" s="50"/>
      <c r="AA71" s="50"/>
      <c r="AB71" s="50">
        <f t="shared" si="2"/>
        <v>3.3333333333333335</v>
      </c>
      <c r="AC71" s="121"/>
      <c r="AD71" s="122"/>
      <c r="AE71" s="122">
        <f t="shared" si="3"/>
        <v>3.3333333333333335</v>
      </c>
      <c r="AF71" s="122"/>
      <c r="AG71" s="122"/>
      <c r="AH71" s="122">
        <f t="shared" si="4"/>
        <v>3.3333333333333335</v>
      </c>
      <c r="AI71" s="122"/>
      <c r="AJ71" s="122"/>
      <c r="AK71" s="122">
        <f t="shared" si="5"/>
        <v>3.3333333333333335</v>
      </c>
      <c r="AL71" s="122"/>
      <c r="AM71" s="122"/>
      <c r="AN71" s="122">
        <f t="shared" si="6"/>
        <v>3.3333333333333335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>
        <v>10034384</v>
      </c>
      <c r="J72" s="64"/>
      <c r="K72" s="64"/>
      <c r="L72" s="116"/>
      <c r="M72" s="8"/>
      <c r="N72" s="91" t="s">
        <v>218</v>
      </c>
      <c r="O72" s="10">
        <f>O71</f>
        <v>1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64"/>
      <c r="E73" s="64"/>
      <c r="F73" s="71">
        <v>10030496</v>
      </c>
      <c r="G73" s="64"/>
      <c r="H73" s="64"/>
      <c r="I73" s="64"/>
      <c r="J73" s="64"/>
      <c r="K73" s="64"/>
      <c r="L73" s="116"/>
      <c r="M73" s="8"/>
      <c r="N73" s="91" t="s">
        <v>198</v>
      </c>
      <c r="O73" s="10">
        <f>2*O28</f>
        <v>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64"/>
      <c r="F74" s="117">
        <v>10011564</v>
      </c>
      <c r="G74" s="118"/>
      <c r="H74" s="118"/>
      <c r="I74" s="64"/>
      <c r="J74" s="118"/>
      <c r="K74" s="118"/>
      <c r="L74" s="116"/>
      <c r="M74" s="8"/>
      <c r="N74" s="126" t="s">
        <v>77</v>
      </c>
      <c r="O74" s="10">
        <v>0.02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/>
      <c r="F75" s="117">
        <v>10025819</v>
      </c>
      <c r="G75" s="117"/>
      <c r="H75" s="117"/>
      <c r="I75" s="64"/>
      <c r="J75" s="118"/>
      <c r="K75" s="117"/>
      <c r="L75" s="116"/>
      <c r="M75" s="8"/>
      <c r="N75" s="126" t="s">
        <v>319</v>
      </c>
      <c r="O75" s="10">
        <v>1E-3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10034231</v>
      </c>
      <c r="F76" s="71"/>
      <c r="G76" s="71"/>
      <c r="H76" s="71"/>
      <c r="I76" s="64"/>
      <c r="J76" s="64"/>
      <c r="K76" s="71"/>
      <c r="L76" s="116"/>
      <c r="M76" s="8"/>
      <c r="N76" s="91" t="s">
        <v>453</v>
      </c>
      <c r="O76" s="10">
        <v>0.61232676171213429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10033352</v>
      </c>
      <c r="F77" s="71"/>
      <c r="G77" s="71"/>
      <c r="H77" s="71"/>
      <c r="I77" s="64"/>
      <c r="J77" s="64"/>
      <c r="K77" s="71"/>
      <c r="L77" s="116"/>
      <c r="M77" s="8"/>
      <c r="N77" s="91" t="s">
        <v>93</v>
      </c>
      <c r="O77" s="10">
        <v>72.253417220021234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10033353</v>
      </c>
      <c r="F78" s="71"/>
      <c r="G78" s="71"/>
      <c r="H78" s="71"/>
      <c r="I78" s="64"/>
      <c r="J78" s="64"/>
      <c r="K78" s="71"/>
      <c r="L78" s="116"/>
      <c r="M78" s="8"/>
      <c r="N78" s="91" t="s">
        <v>94</v>
      </c>
      <c r="O78" s="10">
        <v>3.2255989830366625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10033354</v>
      </c>
      <c r="F79" s="71"/>
      <c r="G79" s="71"/>
      <c r="H79" s="71"/>
      <c r="I79" s="64"/>
      <c r="J79" s="64"/>
      <c r="K79" s="71"/>
      <c r="L79" s="116"/>
      <c r="M79" s="8"/>
      <c r="N79" s="91" t="s">
        <v>95</v>
      </c>
      <c r="O79" s="10">
        <v>0.64511979660733243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10033355</v>
      </c>
      <c r="F80" s="71"/>
      <c r="G80" s="71"/>
      <c r="H80" s="71"/>
      <c r="I80" s="64"/>
      <c r="J80" s="64"/>
      <c r="K80" s="71"/>
      <c r="L80" s="116"/>
      <c r="M80" s="8"/>
      <c r="N80" s="91" t="s">
        <v>96</v>
      </c>
      <c r="O80" s="10">
        <v>47.093745152335273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10033356</v>
      </c>
      <c r="F81" s="71"/>
      <c r="G81" s="71"/>
      <c r="H81" s="71"/>
      <c r="I81" s="64"/>
      <c r="J81" s="64"/>
      <c r="K81" s="71"/>
      <c r="L81" s="116"/>
      <c r="M81" s="8"/>
      <c r="N81" s="91" t="s">
        <v>97</v>
      </c>
      <c r="O81" s="10">
        <v>6.451197966073325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10033357</v>
      </c>
      <c r="F82" s="71"/>
      <c r="G82" s="71"/>
      <c r="H82" s="71"/>
      <c r="I82" s="64"/>
      <c r="J82" s="64"/>
      <c r="K82" s="71"/>
      <c r="L82" s="116"/>
      <c r="M82" s="8"/>
      <c r="N82" s="91" t="s">
        <v>98</v>
      </c>
      <c r="O82" s="10">
        <v>2.5804791864293297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133">
        <v>30023533</v>
      </c>
      <c r="E83" s="64"/>
      <c r="F83" s="118"/>
      <c r="G83" s="118"/>
      <c r="H83" s="118"/>
      <c r="I83" s="64"/>
      <c r="J83" s="118"/>
      <c r="K83" s="118"/>
      <c r="L83" s="116"/>
      <c r="M83" s="8"/>
      <c r="N83" s="126" t="s">
        <v>445</v>
      </c>
      <c r="O83" s="10">
        <f>3*O3</f>
        <v>3</v>
      </c>
      <c r="P83" s="10">
        <f>16</f>
        <v>16</v>
      </c>
      <c r="Q83" s="11" t="s">
        <v>75</v>
      </c>
      <c r="R83" s="43">
        <f t="shared" ref="R83:R128" si="29">3600/P83</f>
        <v>225</v>
      </c>
      <c r="X83" s="122"/>
      <c r="Y83" s="50">
        <f t="shared" ref="Y83:Y128" si="30">$Y$1/R83</f>
        <v>4.4444444444444446</v>
      </c>
      <c r="Z83" s="50"/>
      <c r="AA83" s="50"/>
      <c r="AB83" s="50">
        <f t="shared" ref="AB83:AB128" si="31">$Y$1/R83</f>
        <v>4.4444444444444446</v>
      </c>
      <c r="AC83" s="121"/>
      <c r="AD83" s="122"/>
      <c r="AE83" s="122">
        <f t="shared" ref="AE83:AE128" si="32">$Y$1/R83</f>
        <v>4.4444444444444446</v>
      </c>
      <c r="AF83" s="122"/>
      <c r="AG83" s="122"/>
      <c r="AH83" s="122">
        <f t="shared" ref="AH83:AH128" si="33">$Y$1/R83</f>
        <v>4.4444444444444446</v>
      </c>
      <c r="AI83" s="122"/>
      <c r="AJ83" s="122"/>
      <c r="AK83" s="122">
        <f t="shared" ref="AK83:AK128" si="34">$Y$1/R83</f>
        <v>4.4444444444444446</v>
      </c>
      <c r="AL83" s="122"/>
      <c r="AM83" s="122"/>
      <c r="AN83" s="122">
        <f t="shared" ref="AN83:AN128" si="35">$Y$1/R83</f>
        <v>4.4444444444444446</v>
      </c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130">
        <v>30022094</v>
      </c>
      <c r="F84" s="118"/>
      <c r="G84" s="118"/>
      <c r="H84" s="118"/>
      <c r="I84" s="64"/>
      <c r="J84" s="118"/>
      <c r="K84" s="118"/>
      <c r="L84" s="116"/>
      <c r="M84" s="8"/>
      <c r="N84" s="126" t="s">
        <v>237</v>
      </c>
      <c r="O84" s="10">
        <f>$O$83</f>
        <v>3</v>
      </c>
      <c r="P84" s="10">
        <v>90</v>
      </c>
      <c r="Q84" s="11" t="s">
        <v>73</v>
      </c>
      <c r="R84" s="43">
        <f t="shared" si="29"/>
        <v>40</v>
      </c>
      <c r="X84" s="122"/>
      <c r="Y84" s="50">
        <f t="shared" si="30"/>
        <v>25</v>
      </c>
      <c r="Z84" s="50"/>
      <c r="AA84" s="50"/>
      <c r="AB84" s="50">
        <f t="shared" si="31"/>
        <v>25</v>
      </c>
      <c r="AC84" s="121"/>
      <c r="AD84" s="122"/>
      <c r="AE84" s="122">
        <f t="shared" si="32"/>
        <v>25</v>
      </c>
      <c r="AF84" s="122"/>
      <c r="AG84" s="122"/>
      <c r="AH84" s="122">
        <f t="shared" si="33"/>
        <v>25</v>
      </c>
      <c r="AI84" s="122"/>
      <c r="AJ84" s="122"/>
      <c r="AK84" s="122">
        <f t="shared" si="34"/>
        <v>25</v>
      </c>
      <c r="AL84" s="122"/>
      <c r="AM84" s="122"/>
      <c r="AN84" s="122">
        <f t="shared" si="35"/>
        <v>25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89">
        <v>30022095</v>
      </c>
      <c r="G85" s="118"/>
      <c r="H85" s="118"/>
      <c r="I85" s="64"/>
      <c r="J85" s="118"/>
      <c r="K85" s="118"/>
      <c r="L85" s="105"/>
      <c r="M85" s="8"/>
      <c r="N85" s="16" t="s">
        <v>240</v>
      </c>
      <c r="O85" s="10">
        <f t="shared" ref="O85:O93" si="36">$O$83</f>
        <v>3</v>
      </c>
      <c r="P85" s="10">
        <v>9</v>
      </c>
      <c r="Q85" s="11" t="s">
        <v>72</v>
      </c>
      <c r="R85" s="43">
        <f t="shared" si="29"/>
        <v>400</v>
      </c>
      <c r="X85" s="122"/>
      <c r="Y85" s="50">
        <f t="shared" si="30"/>
        <v>2.5</v>
      </c>
      <c r="Z85" s="50"/>
      <c r="AA85" s="50"/>
      <c r="AB85" s="50">
        <f t="shared" si="31"/>
        <v>2.5</v>
      </c>
      <c r="AC85" s="121"/>
      <c r="AD85" s="122"/>
      <c r="AE85" s="122">
        <f t="shared" si="32"/>
        <v>2.5</v>
      </c>
      <c r="AF85" s="122"/>
      <c r="AG85" s="122"/>
      <c r="AH85" s="122">
        <f t="shared" si="33"/>
        <v>2.5</v>
      </c>
      <c r="AI85" s="122"/>
      <c r="AJ85" s="122"/>
      <c r="AK85" s="122">
        <f t="shared" si="34"/>
        <v>2.5</v>
      </c>
      <c r="AL85" s="122"/>
      <c r="AM85" s="122"/>
      <c r="AN85" s="122">
        <f t="shared" si="35"/>
        <v>2.5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89">
        <v>30022096</v>
      </c>
      <c r="H86" s="118"/>
      <c r="I86" s="64"/>
      <c r="J86" s="118"/>
      <c r="K86" s="118"/>
      <c r="L86" s="105"/>
      <c r="M86" s="8"/>
      <c r="N86" s="16" t="s">
        <v>241</v>
      </c>
      <c r="O86" s="10">
        <f t="shared" si="36"/>
        <v>3</v>
      </c>
      <c r="P86" s="10">
        <v>12</v>
      </c>
      <c r="Q86" s="11" t="s">
        <v>84</v>
      </c>
      <c r="R86" s="43">
        <f t="shared" si="29"/>
        <v>300</v>
      </c>
      <c r="X86" s="122"/>
      <c r="Y86" s="50">
        <f t="shared" si="30"/>
        <v>3.3333333333333335</v>
      </c>
      <c r="Z86" s="50"/>
      <c r="AA86" s="50"/>
      <c r="AB86" s="50">
        <f t="shared" si="31"/>
        <v>3.3333333333333335</v>
      </c>
      <c r="AC86" s="121"/>
      <c r="AD86" s="122"/>
      <c r="AE86" s="122">
        <f t="shared" si="32"/>
        <v>3.3333333333333335</v>
      </c>
      <c r="AF86" s="122"/>
      <c r="AG86" s="122"/>
      <c r="AH86" s="122">
        <f t="shared" si="33"/>
        <v>3.3333333333333335</v>
      </c>
      <c r="AI86" s="122"/>
      <c r="AJ86" s="122"/>
      <c r="AK86" s="122">
        <f t="shared" si="34"/>
        <v>3.3333333333333335</v>
      </c>
      <c r="AL86" s="122"/>
      <c r="AM86" s="122"/>
      <c r="AN86" s="122">
        <f t="shared" si="35"/>
        <v>3.3333333333333335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118"/>
      <c r="G87" s="118"/>
      <c r="H87" s="64">
        <v>10030754</v>
      </c>
      <c r="I87" s="64"/>
      <c r="J87" s="118"/>
      <c r="K87" s="118"/>
      <c r="L87" s="105"/>
      <c r="M87" s="8"/>
      <c r="N87" s="16" t="s">
        <v>239</v>
      </c>
      <c r="O87" s="10">
        <f t="shared" si="36"/>
        <v>3</v>
      </c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89">
        <v>30022097</v>
      </c>
      <c r="G88" s="118"/>
      <c r="H88" s="118"/>
      <c r="I88" s="64"/>
      <c r="J88" s="118"/>
      <c r="K88" s="118"/>
      <c r="L88" s="105"/>
      <c r="M88" s="8"/>
      <c r="N88" s="91" t="s">
        <v>244</v>
      </c>
      <c r="O88" s="10">
        <f t="shared" si="36"/>
        <v>3</v>
      </c>
      <c r="P88" s="10">
        <v>36</v>
      </c>
      <c r="Q88" s="11" t="s">
        <v>72</v>
      </c>
      <c r="R88" s="43">
        <f t="shared" si="29"/>
        <v>100</v>
      </c>
      <c r="X88" s="122"/>
      <c r="Y88" s="50">
        <f t="shared" si="30"/>
        <v>10</v>
      </c>
      <c r="Z88" s="50"/>
      <c r="AA88" s="50"/>
      <c r="AB88" s="50">
        <f t="shared" si="31"/>
        <v>10</v>
      </c>
      <c r="AC88" s="121"/>
      <c r="AD88" s="122"/>
      <c r="AE88" s="122">
        <f t="shared" si="32"/>
        <v>10</v>
      </c>
      <c r="AF88" s="122"/>
      <c r="AG88" s="122"/>
      <c r="AH88" s="122">
        <f t="shared" si="33"/>
        <v>10</v>
      </c>
      <c r="AI88" s="122"/>
      <c r="AJ88" s="122"/>
      <c r="AK88" s="122">
        <f t="shared" si="34"/>
        <v>10</v>
      </c>
      <c r="AL88" s="122"/>
      <c r="AM88" s="122"/>
      <c r="AN88" s="122">
        <f t="shared" si="35"/>
        <v>10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64"/>
      <c r="G89" s="89">
        <v>30022098</v>
      </c>
      <c r="H89" s="118"/>
      <c r="I89" s="64"/>
      <c r="J89" s="118"/>
      <c r="K89" s="118"/>
      <c r="L89" s="105"/>
      <c r="M89" s="8"/>
      <c r="N89" s="91" t="s">
        <v>243</v>
      </c>
      <c r="O89" s="10">
        <f t="shared" si="36"/>
        <v>3</v>
      </c>
      <c r="P89" s="10">
        <v>72</v>
      </c>
      <c r="Q89" s="11" t="s">
        <v>84</v>
      </c>
      <c r="R89" s="43">
        <f t="shared" si="29"/>
        <v>50</v>
      </c>
      <c r="X89" s="122"/>
      <c r="Y89" s="50">
        <f t="shared" si="30"/>
        <v>20</v>
      </c>
      <c r="Z89" s="50"/>
      <c r="AA89" s="50"/>
      <c r="AB89" s="50">
        <f t="shared" si="31"/>
        <v>20</v>
      </c>
      <c r="AC89" s="121"/>
      <c r="AD89" s="122"/>
      <c r="AE89" s="122">
        <f t="shared" si="32"/>
        <v>20</v>
      </c>
      <c r="AF89" s="122"/>
      <c r="AG89" s="122"/>
      <c r="AH89" s="122">
        <f t="shared" si="33"/>
        <v>20</v>
      </c>
      <c r="AI89" s="122"/>
      <c r="AJ89" s="122"/>
      <c r="AK89" s="122">
        <f t="shared" si="34"/>
        <v>20</v>
      </c>
      <c r="AL89" s="122"/>
      <c r="AM89" s="122"/>
      <c r="AN89" s="122">
        <f t="shared" si="35"/>
        <v>20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64"/>
      <c r="H90" s="64">
        <v>10030755</v>
      </c>
      <c r="I90" s="64"/>
      <c r="J90" s="118"/>
      <c r="K90" s="118"/>
      <c r="L90" s="105"/>
      <c r="M90" s="8"/>
      <c r="N90" s="91" t="s">
        <v>245</v>
      </c>
      <c r="O90" s="10">
        <f t="shared" si="36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89">
        <v>30022099</v>
      </c>
      <c r="G91" s="118"/>
      <c r="H91" s="118"/>
      <c r="I91" s="64"/>
      <c r="J91" s="118"/>
      <c r="K91" s="118"/>
      <c r="L91" s="105"/>
      <c r="M91" s="8"/>
      <c r="N91" s="91" t="s">
        <v>247</v>
      </c>
      <c r="O91" s="10">
        <f t="shared" si="36"/>
        <v>3</v>
      </c>
      <c r="P91" s="10">
        <v>12</v>
      </c>
      <c r="Q91" s="11" t="s">
        <v>84</v>
      </c>
      <c r="R91" s="43">
        <f t="shared" si="29"/>
        <v>300</v>
      </c>
      <c r="X91" s="122"/>
      <c r="Y91" s="50">
        <f t="shared" si="30"/>
        <v>3.3333333333333335</v>
      </c>
      <c r="Z91" s="50"/>
      <c r="AA91" s="50"/>
      <c r="AB91" s="50">
        <f t="shared" si="31"/>
        <v>3.3333333333333335</v>
      </c>
      <c r="AC91" s="121"/>
      <c r="AD91" s="122"/>
      <c r="AE91" s="122">
        <f t="shared" si="32"/>
        <v>3.3333333333333335</v>
      </c>
      <c r="AF91" s="122"/>
      <c r="AG91" s="122"/>
      <c r="AH91" s="122">
        <f t="shared" si="33"/>
        <v>3.3333333333333335</v>
      </c>
      <c r="AI91" s="122"/>
      <c r="AJ91" s="122"/>
      <c r="AK91" s="122">
        <f t="shared" si="34"/>
        <v>3.3333333333333335</v>
      </c>
      <c r="AL91" s="122"/>
      <c r="AM91" s="122"/>
      <c r="AN91" s="122">
        <f t="shared" si="35"/>
        <v>3.3333333333333335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89">
        <v>30022100</v>
      </c>
      <c r="H92" s="118"/>
      <c r="I92" s="64"/>
      <c r="J92" s="118"/>
      <c r="K92" s="118"/>
      <c r="L92" s="105"/>
      <c r="M92" s="8"/>
      <c r="N92" s="91" t="s">
        <v>246</v>
      </c>
      <c r="O92" s="10">
        <f t="shared" si="36"/>
        <v>3</v>
      </c>
      <c r="P92" s="10">
        <v>9</v>
      </c>
      <c r="Q92" s="11" t="s">
        <v>72</v>
      </c>
      <c r="R92" s="43">
        <f t="shared" si="29"/>
        <v>400</v>
      </c>
      <c r="X92" s="122"/>
      <c r="Y92" s="50">
        <f t="shared" si="30"/>
        <v>2.5</v>
      </c>
      <c r="Z92" s="50"/>
      <c r="AA92" s="50"/>
      <c r="AB92" s="50">
        <f t="shared" si="31"/>
        <v>2.5</v>
      </c>
      <c r="AC92" s="121"/>
      <c r="AD92" s="122"/>
      <c r="AE92" s="122">
        <f t="shared" si="32"/>
        <v>2.5</v>
      </c>
      <c r="AF92" s="122"/>
      <c r="AG92" s="122"/>
      <c r="AH92" s="122">
        <f t="shared" si="33"/>
        <v>2.5</v>
      </c>
      <c r="AI92" s="122"/>
      <c r="AJ92" s="122"/>
      <c r="AK92" s="122">
        <f t="shared" si="34"/>
        <v>2.5</v>
      </c>
      <c r="AL92" s="122"/>
      <c r="AM92" s="122"/>
      <c r="AN92" s="122">
        <f t="shared" si="35"/>
        <v>2.5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10030756</v>
      </c>
      <c r="I93" s="64"/>
      <c r="J93" s="118"/>
      <c r="K93" s="118"/>
      <c r="L93" s="105"/>
      <c r="M93" s="8"/>
      <c r="N93" s="91" t="s">
        <v>242</v>
      </c>
      <c r="O93" s="10">
        <f t="shared" si="36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10034231</v>
      </c>
      <c r="F94" s="71"/>
      <c r="G94" s="71"/>
      <c r="H94" s="71"/>
      <c r="I94" s="64"/>
      <c r="J94" s="64"/>
      <c r="K94" s="71"/>
      <c r="L94" s="116"/>
      <c r="M94" s="8"/>
      <c r="N94" s="91" t="s">
        <v>453</v>
      </c>
      <c r="O94" s="10">
        <v>5.1944022607297628E-2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10033352</v>
      </c>
      <c r="F95" s="71"/>
      <c r="G95" s="71"/>
      <c r="H95" s="71"/>
      <c r="I95" s="64"/>
      <c r="J95" s="64"/>
      <c r="K95" s="71"/>
      <c r="L95" s="116"/>
      <c r="M95" s="8"/>
      <c r="N95" s="91" t="s">
        <v>93</v>
      </c>
      <c r="O95" s="10">
        <v>6.1292979046630416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10033353</v>
      </c>
      <c r="F96" s="71"/>
      <c r="G96" s="71"/>
      <c r="H96" s="71"/>
      <c r="I96" s="64"/>
      <c r="J96" s="64"/>
      <c r="K96" s="71"/>
      <c r="L96" s="116"/>
      <c r="M96" s="8"/>
      <c r="N96" s="91" t="s">
        <v>94</v>
      </c>
      <c r="O96" s="10">
        <v>0.27362937074388577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10033354</v>
      </c>
      <c r="F97" s="71"/>
      <c r="G97" s="71"/>
      <c r="H97" s="71"/>
      <c r="I97" s="64"/>
      <c r="J97" s="64"/>
      <c r="K97" s="71"/>
      <c r="L97" s="116"/>
      <c r="M97" s="8"/>
      <c r="N97" s="91" t="s">
        <v>95</v>
      </c>
      <c r="O97" s="10">
        <v>5.4725874148777151E-2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10033355</v>
      </c>
      <c r="F98" s="71"/>
      <c r="G98" s="71"/>
      <c r="H98" s="71"/>
      <c r="I98" s="64"/>
      <c r="J98" s="64"/>
      <c r="K98" s="71"/>
      <c r="L98" s="116"/>
      <c r="M98" s="8"/>
      <c r="N98" s="91" t="s">
        <v>96</v>
      </c>
      <c r="O98" s="10">
        <v>3.9949888128607323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10033356</v>
      </c>
      <c r="F99" s="71"/>
      <c r="G99" s="71"/>
      <c r="H99" s="71"/>
      <c r="I99" s="64"/>
      <c r="J99" s="64"/>
      <c r="K99" s="71"/>
      <c r="L99" s="116"/>
      <c r="M99" s="8"/>
      <c r="N99" s="91" t="s">
        <v>97</v>
      </c>
      <c r="O99" s="10">
        <v>0.54725874148777154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10033357</v>
      </c>
      <c r="F100" s="71"/>
      <c r="G100" s="71"/>
      <c r="H100" s="71"/>
      <c r="I100" s="64"/>
      <c r="J100" s="64"/>
      <c r="K100" s="71"/>
      <c r="L100" s="116"/>
      <c r="M100" s="8"/>
      <c r="N100" s="91" t="s">
        <v>98</v>
      </c>
      <c r="O100" s="10">
        <v>0.2189034965951086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134">
        <v>30023534</v>
      </c>
      <c r="E101" s="118"/>
      <c r="F101" s="118"/>
      <c r="G101" s="118"/>
      <c r="H101" s="118"/>
      <c r="I101" s="64"/>
      <c r="J101" s="118"/>
      <c r="K101" s="118"/>
      <c r="L101" s="105"/>
      <c r="M101" s="8"/>
      <c r="N101" s="91" t="s">
        <v>446</v>
      </c>
      <c r="O101" s="10">
        <f>4*O3</f>
        <v>4</v>
      </c>
      <c r="P101" s="10">
        <f>16</f>
        <v>16</v>
      </c>
      <c r="Q101" s="11" t="s">
        <v>75</v>
      </c>
      <c r="R101" s="43">
        <f t="shared" si="29"/>
        <v>225</v>
      </c>
      <c r="X101" s="122"/>
      <c r="Y101" s="50">
        <f t="shared" si="30"/>
        <v>4.4444444444444446</v>
      </c>
      <c r="Z101" s="50"/>
      <c r="AA101" s="50"/>
      <c r="AB101" s="50">
        <f t="shared" si="31"/>
        <v>4.4444444444444446</v>
      </c>
      <c r="AC101" s="121"/>
      <c r="AD101" s="122"/>
      <c r="AE101" s="122">
        <f t="shared" si="32"/>
        <v>4.4444444444444446</v>
      </c>
      <c r="AF101" s="122"/>
      <c r="AG101" s="122"/>
      <c r="AH101" s="122">
        <f t="shared" si="33"/>
        <v>4.4444444444444446</v>
      </c>
      <c r="AI101" s="122"/>
      <c r="AJ101" s="122"/>
      <c r="AK101" s="122">
        <f t="shared" si="34"/>
        <v>4.4444444444444446</v>
      </c>
      <c r="AL101" s="122"/>
      <c r="AM101" s="122"/>
      <c r="AN101" s="122">
        <f t="shared" si="35"/>
        <v>4.4444444444444446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89">
        <v>30022102</v>
      </c>
      <c r="F102" s="118"/>
      <c r="G102" s="118"/>
      <c r="H102" s="118"/>
      <c r="I102" s="64"/>
      <c r="J102" s="118"/>
      <c r="K102" s="118"/>
      <c r="L102" s="105"/>
      <c r="M102" s="8"/>
      <c r="N102" s="91" t="s">
        <v>248</v>
      </c>
      <c r="O102" s="10">
        <f>$O$101</f>
        <v>4</v>
      </c>
      <c r="P102" s="10">
        <v>100</v>
      </c>
      <c r="Q102" s="11" t="s">
        <v>73</v>
      </c>
      <c r="R102" s="43">
        <f t="shared" si="29"/>
        <v>36</v>
      </c>
      <c r="X102" s="122"/>
      <c r="Y102" s="50">
        <f t="shared" si="30"/>
        <v>27.777777777777779</v>
      </c>
      <c r="Z102" s="50"/>
      <c r="AA102" s="50"/>
      <c r="AB102" s="50">
        <f t="shared" si="31"/>
        <v>27.777777777777779</v>
      </c>
      <c r="AC102" s="121"/>
      <c r="AD102" s="122"/>
      <c r="AE102" s="122">
        <f t="shared" si="32"/>
        <v>27.777777777777779</v>
      </c>
      <c r="AF102" s="122"/>
      <c r="AG102" s="122"/>
      <c r="AH102" s="122">
        <f t="shared" si="33"/>
        <v>27.777777777777779</v>
      </c>
      <c r="AI102" s="122"/>
      <c r="AJ102" s="122"/>
      <c r="AK102" s="122">
        <f t="shared" si="34"/>
        <v>27.777777777777779</v>
      </c>
      <c r="AL102" s="122"/>
      <c r="AM102" s="122"/>
      <c r="AN102" s="122">
        <f t="shared" si="35"/>
        <v>27.777777777777779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89">
        <v>30023039</v>
      </c>
      <c r="G103" s="118"/>
      <c r="H103" s="118"/>
      <c r="I103" s="64"/>
      <c r="J103" s="64"/>
      <c r="K103" s="118"/>
      <c r="L103" s="105"/>
      <c r="M103" s="8"/>
      <c r="N103" s="91" t="s">
        <v>252</v>
      </c>
      <c r="O103" s="10">
        <f t="shared" ref="O103:O111" si="37">$O$101</f>
        <v>4</v>
      </c>
      <c r="P103" s="10">
        <v>9</v>
      </c>
      <c r="Q103" s="11" t="s">
        <v>72</v>
      </c>
      <c r="R103" s="43">
        <f t="shared" si="29"/>
        <v>400</v>
      </c>
      <c r="X103" s="122"/>
      <c r="Y103" s="50">
        <f t="shared" si="30"/>
        <v>2.5</v>
      </c>
      <c r="Z103" s="50"/>
      <c r="AA103" s="50"/>
      <c r="AB103" s="50">
        <f t="shared" si="31"/>
        <v>2.5</v>
      </c>
      <c r="AC103" s="121"/>
      <c r="AD103" s="122"/>
      <c r="AE103" s="122">
        <f t="shared" si="32"/>
        <v>2.5</v>
      </c>
      <c r="AF103" s="122"/>
      <c r="AG103" s="122"/>
      <c r="AH103" s="122">
        <f t="shared" si="33"/>
        <v>2.5</v>
      </c>
      <c r="AI103" s="122"/>
      <c r="AJ103" s="122"/>
      <c r="AK103" s="122">
        <f t="shared" si="34"/>
        <v>2.5</v>
      </c>
      <c r="AL103" s="122"/>
      <c r="AM103" s="122"/>
      <c r="AN103" s="122">
        <f t="shared" si="35"/>
        <v>2.5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64"/>
      <c r="G104" s="89">
        <v>30023040</v>
      </c>
      <c r="H104" s="118"/>
      <c r="I104" s="64"/>
      <c r="J104" s="64"/>
      <c r="K104" s="118"/>
      <c r="L104" s="105"/>
      <c r="M104" s="8"/>
      <c r="N104" s="91" t="s">
        <v>251</v>
      </c>
      <c r="O104" s="10">
        <f t="shared" si="37"/>
        <v>4</v>
      </c>
      <c r="P104" s="10">
        <v>12</v>
      </c>
      <c r="Q104" s="11" t="s">
        <v>84</v>
      </c>
      <c r="R104" s="43">
        <f t="shared" si="29"/>
        <v>300</v>
      </c>
      <c r="X104" s="122"/>
      <c r="Y104" s="50">
        <f t="shared" si="30"/>
        <v>3.3333333333333335</v>
      </c>
      <c r="Z104" s="50"/>
      <c r="AA104" s="50"/>
      <c r="AB104" s="50">
        <f t="shared" si="31"/>
        <v>3.3333333333333335</v>
      </c>
      <c r="AC104" s="121"/>
      <c r="AD104" s="122"/>
      <c r="AE104" s="122">
        <f t="shared" si="32"/>
        <v>3.3333333333333335</v>
      </c>
      <c r="AF104" s="122"/>
      <c r="AG104" s="122"/>
      <c r="AH104" s="122">
        <f t="shared" si="33"/>
        <v>3.3333333333333335</v>
      </c>
      <c r="AI104" s="122"/>
      <c r="AJ104" s="122"/>
      <c r="AK104" s="122">
        <f t="shared" si="34"/>
        <v>3.3333333333333335</v>
      </c>
      <c r="AL104" s="122"/>
      <c r="AM104" s="122"/>
      <c r="AN104" s="122">
        <f t="shared" si="35"/>
        <v>3.3333333333333335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71"/>
      <c r="F105" s="118"/>
      <c r="G105" s="64"/>
      <c r="H105" s="64">
        <v>10030774</v>
      </c>
      <c r="I105" s="64"/>
      <c r="J105" s="64"/>
      <c r="K105" s="118"/>
      <c r="L105" s="105"/>
      <c r="M105" s="8"/>
      <c r="N105" s="91" t="s">
        <v>250</v>
      </c>
      <c r="O105" s="10">
        <f t="shared" si="37"/>
        <v>4</v>
      </c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89">
        <v>30023037</v>
      </c>
      <c r="G106" s="118"/>
      <c r="H106" s="118"/>
      <c r="I106" s="118"/>
      <c r="J106" s="64"/>
      <c r="K106" s="118"/>
      <c r="L106" s="105"/>
      <c r="M106" s="8"/>
      <c r="N106" s="91" t="s">
        <v>255</v>
      </c>
      <c r="O106" s="10">
        <f t="shared" si="37"/>
        <v>4</v>
      </c>
      <c r="P106" s="10">
        <v>36</v>
      </c>
      <c r="Q106" s="11" t="s">
        <v>72</v>
      </c>
      <c r="R106" s="43">
        <f t="shared" si="29"/>
        <v>100</v>
      </c>
      <c r="X106" s="122"/>
      <c r="Y106" s="50">
        <f t="shared" si="30"/>
        <v>10</v>
      </c>
      <c r="Z106" s="50"/>
      <c r="AA106" s="50"/>
      <c r="AB106" s="50">
        <f t="shared" si="31"/>
        <v>10</v>
      </c>
      <c r="AC106" s="121"/>
      <c r="AD106" s="122"/>
      <c r="AE106" s="122">
        <f t="shared" si="32"/>
        <v>10</v>
      </c>
      <c r="AF106" s="122"/>
      <c r="AG106" s="122"/>
      <c r="AH106" s="122">
        <f t="shared" si="33"/>
        <v>10</v>
      </c>
      <c r="AI106" s="122"/>
      <c r="AJ106" s="122"/>
      <c r="AK106" s="122">
        <f t="shared" si="34"/>
        <v>10</v>
      </c>
      <c r="AL106" s="122"/>
      <c r="AM106" s="122"/>
      <c r="AN106" s="122">
        <f t="shared" si="35"/>
        <v>10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64"/>
      <c r="G107" s="89">
        <v>30023038</v>
      </c>
      <c r="H107" s="118"/>
      <c r="I107" s="118"/>
      <c r="J107" s="64"/>
      <c r="K107" s="118"/>
      <c r="L107" s="105"/>
      <c r="M107" s="8"/>
      <c r="N107" s="91" t="s">
        <v>254</v>
      </c>
      <c r="O107" s="10">
        <f t="shared" si="37"/>
        <v>4</v>
      </c>
      <c r="P107" s="10">
        <v>72</v>
      </c>
      <c r="Q107" s="11" t="s">
        <v>84</v>
      </c>
      <c r="R107" s="43">
        <f t="shared" si="29"/>
        <v>50</v>
      </c>
      <c r="X107" s="122"/>
      <c r="Y107" s="50">
        <f t="shared" si="30"/>
        <v>20</v>
      </c>
      <c r="Z107" s="50"/>
      <c r="AA107" s="50"/>
      <c r="AB107" s="50">
        <f t="shared" si="31"/>
        <v>20</v>
      </c>
      <c r="AC107" s="121"/>
      <c r="AD107" s="122"/>
      <c r="AE107" s="122">
        <f t="shared" si="32"/>
        <v>20</v>
      </c>
      <c r="AF107" s="122"/>
      <c r="AG107" s="122"/>
      <c r="AH107" s="122">
        <f t="shared" si="33"/>
        <v>20</v>
      </c>
      <c r="AI107" s="122"/>
      <c r="AJ107" s="122"/>
      <c r="AK107" s="122">
        <f t="shared" si="34"/>
        <v>20</v>
      </c>
      <c r="AL107" s="122"/>
      <c r="AM107" s="122"/>
      <c r="AN107" s="122">
        <f t="shared" si="35"/>
        <v>20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64"/>
      <c r="H108" s="64">
        <v>10030773</v>
      </c>
      <c r="I108" s="118"/>
      <c r="J108" s="64"/>
      <c r="K108" s="118"/>
      <c r="L108" s="105"/>
      <c r="M108" s="8"/>
      <c r="N108" s="91" t="s">
        <v>253</v>
      </c>
      <c r="O108" s="10">
        <f t="shared" si="37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89">
        <v>30022107</v>
      </c>
      <c r="G109" s="118"/>
      <c r="H109" s="118"/>
      <c r="I109" s="118"/>
      <c r="J109" s="64"/>
      <c r="K109" s="118"/>
      <c r="L109" s="105"/>
      <c r="M109" s="8"/>
      <c r="N109" s="91" t="s">
        <v>258</v>
      </c>
      <c r="O109" s="10">
        <f t="shared" si="37"/>
        <v>4</v>
      </c>
      <c r="P109" s="10">
        <v>12</v>
      </c>
      <c r="Q109" s="11" t="s">
        <v>84</v>
      </c>
      <c r="R109" s="43">
        <f t="shared" si="29"/>
        <v>300</v>
      </c>
      <c r="X109" s="122"/>
      <c r="Y109" s="50">
        <f t="shared" si="30"/>
        <v>3.3333333333333335</v>
      </c>
      <c r="Z109" s="50"/>
      <c r="AA109" s="50"/>
      <c r="AB109" s="50">
        <f t="shared" si="31"/>
        <v>3.3333333333333335</v>
      </c>
      <c r="AC109" s="121"/>
      <c r="AD109" s="122"/>
      <c r="AE109" s="122">
        <f t="shared" si="32"/>
        <v>3.3333333333333335</v>
      </c>
      <c r="AF109" s="122"/>
      <c r="AG109" s="122"/>
      <c r="AH109" s="122">
        <f t="shared" si="33"/>
        <v>3.3333333333333335</v>
      </c>
      <c r="AI109" s="122"/>
      <c r="AJ109" s="122"/>
      <c r="AK109" s="122">
        <f t="shared" si="34"/>
        <v>3.3333333333333335</v>
      </c>
      <c r="AL109" s="122"/>
      <c r="AM109" s="122"/>
      <c r="AN109" s="122">
        <f t="shared" si="35"/>
        <v>3.3333333333333335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89">
        <v>30022108</v>
      </c>
      <c r="H110" s="118"/>
      <c r="I110" s="118"/>
      <c r="J110" s="64"/>
      <c r="K110" s="118"/>
      <c r="L110" s="105"/>
      <c r="M110" s="8"/>
      <c r="N110" s="91" t="s">
        <v>257</v>
      </c>
      <c r="O110" s="10">
        <f t="shared" si="37"/>
        <v>4</v>
      </c>
      <c r="P110" s="10">
        <v>9</v>
      </c>
      <c r="Q110" s="11" t="s">
        <v>72</v>
      </c>
      <c r="R110" s="43">
        <f t="shared" si="29"/>
        <v>400</v>
      </c>
      <c r="X110" s="122"/>
      <c r="Y110" s="50">
        <f t="shared" si="30"/>
        <v>2.5</v>
      </c>
      <c r="Z110" s="50"/>
      <c r="AA110" s="50"/>
      <c r="AB110" s="50">
        <f t="shared" si="31"/>
        <v>2.5</v>
      </c>
      <c r="AC110" s="121"/>
      <c r="AD110" s="122"/>
      <c r="AE110" s="122">
        <f t="shared" si="32"/>
        <v>2.5</v>
      </c>
      <c r="AF110" s="122"/>
      <c r="AG110" s="122"/>
      <c r="AH110" s="122">
        <f t="shared" si="33"/>
        <v>2.5</v>
      </c>
      <c r="AI110" s="122"/>
      <c r="AJ110" s="122"/>
      <c r="AK110" s="122">
        <f t="shared" si="34"/>
        <v>2.5</v>
      </c>
      <c r="AL110" s="122"/>
      <c r="AM110" s="122"/>
      <c r="AN110" s="122">
        <f t="shared" si="35"/>
        <v>2.5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10030759</v>
      </c>
      <c r="I111" s="118"/>
      <c r="J111" s="64"/>
      <c r="K111" s="118"/>
      <c r="L111" s="105"/>
      <c r="M111" s="8"/>
      <c r="N111" s="91" t="s">
        <v>256</v>
      </c>
      <c r="O111" s="10">
        <f t="shared" si="37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10034231</v>
      </c>
      <c r="F112" s="71"/>
      <c r="G112" s="71"/>
      <c r="H112" s="71"/>
      <c r="I112" s="64"/>
      <c r="J112" s="64"/>
      <c r="K112" s="71"/>
      <c r="L112" s="116"/>
      <c r="M112" s="8"/>
      <c r="N112" s="91" t="s">
        <v>453</v>
      </c>
      <c r="O112" s="10">
        <v>0.12666370090196724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10033352</v>
      </c>
      <c r="F113" s="71"/>
      <c r="G113" s="71"/>
      <c r="H113" s="71"/>
      <c r="I113" s="64"/>
      <c r="J113" s="64"/>
      <c r="K113" s="71"/>
      <c r="L113" s="116"/>
      <c r="M113" s="8"/>
      <c r="N113" s="91" t="s">
        <v>93</v>
      </c>
      <c r="O113" s="10">
        <v>14.946080753211115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10033353</v>
      </c>
      <c r="F114" s="71"/>
      <c r="G114" s="71"/>
      <c r="H114" s="71"/>
      <c r="I114" s="64"/>
      <c r="J114" s="64"/>
      <c r="K114" s="71"/>
      <c r="L114" s="116"/>
      <c r="M114" s="8"/>
      <c r="N114" s="91" t="s">
        <v>94</v>
      </c>
      <c r="O114" s="10">
        <v>0.66723574791121043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10033354</v>
      </c>
      <c r="F115" s="71"/>
      <c r="G115" s="71"/>
      <c r="H115" s="71"/>
      <c r="I115" s="64"/>
      <c r="J115" s="64"/>
      <c r="K115" s="71"/>
      <c r="L115" s="116"/>
      <c r="M115" s="8"/>
      <c r="N115" s="91" t="s">
        <v>95</v>
      </c>
      <c r="O115" s="10">
        <v>0.13344714958224208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10033355</v>
      </c>
      <c r="F116" s="71"/>
      <c r="G116" s="71"/>
      <c r="H116" s="71"/>
      <c r="I116" s="64"/>
      <c r="J116" s="64"/>
      <c r="K116" s="71"/>
      <c r="L116" s="116"/>
      <c r="M116" s="8"/>
      <c r="N116" s="91" t="s">
        <v>96</v>
      </c>
      <c r="O116" s="10">
        <v>9.7416419195036728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10033356</v>
      </c>
      <c r="F117" s="71"/>
      <c r="G117" s="71"/>
      <c r="H117" s="71"/>
      <c r="I117" s="64"/>
      <c r="J117" s="64"/>
      <c r="K117" s="71"/>
      <c r="L117" s="116"/>
      <c r="M117" s="8"/>
      <c r="N117" s="91" t="s">
        <v>97</v>
      </c>
      <c r="O117" s="10">
        <v>1.3344714958224209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10033357</v>
      </c>
      <c r="F118" s="71"/>
      <c r="G118" s="71"/>
      <c r="H118" s="71"/>
      <c r="I118" s="64"/>
      <c r="J118" s="64"/>
      <c r="K118" s="71"/>
      <c r="L118" s="116"/>
      <c r="M118" s="8"/>
      <c r="N118" s="91" t="s">
        <v>98</v>
      </c>
      <c r="O118" s="10">
        <v>0.5337885983289683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134">
        <v>30023535</v>
      </c>
      <c r="E119" s="71"/>
      <c r="F119" s="71"/>
      <c r="G119" s="71"/>
      <c r="H119" s="71"/>
      <c r="I119" s="64"/>
      <c r="J119" s="64"/>
      <c r="K119" s="117"/>
      <c r="L119" s="116"/>
      <c r="M119" s="8"/>
      <c r="N119" s="91" t="s">
        <v>447</v>
      </c>
      <c r="O119" s="10">
        <v>2</v>
      </c>
      <c r="P119" s="10">
        <f>16</f>
        <v>16</v>
      </c>
      <c r="Q119" s="11" t="s">
        <v>75</v>
      </c>
      <c r="R119" s="43">
        <f t="shared" si="29"/>
        <v>225</v>
      </c>
      <c r="X119" s="122"/>
      <c r="Y119" s="50">
        <f t="shared" si="30"/>
        <v>4.4444444444444446</v>
      </c>
      <c r="Z119" s="50"/>
      <c r="AA119" s="50"/>
      <c r="AB119" s="50">
        <f t="shared" si="31"/>
        <v>4.4444444444444446</v>
      </c>
      <c r="AC119" s="121"/>
      <c r="AD119" s="122"/>
      <c r="AE119" s="122">
        <f t="shared" si="32"/>
        <v>4.4444444444444446</v>
      </c>
      <c r="AF119" s="122"/>
      <c r="AG119" s="122"/>
      <c r="AH119" s="122">
        <f t="shared" si="33"/>
        <v>4.4444444444444446</v>
      </c>
      <c r="AI119" s="122"/>
      <c r="AJ119" s="122"/>
      <c r="AK119" s="122">
        <f t="shared" si="34"/>
        <v>4.4444444444444446</v>
      </c>
      <c r="AL119" s="122"/>
      <c r="AM119" s="122"/>
      <c r="AN119" s="122">
        <f t="shared" si="35"/>
        <v>4.4444444444444446</v>
      </c>
    </row>
    <row r="120" spans="1:40" ht="22.5" customHeight="1" x14ac:dyDescent="0.55000000000000004">
      <c r="A120" s="5">
        <v>1000</v>
      </c>
      <c r="B120" s="52" t="s">
        <v>66</v>
      </c>
      <c r="C120" s="63"/>
      <c r="D120" s="64"/>
      <c r="E120" s="71">
        <v>10030752</v>
      </c>
      <c r="F120" s="64"/>
      <c r="G120" s="71"/>
      <c r="H120" s="64"/>
      <c r="I120" s="64"/>
      <c r="J120" s="64"/>
      <c r="K120" s="118"/>
      <c r="L120" s="105"/>
      <c r="M120" s="8"/>
      <c r="N120" s="91" t="s">
        <v>177</v>
      </c>
      <c r="O120" s="10">
        <f>O119</f>
        <v>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10034231</v>
      </c>
      <c r="F121" s="71"/>
      <c r="G121" s="71"/>
      <c r="H121" s="71"/>
      <c r="I121" s="64"/>
      <c r="J121" s="64"/>
      <c r="K121" s="71"/>
      <c r="L121" s="116"/>
      <c r="M121" s="8"/>
      <c r="N121" s="91" t="s">
        <v>453</v>
      </c>
      <c r="O121" s="10">
        <v>2.7689709670194553E-3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10033352</v>
      </c>
      <c r="F122" s="71"/>
      <c r="G122" s="71"/>
      <c r="H122" s="71"/>
      <c r="I122" s="64"/>
      <c r="J122" s="64"/>
      <c r="K122" s="71"/>
      <c r="L122" s="116"/>
      <c r="M122" s="8"/>
      <c r="N122" s="91" t="s">
        <v>93</v>
      </c>
      <c r="O122" s="10">
        <v>0.32673341598000855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10033353</v>
      </c>
      <c r="F123" s="71"/>
      <c r="G123" s="71"/>
      <c r="H123" s="71"/>
      <c r="I123" s="64"/>
      <c r="J123" s="64"/>
      <c r="K123" s="71"/>
      <c r="L123" s="116"/>
      <c r="M123" s="8"/>
      <c r="N123" s="91" t="s">
        <v>94</v>
      </c>
      <c r="O123" s="10">
        <v>1.4586313213393237E-2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10033354</v>
      </c>
      <c r="F124" s="71"/>
      <c r="G124" s="71"/>
      <c r="H124" s="71"/>
      <c r="I124" s="64"/>
      <c r="J124" s="64"/>
      <c r="K124" s="71"/>
      <c r="L124" s="116"/>
      <c r="M124" s="8"/>
      <c r="N124" s="91" t="s">
        <v>95</v>
      </c>
      <c r="O124" s="10">
        <v>2.9172626426786476E-3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10033355</v>
      </c>
      <c r="F125" s="71"/>
      <c r="G125" s="71"/>
      <c r="H125" s="71"/>
      <c r="I125" s="64"/>
      <c r="J125" s="64"/>
      <c r="K125" s="71"/>
      <c r="L125" s="116"/>
      <c r="M125" s="8"/>
      <c r="N125" s="91" t="s">
        <v>96</v>
      </c>
      <c r="O125" s="10">
        <v>0.21296017291554128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10033356</v>
      </c>
      <c r="F126" s="71"/>
      <c r="G126" s="71"/>
      <c r="H126" s="71"/>
      <c r="I126" s="64"/>
      <c r="J126" s="64"/>
      <c r="K126" s="71"/>
      <c r="L126" s="116"/>
      <c r="M126" s="8"/>
      <c r="N126" s="91" t="s">
        <v>97</v>
      </c>
      <c r="O126" s="10">
        <v>2.9172626426786474E-2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10033357</v>
      </c>
      <c r="F127" s="71"/>
      <c r="G127" s="71"/>
      <c r="H127" s="71"/>
      <c r="I127" s="64"/>
      <c r="J127" s="64"/>
      <c r="K127" s="71"/>
      <c r="L127" s="116"/>
      <c r="M127" s="8"/>
      <c r="N127" s="91" t="s">
        <v>98</v>
      </c>
      <c r="O127" s="10">
        <v>1.166905057071459E-2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134">
        <v>30023536</v>
      </c>
      <c r="E128" s="71"/>
      <c r="F128" s="64"/>
      <c r="G128" s="71"/>
      <c r="H128" s="118"/>
      <c r="I128" s="118"/>
      <c r="J128" s="118"/>
      <c r="K128" s="118"/>
      <c r="L128" s="105"/>
      <c r="M128" s="8"/>
      <c r="N128" s="91" t="s">
        <v>448</v>
      </c>
      <c r="O128" s="10">
        <v>1</v>
      </c>
      <c r="P128" s="10">
        <f>16</f>
        <v>16</v>
      </c>
      <c r="Q128" s="11" t="s">
        <v>75</v>
      </c>
      <c r="R128" s="43">
        <f t="shared" si="29"/>
        <v>225</v>
      </c>
      <c r="X128" s="122"/>
      <c r="Y128" s="50">
        <f t="shared" si="30"/>
        <v>4.4444444444444446</v>
      </c>
      <c r="Z128" s="50"/>
      <c r="AA128" s="50"/>
      <c r="AB128" s="50">
        <f t="shared" si="31"/>
        <v>4.4444444444444446</v>
      </c>
      <c r="AC128" s="121"/>
      <c r="AD128" s="122"/>
      <c r="AE128" s="122">
        <f t="shared" si="32"/>
        <v>4.4444444444444446</v>
      </c>
      <c r="AF128" s="122"/>
      <c r="AG128" s="122"/>
      <c r="AH128" s="122">
        <f t="shared" si="33"/>
        <v>4.4444444444444446</v>
      </c>
      <c r="AI128" s="122"/>
      <c r="AJ128" s="122"/>
      <c r="AK128" s="122">
        <f t="shared" si="34"/>
        <v>4.4444444444444446</v>
      </c>
      <c r="AL128" s="122"/>
      <c r="AM128" s="122"/>
      <c r="AN128" s="122">
        <f t="shared" si="35"/>
        <v>4.4444444444444446</v>
      </c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71">
        <v>10030753</v>
      </c>
      <c r="F129" s="64"/>
      <c r="G129" s="71"/>
      <c r="H129" s="118"/>
      <c r="I129" s="118"/>
      <c r="J129" s="118"/>
      <c r="K129" s="64"/>
      <c r="L129" s="105"/>
      <c r="M129" s="8"/>
      <c r="N129" s="91" t="s">
        <v>178</v>
      </c>
      <c r="O129" s="10">
        <v>1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10034231</v>
      </c>
      <c r="F130" s="71"/>
      <c r="G130" s="71"/>
      <c r="H130" s="71"/>
      <c r="I130" s="64"/>
      <c r="J130" s="64"/>
      <c r="K130" s="71"/>
      <c r="L130" s="116"/>
      <c r="M130" s="8"/>
      <c r="N130" s="91" t="s">
        <v>453</v>
      </c>
      <c r="O130" s="10">
        <v>8.3069129010583664E-4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10033352</v>
      </c>
      <c r="F131" s="71"/>
      <c r="G131" s="71"/>
      <c r="H131" s="71"/>
      <c r="I131" s="64"/>
      <c r="J131" s="64"/>
      <c r="K131" s="71"/>
      <c r="L131" s="116"/>
      <c r="M131" s="8"/>
      <c r="N131" s="91" t="s">
        <v>93</v>
      </c>
      <c r="O131" s="10">
        <v>9.8020024794002569E-2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10033353</v>
      </c>
      <c r="F132" s="71"/>
      <c r="G132" s="71"/>
      <c r="H132" s="71"/>
      <c r="I132" s="64"/>
      <c r="J132" s="64"/>
      <c r="K132" s="71"/>
      <c r="L132" s="116"/>
      <c r="M132" s="8"/>
      <c r="N132" s="91" t="s">
        <v>94</v>
      </c>
      <c r="O132" s="10">
        <v>4.3758939640179718E-3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10033354</v>
      </c>
      <c r="F133" s="71"/>
      <c r="G133" s="71"/>
      <c r="H133" s="71"/>
      <c r="I133" s="64"/>
      <c r="J133" s="64"/>
      <c r="K133" s="71"/>
      <c r="L133" s="116"/>
      <c r="M133" s="8"/>
      <c r="N133" s="91" t="s">
        <v>95</v>
      </c>
      <c r="O133" s="10">
        <v>8.7517879280359426E-4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10033355</v>
      </c>
      <c r="F134" s="71"/>
      <c r="G134" s="71"/>
      <c r="H134" s="71"/>
      <c r="I134" s="64"/>
      <c r="J134" s="64"/>
      <c r="K134" s="71"/>
      <c r="L134" s="116"/>
      <c r="M134" s="8"/>
      <c r="N134" s="91" t="s">
        <v>96</v>
      </c>
      <c r="O134" s="10">
        <v>6.3888051874662385E-2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10033356</v>
      </c>
      <c r="F135" s="71"/>
      <c r="G135" s="71"/>
      <c r="H135" s="71"/>
      <c r="I135" s="64"/>
      <c r="J135" s="64"/>
      <c r="K135" s="71"/>
      <c r="L135" s="116"/>
      <c r="M135" s="8"/>
      <c r="N135" s="91" t="s">
        <v>97</v>
      </c>
      <c r="O135" s="10">
        <v>8.7517879280359437E-3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10033357</v>
      </c>
      <c r="F136" s="71"/>
      <c r="G136" s="71"/>
      <c r="H136" s="71"/>
      <c r="I136" s="64"/>
      <c r="J136" s="64"/>
      <c r="K136" s="71"/>
      <c r="L136" s="116"/>
      <c r="M136" s="8"/>
      <c r="N136" s="91" t="s">
        <v>98</v>
      </c>
      <c r="O136" s="10">
        <v>3.500715171214377E-3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134">
        <v>30023537</v>
      </c>
      <c r="E137" s="117"/>
      <c r="F137" s="64"/>
      <c r="G137" s="117"/>
      <c r="H137" s="118"/>
      <c r="I137" s="118"/>
      <c r="J137" s="118"/>
      <c r="K137" s="118"/>
      <c r="L137" s="105"/>
      <c r="M137" s="8"/>
      <c r="N137" s="91" t="s">
        <v>449</v>
      </c>
      <c r="O137" s="10">
        <v>1</v>
      </c>
      <c r="P137" s="10">
        <f>16</f>
        <v>16</v>
      </c>
      <c r="Q137" s="11" t="s">
        <v>75</v>
      </c>
      <c r="R137" s="43">
        <f t="shared" ref="R137" si="38">3600/P137</f>
        <v>225</v>
      </c>
      <c r="X137" s="122"/>
      <c r="Y137" s="50">
        <f t="shared" ref="Y137" si="39">$Y$1/R137</f>
        <v>4.4444444444444446</v>
      </c>
      <c r="Z137" s="50"/>
      <c r="AA137" s="50"/>
      <c r="AB137" s="50">
        <f t="shared" ref="AB137" si="40">$Y$1/R137</f>
        <v>4.4444444444444446</v>
      </c>
      <c r="AC137" s="121"/>
      <c r="AD137" s="122"/>
      <c r="AE137" s="122">
        <f t="shared" ref="AE137" si="41">$Y$1/R137</f>
        <v>4.4444444444444446</v>
      </c>
      <c r="AF137" s="122"/>
      <c r="AG137" s="122"/>
      <c r="AH137" s="122">
        <f t="shared" ref="AH137" si="42">$Y$1/R137</f>
        <v>4.4444444444444446</v>
      </c>
      <c r="AI137" s="122"/>
      <c r="AJ137" s="122"/>
      <c r="AK137" s="122">
        <f t="shared" ref="AK137" si="43">$Y$1/R137</f>
        <v>4.4444444444444446</v>
      </c>
      <c r="AL137" s="122"/>
      <c r="AM137" s="122"/>
      <c r="AN137" s="122">
        <f t="shared" ref="AN137" si="44">$Y$1/R137</f>
        <v>4.4444444444444446</v>
      </c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118">
        <v>10030443</v>
      </c>
      <c r="F138" s="64"/>
      <c r="G138" s="118"/>
      <c r="H138" s="64"/>
      <c r="I138" s="118"/>
      <c r="J138" s="64"/>
      <c r="K138" s="118"/>
      <c r="L138" s="105"/>
      <c r="M138" s="8"/>
      <c r="N138" s="91" t="s">
        <v>265</v>
      </c>
      <c r="O138" s="10">
        <v>1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10034231</v>
      </c>
      <c r="F139" s="71"/>
      <c r="G139" s="71"/>
      <c r="H139" s="71"/>
      <c r="I139" s="64"/>
      <c r="J139" s="64"/>
      <c r="K139" s="71"/>
      <c r="L139" s="116"/>
      <c r="M139" s="8"/>
      <c r="N139" s="91" t="s">
        <v>453</v>
      </c>
      <c r="O139" s="10">
        <v>8.2519600890741706E-4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10033352</v>
      </c>
      <c r="F140" s="71"/>
      <c r="G140" s="71"/>
      <c r="H140" s="71"/>
      <c r="I140" s="64"/>
      <c r="J140" s="64"/>
      <c r="K140" s="71"/>
      <c r="L140" s="116"/>
      <c r="M140" s="8"/>
      <c r="N140" s="91" t="s">
        <v>93</v>
      </c>
      <c r="O140" s="10">
        <v>6.5504525425943746E-2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10033353</v>
      </c>
      <c r="F141" s="71"/>
      <c r="G141" s="71"/>
      <c r="H141" s="71"/>
      <c r="I141" s="64"/>
      <c r="J141" s="64"/>
      <c r="K141" s="71"/>
      <c r="L141" s="116"/>
      <c r="M141" s="8"/>
      <c r="N141" s="91" t="s">
        <v>94</v>
      </c>
      <c r="O141" s="10">
        <v>2.9243091708010599E-3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10033354</v>
      </c>
      <c r="F142" s="71"/>
      <c r="G142" s="71"/>
      <c r="H142" s="71"/>
      <c r="I142" s="64"/>
      <c r="J142" s="64"/>
      <c r="K142" s="71"/>
      <c r="L142" s="116"/>
      <c r="M142" s="8"/>
      <c r="N142" s="91" t="s">
        <v>95</v>
      </c>
      <c r="O142" s="10">
        <v>5.8486183416021193E-4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10033355</v>
      </c>
      <c r="F143" s="71"/>
      <c r="G143" s="71"/>
      <c r="H143" s="71"/>
      <c r="I143" s="64"/>
      <c r="J143" s="64"/>
      <c r="K143" s="71"/>
      <c r="L143" s="116"/>
      <c r="M143" s="8"/>
      <c r="N143" s="91" t="s">
        <v>96</v>
      </c>
      <c r="O143" s="10">
        <v>4.2694913893695473E-2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10033356</v>
      </c>
      <c r="F144" s="71"/>
      <c r="G144" s="71"/>
      <c r="H144" s="71"/>
      <c r="I144" s="64"/>
      <c r="J144" s="64"/>
      <c r="K144" s="71"/>
      <c r="L144" s="116"/>
      <c r="M144" s="8"/>
      <c r="N144" s="91" t="s">
        <v>97</v>
      </c>
      <c r="O144" s="10">
        <v>5.8486183416021197E-3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10033357</v>
      </c>
      <c r="F145" s="71"/>
      <c r="G145" s="71"/>
      <c r="H145" s="71"/>
      <c r="I145" s="64"/>
      <c r="J145" s="64"/>
      <c r="K145" s="71"/>
      <c r="L145" s="116"/>
      <c r="M145" s="8"/>
      <c r="N145" s="91" t="s">
        <v>98</v>
      </c>
      <c r="O145" s="10">
        <v>2.3394473366408477E-3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265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10034173</v>
      </c>
      <c r="E147" s="64"/>
      <c r="F147" s="64"/>
      <c r="G147" s="64"/>
      <c r="H147" s="118"/>
      <c r="I147" s="64"/>
      <c r="J147" s="64"/>
      <c r="K147" s="118"/>
      <c r="L147" s="105"/>
      <c r="M147" s="8"/>
      <c r="N147" s="91" t="s">
        <v>272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10030446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273</v>
      </c>
      <c r="O148" s="10">
        <v>1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10030447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274</v>
      </c>
      <c r="O149" s="10">
        <v>2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10030448</v>
      </c>
      <c r="E150" s="118"/>
      <c r="F150" s="118"/>
      <c r="G150" s="118"/>
      <c r="H150" s="118"/>
      <c r="I150" s="64"/>
      <c r="J150" s="64"/>
      <c r="K150" s="118"/>
      <c r="L150" s="105"/>
      <c r="M150" s="8"/>
      <c r="N150" s="91" t="s">
        <v>275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10030449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276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10030450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277</v>
      </c>
      <c r="O152" s="10">
        <v>4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10030451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278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10030452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279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10030453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280</v>
      </c>
      <c r="O155" s="10">
        <v>3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10030454</v>
      </c>
      <c r="E156" s="64"/>
      <c r="F156" s="118"/>
      <c r="G156" s="118"/>
      <c r="H156" s="118"/>
      <c r="I156" s="64"/>
      <c r="J156" s="65"/>
      <c r="K156" s="66"/>
      <c r="L156" s="105"/>
      <c r="M156" s="8"/>
      <c r="N156" s="91" t="s">
        <v>281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10030455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282</v>
      </c>
      <c r="O157" s="10">
        <v>14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10030456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283</v>
      </c>
      <c r="O158" s="10">
        <v>4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10034174</v>
      </c>
      <c r="E159" s="118"/>
      <c r="F159" s="118"/>
      <c r="G159" s="118"/>
      <c r="H159" s="118"/>
      <c r="I159" s="64"/>
      <c r="J159" s="64"/>
      <c r="K159" s="118"/>
      <c r="L159" s="105"/>
      <c r="M159" s="8"/>
      <c r="N159" s="91" t="s">
        <v>284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10034175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285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10034176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286</v>
      </c>
      <c r="O161" s="10">
        <v>7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10034177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287</v>
      </c>
      <c r="O162" s="10">
        <v>5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10030461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288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10030462</v>
      </c>
      <c r="E164" s="118"/>
      <c r="F164" s="118"/>
      <c r="G164" s="118"/>
      <c r="H164" s="117"/>
      <c r="I164" s="64"/>
      <c r="J164" s="65"/>
      <c r="K164" s="66"/>
      <c r="L164" s="105"/>
      <c r="M164" s="8"/>
      <c r="N164" s="91" t="s">
        <v>289</v>
      </c>
      <c r="O164" s="10">
        <v>4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10028460</v>
      </c>
      <c r="E165" s="64"/>
      <c r="F165" s="118"/>
      <c r="G165" s="118"/>
      <c r="H165" s="117"/>
      <c r="I165" s="64"/>
      <c r="J165" s="65"/>
      <c r="K165" s="66"/>
      <c r="L165" s="105"/>
      <c r="M165" s="8"/>
      <c r="N165" s="91" t="s">
        <v>290</v>
      </c>
      <c r="O165" s="10">
        <v>6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10034178</v>
      </c>
      <c r="E166" s="64"/>
      <c r="F166" s="64"/>
      <c r="G166" s="64"/>
      <c r="H166" s="71"/>
      <c r="I166" s="64"/>
      <c r="J166" s="65"/>
      <c r="K166" s="66"/>
      <c r="L166" s="105"/>
      <c r="M166" s="8"/>
      <c r="N166" s="91" t="s">
        <v>291</v>
      </c>
      <c r="O166" s="10">
        <v>24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10034179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292</v>
      </c>
      <c r="O167" s="10">
        <v>8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10030463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293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10034960</v>
      </c>
      <c r="E169" s="119"/>
      <c r="F169" s="64"/>
      <c r="G169" s="64"/>
      <c r="H169" s="71"/>
      <c r="I169" s="64"/>
      <c r="J169" s="65"/>
      <c r="K169" s="66"/>
      <c r="L169" s="105"/>
      <c r="M169" s="8"/>
      <c r="N169" s="91" t="s">
        <v>424</v>
      </c>
      <c r="O169" s="10">
        <v>4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20004240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295</v>
      </c>
      <c r="O170" s="10">
        <v>2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20004241</v>
      </c>
      <c r="E171" s="64"/>
      <c r="F171" s="64"/>
      <c r="G171" s="64"/>
      <c r="H171" s="71"/>
      <c r="I171" s="64"/>
      <c r="J171" s="65"/>
      <c r="K171" s="66"/>
      <c r="L171" s="105"/>
      <c r="M171" s="8"/>
      <c r="N171" s="91" t="s">
        <v>296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20004981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297</v>
      </c>
      <c r="O172" s="10">
        <v>1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20005029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298</v>
      </c>
      <c r="O173" s="10">
        <v>3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20005026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299</v>
      </c>
      <c r="O174" s="10">
        <v>4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20005008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300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20004936</v>
      </c>
      <c r="E176" s="118"/>
      <c r="F176" s="118"/>
      <c r="G176" s="118"/>
      <c r="H176" s="118"/>
      <c r="I176" s="64"/>
      <c r="J176" s="118"/>
      <c r="K176" s="118"/>
      <c r="L176" s="105"/>
      <c r="M176" s="8"/>
      <c r="N176" s="91" t="s">
        <v>301</v>
      </c>
      <c r="O176" s="10">
        <v>1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20004952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302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20005019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303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20005020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304</v>
      </c>
      <c r="O179" s="10">
        <v>4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20005014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305</v>
      </c>
      <c r="O180" s="10">
        <v>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20004978</v>
      </c>
      <c r="E181" s="118"/>
      <c r="F181" s="71"/>
      <c r="G181" s="118"/>
      <c r="H181" s="118"/>
      <c r="I181" s="64"/>
      <c r="J181" s="65"/>
      <c r="K181" s="66"/>
      <c r="L181" s="105"/>
      <c r="M181" s="8"/>
      <c r="N181" s="91" t="s">
        <v>306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20004087</v>
      </c>
      <c r="E182" s="64"/>
      <c r="F182" s="71"/>
      <c r="G182" s="118"/>
      <c r="H182" s="118"/>
      <c r="I182" s="64"/>
      <c r="J182" s="65"/>
      <c r="K182" s="66"/>
      <c r="L182" s="105"/>
      <c r="M182" s="8"/>
      <c r="N182" s="91" t="s">
        <v>307</v>
      </c>
      <c r="O182" s="10">
        <v>0.2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88">
        <v>20004998</v>
      </c>
      <c r="E183" s="88"/>
      <c r="F183" s="88"/>
      <c r="G183" s="88"/>
      <c r="H183" s="135"/>
      <c r="I183" s="88"/>
      <c r="J183" s="88"/>
      <c r="K183" s="136"/>
      <c r="L183" s="137"/>
      <c r="M183" s="85"/>
      <c r="N183" s="87" t="s">
        <v>308</v>
      </c>
      <c r="O183" s="86">
        <v>1</v>
      </c>
      <c r="P183" s="86" t="s">
        <v>466</v>
      </c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309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20004983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310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20005002</v>
      </c>
      <c r="E186" s="64"/>
      <c r="F186" s="64"/>
      <c r="G186" s="64"/>
      <c r="H186" s="64"/>
      <c r="I186" s="64"/>
      <c r="J186" s="64"/>
      <c r="K186" s="65"/>
      <c r="L186" s="105"/>
      <c r="M186" s="8"/>
      <c r="N186" s="91" t="s">
        <v>311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20005221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450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20005222</v>
      </c>
      <c r="E188" s="64"/>
      <c r="F188" s="64"/>
      <c r="G188" s="64"/>
      <c r="H188" s="71"/>
      <c r="I188" s="118"/>
      <c r="J188" s="64"/>
      <c r="K188" s="65"/>
      <c r="L188" s="105"/>
      <c r="M188" s="8"/>
      <c r="N188" s="91" t="s">
        <v>451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20004982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314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20004985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315</v>
      </c>
      <c r="O190" s="10">
        <v>4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20005223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452</v>
      </c>
      <c r="O191" s="10">
        <v>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20004089</v>
      </c>
      <c r="E192" s="118"/>
      <c r="F192" s="118"/>
      <c r="G192" s="118"/>
      <c r="H192" s="118"/>
      <c r="I192" s="64"/>
      <c r="J192" s="118"/>
      <c r="K192" s="118"/>
      <c r="L192" s="105"/>
      <c r="M192" s="8"/>
      <c r="N192" s="91" t="s">
        <v>462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10034962</v>
      </c>
      <c r="E193" s="118"/>
      <c r="F193" s="118"/>
      <c r="G193" s="118"/>
      <c r="H193" s="118"/>
      <c r="I193" s="118"/>
      <c r="J193" s="117"/>
      <c r="K193" s="118"/>
      <c r="L193" s="105"/>
      <c r="M193" s="8"/>
      <c r="N193" s="91" t="s">
        <v>458</v>
      </c>
      <c r="O193" s="10">
        <f>1/40</f>
        <v>2.5000000000000001E-2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118"/>
      <c r="G194" s="118"/>
      <c r="H194" s="118"/>
      <c r="I194" s="118"/>
      <c r="J194" s="117"/>
      <c r="K194" s="118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118"/>
      <c r="I195" s="118"/>
      <c r="J195" s="117"/>
      <c r="K195" s="118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71"/>
      <c r="G196" s="118"/>
      <c r="H196" s="118"/>
      <c r="I196" s="64"/>
      <c r="J196" s="65"/>
      <c r="K196" s="66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71"/>
      <c r="G197" s="118"/>
      <c r="H197" s="118"/>
      <c r="I197" s="64"/>
      <c r="J197" s="65"/>
      <c r="K197" s="66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71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71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118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71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71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8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7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71"/>
      <c r="I303" s="64"/>
      <c r="J303" s="64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71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64"/>
      <c r="J319" s="64"/>
      <c r="K319" s="64"/>
      <c r="L319" s="105"/>
      <c r="M319" s="8"/>
      <c r="N319" s="91"/>
      <c r="O319" s="10"/>
      <c r="P319" s="10"/>
      <c r="Q319" s="11"/>
      <c r="R319" s="43"/>
      <c r="X319" s="98"/>
      <c r="Y319" s="96"/>
      <c r="Z319" s="96"/>
      <c r="AA319" s="96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118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64"/>
      <c r="G352" s="64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119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43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43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119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5"/>
      <c r="I453" s="66"/>
      <c r="J453" s="66"/>
      <c r="K453" s="66"/>
      <c r="L453" s="105"/>
      <c r="M453" s="8"/>
      <c r="N453" s="16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6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4"/>
      <c r="G470" s="64"/>
      <c r="H470" s="65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6"/>
      <c r="E474" s="64"/>
      <c r="F474" s="66"/>
      <c r="G474" s="70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106"/>
      <c r="D475" s="107"/>
      <c r="E475" s="107"/>
      <c r="F475" s="107"/>
      <c r="G475" s="108"/>
      <c r="H475" s="107"/>
      <c r="I475" s="107"/>
      <c r="J475" s="107"/>
      <c r="K475" s="107"/>
      <c r="L475" s="109"/>
      <c r="M475" s="8"/>
      <c r="N475" s="90"/>
      <c r="O475" s="10"/>
      <c r="P475" s="10"/>
      <c r="Q475" s="11"/>
      <c r="R475" s="12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93"/>
      <c r="F476" s="93"/>
      <c r="H476" s="29"/>
      <c r="I476" s="93"/>
      <c r="J476" s="93"/>
      <c r="K476" s="93"/>
      <c r="L476" s="22"/>
      <c r="M476" s="8"/>
      <c r="N476" s="90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93"/>
      <c r="E480" s="60"/>
      <c r="F480" s="93"/>
      <c r="H480" s="93"/>
      <c r="I480" s="93"/>
      <c r="J480" s="93"/>
      <c r="K480" s="93"/>
      <c r="L480" s="22"/>
      <c r="M480" s="8"/>
      <c r="N480" s="90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60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93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93"/>
      <c r="F487" s="93"/>
      <c r="G487" s="60"/>
      <c r="H487" s="94"/>
      <c r="I487" s="93"/>
      <c r="J487" s="93"/>
      <c r="K487" s="93"/>
      <c r="L487" s="22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92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60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93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93"/>
      <c r="F493" s="93"/>
      <c r="G493" s="60"/>
      <c r="H493" s="94"/>
      <c r="I493" s="93"/>
      <c r="J493" s="93"/>
      <c r="K493" s="93"/>
      <c r="L493" s="22"/>
      <c r="M493" s="8"/>
      <c r="N493" s="9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93"/>
      <c r="E497" s="60"/>
      <c r="F497" s="60"/>
      <c r="G497" s="93"/>
      <c r="H497" s="29"/>
      <c r="I497" s="93"/>
      <c r="J497" s="93"/>
      <c r="K497" s="93"/>
      <c r="L497" s="22"/>
      <c r="M497" s="8"/>
      <c r="N497" s="90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60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93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60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83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1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17"/>
      <c r="O529" s="10"/>
      <c r="P529" s="10"/>
      <c r="Q529" s="11"/>
      <c r="R529" s="43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94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29"/>
      <c r="H535" s="94"/>
      <c r="I535" s="93"/>
      <c r="J535" s="93"/>
      <c r="K535" s="93"/>
      <c r="L535" s="22"/>
      <c r="M535" s="8"/>
      <c r="N535" s="91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104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1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V544" s="14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1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6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93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94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6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6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6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93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4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6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7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93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17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18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55"/>
      <c r="I621" s="23"/>
      <c r="J621" s="23"/>
      <c r="K621" s="24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25"/>
      <c r="K622" s="26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25"/>
      <c r="J623" s="6"/>
      <c r="K623" s="25"/>
      <c r="L623" s="2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5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23"/>
      <c r="K629" s="23"/>
      <c r="L629" s="7"/>
      <c r="M629" s="8"/>
      <c r="N629" s="21"/>
      <c r="O629" s="10"/>
      <c r="P629" s="10"/>
      <c r="Q629" s="11"/>
      <c r="R629" s="43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7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7"/>
      <c r="K643" s="7"/>
      <c r="L643" s="6"/>
      <c r="M643" s="8"/>
      <c r="N643" s="21"/>
      <c r="O643" s="10"/>
      <c r="P643" s="10"/>
      <c r="Q643" s="11"/>
      <c r="R643" s="43"/>
      <c r="V643" s="14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7"/>
      <c r="M645" s="8"/>
      <c r="N645" s="21"/>
      <c r="O645" s="10"/>
      <c r="P645" s="10"/>
      <c r="Q645" s="11"/>
      <c r="R645" s="43"/>
      <c r="V645" s="14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  <c r="V647" s="14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7"/>
      <c r="K661" s="7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2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8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24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7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0"/>
      <c r="Q676" s="11"/>
      <c r="R676" s="43"/>
      <c r="V676" s="14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56"/>
      <c r="I693" s="7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22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29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29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29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7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7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20"/>
      <c r="B730" s="52"/>
      <c r="C730" s="59"/>
      <c r="D730" s="60"/>
      <c r="E730" s="60"/>
      <c r="F730" s="60"/>
      <c r="G730" s="60"/>
      <c r="H730" s="15"/>
      <c r="I730" s="6"/>
      <c r="J730" s="29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2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6"/>
      <c r="L735" s="7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9"/>
      <c r="O738" s="10"/>
      <c r="P738" s="128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54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8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20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20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32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33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16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55"/>
      <c r="I840" s="7"/>
      <c r="J840" s="7"/>
      <c r="K840" s="7"/>
      <c r="L840" s="7"/>
      <c r="M840" s="35"/>
      <c r="N840" s="34"/>
      <c r="O840" s="10"/>
      <c r="P840" s="128"/>
    </row>
    <row r="841" spans="1:16" x14ac:dyDescent="0.55000000000000004">
      <c r="A841" s="36"/>
      <c r="B841" s="52"/>
      <c r="C841" s="59"/>
      <c r="D841" s="60"/>
      <c r="E841" s="60"/>
      <c r="F841" s="60"/>
      <c r="G841" s="60"/>
      <c r="H841" s="57"/>
      <c r="I841" s="37"/>
      <c r="J841" s="37"/>
      <c r="K841" s="38"/>
      <c r="L841" s="37"/>
      <c r="M841" s="39"/>
      <c r="N841" s="40"/>
      <c r="O841" s="41"/>
      <c r="P841" s="128"/>
    </row>
    <row r="842" spans="1:16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15" x14ac:dyDescent="0.55000000000000004">
      <c r="A849" s="42"/>
      <c r="B849" s="53"/>
      <c r="H849" s="58"/>
      <c r="I849" s="43"/>
      <c r="J849" s="43"/>
      <c r="K849" s="43"/>
      <c r="L849" s="43"/>
      <c r="M849" s="46"/>
      <c r="N849" s="42"/>
      <c r="O849" s="47"/>
    </row>
    <row r="850" spans="1:15" x14ac:dyDescent="0.55000000000000004">
      <c r="A850" s="42"/>
      <c r="B850" s="53"/>
      <c r="H850" s="58"/>
      <c r="I850" s="43"/>
      <c r="J850" s="43"/>
      <c r="K850" s="43"/>
      <c r="L850" s="43"/>
      <c r="M850" s="46"/>
      <c r="N850" s="42"/>
      <c r="O850" s="47"/>
    </row>
    <row r="851" spans="1:15" x14ac:dyDescent="0.55000000000000004">
      <c r="A851" s="42"/>
      <c r="B851" s="53"/>
      <c r="H851" s="58"/>
      <c r="I851" s="43"/>
      <c r="J851" s="43"/>
      <c r="K851" s="43"/>
      <c r="L851" s="43"/>
      <c r="M851" s="46"/>
      <c r="N851" s="42"/>
      <c r="O851" s="47"/>
    </row>
  </sheetData>
  <autoFilter ref="A2:AO65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3">
    <cfRule type="duplicateValues" dxfId="2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2E37-D7D9-4DC1-A2B7-82206304FDD2}">
  <sheetPr>
    <pageSetUpPr fitToPage="1"/>
  </sheetPr>
  <dimension ref="A1:AQ850"/>
  <sheetViews>
    <sheetView zoomScale="70" zoomScaleNormal="70" workbookViewId="0">
      <pane xSplit="2" ySplit="2" topLeftCell="C186" activePane="bottomRight" state="frozen"/>
      <selection pane="topRight" activeCell="C1" sqref="C1"/>
      <selection pane="bottomLeft" activeCell="A3" sqref="A3"/>
      <selection pane="bottomRight" activeCell="H97" sqref="H97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40013805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442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3">
        <v>30023531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443</v>
      </c>
      <c r="O4" s="10">
        <f>O3</f>
        <v>1</v>
      </c>
      <c r="P4" s="10">
        <v>16</v>
      </c>
      <c r="Q4" s="11" t="s">
        <v>75</v>
      </c>
      <c r="R4" s="43">
        <f t="shared" ref="R4:R66" si="0">3600/P4</f>
        <v>225</v>
      </c>
      <c r="X4" s="122"/>
      <c r="Y4" s="50">
        <f t="shared" ref="Y4:Y66" si="1">$Y$1/R4</f>
        <v>4.4444444444444446</v>
      </c>
      <c r="Z4" s="50"/>
      <c r="AA4" s="50"/>
      <c r="AB4" s="50">
        <f t="shared" ref="AB4:AB66" si="2">$Y$1/R4</f>
        <v>4.4444444444444446</v>
      </c>
      <c r="AC4" s="121"/>
      <c r="AD4" s="122"/>
      <c r="AE4" s="122">
        <f t="shared" ref="AE4:AE66" si="3">$Y$1/R4</f>
        <v>4.4444444444444446</v>
      </c>
      <c r="AF4" s="122"/>
      <c r="AG4" s="122"/>
      <c r="AH4" s="122">
        <f t="shared" ref="AH4:AH66" si="4">$Y$1/R4</f>
        <v>4.4444444444444446</v>
      </c>
      <c r="AI4" s="122"/>
      <c r="AJ4" s="122"/>
      <c r="AK4" s="122">
        <f t="shared" ref="AK4:AK66" si="5">$Y$1/R4</f>
        <v>4.4444444444444446</v>
      </c>
      <c r="AL4" s="122"/>
      <c r="AM4" s="122"/>
      <c r="AN4" s="122">
        <f t="shared" ref="AN4:AN66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1"/>
        <v>3.3333333333333335</v>
      </c>
      <c r="Z13" s="50"/>
      <c r="AA13" s="50"/>
      <c r="AB13" s="50">
        <f t="shared" si="2"/>
        <v>3.3333333333333335</v>
      </c>
      <c r="AC13" s="121"/>
      <c r="AD13" s="122"/>
      <c r="AE13" s="122">
        <f t="shared" si="3"/>
        <v>3.3333333333333335</v>
      </c>
      <c r="AF13" s="122"/>
      <c r="AG13" s="122"/>
      <c r="AH13" s="122">
        <f t="shared" si="4"/>
        <v>3.3333333333333335</v>
      </c>
      <c r="AI13" s="122"/>
      <c r="AJ13" s="122"/>
      <c r="AK13" s="122">
        <f t="shared" si="5"/>
        <v>3.3333333333333335</v>
      </c>
      <c r="AL13" s="122"/>
      <c r="AM13" s="122"/>
      <c r="AN13" s="122">
        <f t="shared" si="6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O5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f t="shared" si="1"/>
        <v>11.111111111111111</v>
      </c>
      <c r="Z16" s="50"/>
      <c r="AA16" s="50"/>
      <c r="AB16" s="50">
        <f t="shared" si="2"/>
        <v>11.111111111111111</v>
      </c>
      <c r="AC16" s="121"/>
      <c r="AD16" s="122"/>
      <c r="AE16" s="122">
        <f t="shared" si="3"/>
        <v>11.111111111111111</v>
      </c>
      <c r="AF16" s="122"/>
      <c r="AG16" s="122"/>
      <c r="AH16" s="122">
        <f t="shared" si="4"/>
        <v>11.111111111111111</v>
      </c>
      <c r="AI16" s="122"/>
      <c r="AJ16" s="122"/>
      <c r="AK16" s="122">
        <f t="shared" si="5"/>
        <v>11.111111111111111</v>
      </c>
      <c r="AL16" s="122"/>
      <c r="AM16" s="122"/>
      <c r="AN16" s="122">
        <f t="shared" si="6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f t="shared" si="1"/>
        <v>3.3333333333333335</v>
      </c>
      <c r="Z18" s="50"/>
      <c r="AA18" s="50"/>
      <c r="AB18" s="50">
        <f t="shared" si="2"/>
        <v>3.3333333333333335</v>
      </c>
      <c r="AC18" s="121"/>
      <c r="AD18" s="122"/>
      <c r="AE18" s="122">
        <f t="shared" si="3"/>
        <v>3.3333333333333335</v>
      </c>
      <c r="AF18" s="122"/>
      <c r="AG18" s="122"/>
      <c r="AH18" s="122">
        <f t="shared" si="4"/>
        <v>3.3333333333333335</v>
      </c>
      <c r="AI18" s="122"/>
      <c r="AJ18" s="122"/>
      <c r="AK18" s="122">
        <f t="shared" si="5"/>
        <v>3.3333333333333335</v>
      </c>
      <c r="AL18" s="122"/>
      <c r="AM18" s="122"/>
      <c r="AN18" s="122">
        <f t="shared" si="6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O5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10034231</v>
      </c>
      <c r="F22" s="71"/>
      <c r="G22" s="71"/>
      <c r="H22" s="71"/>
      <c r="I22" s="64"/>
      <c r="J22" s="64"/>
      <c r="K22" s="71"/>
      <c r="L22" s="116"/>
      <c r="M22" s="8"/>
      <c r="N22" s="91" t="s">
        <v>453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23.394617679304424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1.0444025749689474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0.20888051499378948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15.248277594546634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2.0888051499378948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0.83552205997515794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33">
        <v>30023532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444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f t="shared" si="1"/>
        <v>4.4444444444444446</v>
      </c>
      <c r="Z29" s="50"/>
      <c r="AA29" s="50"/>
      <c r="AB29" s="50">
        <f t="shared" si="2"/>
        <v>4.4444444444444446</v>
      </c>
      <c r="AC29" s="121"/>
      <c r="AD29" s="122"/>
      <c r="AE29" s="122">
        <f t="shared" si="3"/>
        <v>4.4444444444444446</v>
      </c>
      <c r="AF29" s="122"/>
      <c r="AG29" s="122"/>
      <c r="AH29" s="122">
        <f t="shared" si="4"/>
        <v>4.4444444444444446</v>
      </c>
      <c r="AI29" s="122"/>
      <c r="AJ29" s="122"/>
      <c r="AK29" s="122">
        <f t="shared" si="5"/>
        <v>4.4444444444444446</v>
      </c>
      <c r="AL29" s="122"/>
      <c r="AM29" s="122"/>
      <c r="AN29" s="122">
        <f t="shared" si="6"/>
        <v>4.4444444444444446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O4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f t="shared" si="1"/>
        <v>50</v>
      </c>
      <c r="Z30" s="50"/>
      <c r="AA30" s="50"/>
      <c r="AB30" s="50">
        <f t="shared" si="2"/>
        <v>50</v>
      </c>
      <c r="AC30" s="121"/>
      <c r="AD30" s="122"/>
      <c r="AE30" s="122">
        <f t="shared" si="3"/>
        <v>50</v>
      </c>
      <c r="AF30" s="122"/>
      <c r="AG30" s="122"/>
      <c r="AH30" s="122">
        <f t="shared" si="4"/>
        <v>50</v>
      </c>
      <c r="AI30" s="122"/>
      <c r="AJ30" s="122"/>
      <c r="AK30" s="122">
        <f t="shared" si="5"/>
        <v>50</v>
      </c>
      <c r="AL30" s="122"/>
      <c r="AM30" s="122"/>
      <c r="AN30" s="122">
        <f t="shared" si="6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f t="shared" si="1"/>
        <v>103.05555555555556</v>
      </c>
      <c r="Z31" s="50"/>
      <c r="AA31" s="50"/>
      <c r="AB31" s="50">
        <f t="shared" si="2"/>
        <v>103.05555555555556</v>
      </c>
      <c r="AC31" s="121"/>
      <c r="AD31" s="122"/>
      <c r="AE31" s="122">
        <f t="shared" si="3"/>
        <v>103.05555555555556</v>
      </c>
      <c r="AF31" s="122"/>
      <c r="AG31" s="122"/>
      <c r="AH31" s="122">
        <f t="shared" si="4"/>
        <v>103.05555555555556</v>
      </c>
      <c r="AI31" s="122"/>
      <c r="AJ31" s="122"/>
      <c r="AK31" s="122">
        <f t="shared" si="5"/>
        <v>103.05555555555556</v>
      </c>
      <c r="AL31" s="122"/>
      <c r="AM31" s="122"/>
      <c r="AN31" s="122">
        <f t="shared" si="6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8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f t="shared" si="1"/>
        <v>20.833333333333332</v>
      </c>
      <c r="Z32" s="50"/>
      <c r="AA32" s="50"/>
      <c r="AB32" s="50">
        <f t="shared" si="2"/>
        <v>20.833333333333332</v>
      </c>
      <c r="AC32" s="121"/>
      <c r="AD32" s="122"/>
      <c r="AE32" s="122">
        <f t="shared" si="3"/>
        <v>20.833333333333332</v>
      </c>
      <c r="AF32" s="122"/>
      <c r="AG32" s="122"/>
      <c r="AH32" s="122">
        <f t="shared" si="4"/>
        <v>20.833333333333332</v>
      </c>
      <c r="AI32" s="122"/>
      <c r="AJ32" s="122"/>
      <c r="AK32" s="122">
        <f t="shared" si="5"/>
        <v>20.833333333333332</v>
      </c>
      <c r="AL32" s="122"/>
      <c r="AM32" s="122"/>
      <c r="AN32" s="122">
        <f t="shared" si="6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8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f t="shared" si="1"/>
        <v>7.4999999999999991</v>
      </c>
      <c r="Z33" s="50"/>
      <c r="AA33" s="50"/>
      <c r="AB33" s="50">
        <f t="shared" si="2"/>
        <v>7.4999999999999991</v>
      </c>
      <c r="AC33" s="121"/>
      <c r="AD33" s="122"/>
      <c r="AE33" s="122">
        <f t="shared" si="3"/>
        <v>7.4999999999999991</v>
      </c>
      <c r="AF33" s="122"/>
      <c r="AG33" s="122"/>
      <c r="AH33" s="122">
        <f t="shared" si="4"/>
        <v>7.4999999999999991</v>
      </c>
      <c r="AI33" s="122"/>
      <c r="AJ33" s="122"/>
      <c r="AK33" s="122">
        <f t="shared" si="5"/>
        <v>7.4999999999999991</v>
      </c>
      <c r="AL33" s="122"/>
      <c r="AM33" s="122"/>
      <c r="AN33" s="122">
        <f t="shared" si="6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8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O3</f>
        <v>1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f t="shared" si="1"/>
        <v>8.3333333333333339</v>
      </c>
      <c r="Z39" s="50"/>
      <c r="AA39" s="50"/>
      <c r="AB39" s="50">
        <f t="shared" si="2"/>
        <v>8.3333333333333339</v>
      </c>
      <c r="AC39" s="121"/>
      <c r="AD39" s="122"/>
      <c r="AE39" s="122">
        <f t="shared" si="3"/>
        <v>8.3333333333333339</v>
      </c>
      <c r="AF39" s="122"/>
      <c r="AG39" s="122"/>
      <c r="AH39" s="122">
        <f t="shared" si="4"/>
        <v>8.3333333333333339</v>
      </c>
      <c r="AI39" s="122"/>
      <c r="AJ39" s="122"/>
      <c r="AK39" s="122">
        <f t="shared" si="5"/>
        <v>8.3333333333333339</v>
      </c>
      <c r="AL39" s="122"/>
      <c r="AM39" s="122"/>
      <c r="AN39" s="122">
        <f t="shared" si="6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1</v>
      </c>
      <c r="P41" s="10">
        <v>18</v>
      </c>
      <c r="Q41" s="11" t="s">
        <v>72</v>
      </c>
      <c r="R41" s="43">
        <f t="shared" si="0"/>
        <v>200</v>
      </c>
      <c r="X41" s="122"/>
      <c r="Y41" s="50">
        <f t="shared" si="1"/>
        <v>5</v>
      </c>
      <c r="Z41" s="50"/>
      <c r="AA41" s="50"/>
      <c r="AB41" s="50">
        <f t="shared" si="2"/>
        <v>5</v>
      </c>
      <c r="AC41" s="121"/>
      <c r="AD41" s="122"/>
      <c r="AE41" s="122">
        <f t="shared" si="3"/>
        <v>5</v>
      </c>
      <c r="AF41" s="122"/>
      <c r="AG41" s="122"/>
      <c r="AH41" s="122">
        <f t="shared" si="4"/>
        <v>5</v>
      </c>
      <c r="AI41" s="122"/>
      <c r="AJ41" s="122"/>
      <c r="AK41" s="122">
        <f t="shared" si="5"/>
        <v>5</v>
      </c>
      <c r="AL41" s="122"/>
      <c r="AM41" s="122"/>
      <c r="AN41" s="122">
        <f t="shared" si="6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9">O41</f>
        <v>1</v>
      </c>
      <c r="P42" s="10">
        <v>24</v>
      </c>
      <c r="Q42" s="11" t="s">
        <v>84</v>
      </c>
      <c r="R42" s="43">
        <f t="shared" si="0"/>
        <v>150</v>
      </c>
      <c r="X42" s="122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21"/>
      <c r="AD42" s="122"/>
      <c r="AE42" s="122">
        <f t="shared" si="3"/>
        <v>6.666666666666667</v>
      </c>
      <c r="AF42" s="122"/>
      <c r="AG42" s="122"/>
      <c r="AH42" s="122">
        <f t="shared" si="4"/>
        <v>6.666666666666667</v>
      </c>
      <c r="AI42" s="122"/>
      <c r="AJ42" s="122"/>
      <c r="AK42" s="122">
        <f t="shared" si="5"/>
        <v>6.666666666666667</v>
      </c>
      <c r="AL42" s="122"/>
      <c r="AM42" s="122"/>
      <c r="AN42" s="122">
        <f t="shared" si="6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9"/>
        <v>1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1</v>
      </c>
      <c r="P44" s="10">
        <v>9</v>
      </c>
      <c r="Q44" s="11" t="s">
        <v>72</v>
      </c>
      <c r="R44" s="43">
        <f t="shared" si="0"/>
        <v>400</v>
      </c>
      <c r="X44" s="122"/>
      <c r="Y44" s="50">
        <f t="shared" si="1"/>
        <v>2.5</v>
      </c>
      <c r="Z44" s="50"/>
      <c r="AA44" s="50"/>
      <c r="AB44" s="50">
        <f t="shared" si="2"/>
        <v>2.5</v>
      </c>
      <c r="AC44" s="121"/>
      <c r="AD44" s="122"/>
      <c r="AE44" s="122">
        <f t="shared" si="3"/>
        <v>2.5</v>
      </c>
      <c r="AF44" s="122"/>
      <c r="AG44" s="122"/>
      <c r="AH44" s="122">
        <f t="shared" si="4"/>
        <v>2.5</v>
      </c>
      <c r="AI44" s="122"/>
      <c r="AJ44" s="122"/>
      <c r="AK44" s="122">
        <f t="shared" si="5"/>
        <v>2.5</v>
      </c>
      <c r="AL44" s="122"/>
      <c r="AM44" s="122"/>
      <c r="AN44" s="122">
        <f t="shared" si="6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1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1</v>
      </c>
      <c r="P46" s="10">
        <v>9</v>
      </c>
      <c r="Q46" s="11" t="s">
        <v>72</v>
      </c>
      <c r="R46" s="43">
        <f t="shared" si="0"/>
        <v>400</v>
      </c>
      <c r="X46" s="122"/>
      <c r="Y46" s="50">
        <f t="shared" si="1"/>
        <v>2.5</v>
      </c>
      <c r="Z46" s="50"/>
      <c r="AA46" s="50"/>
      <c r="AB46" s="50">
        <f t="shared" si="2"/>
        <v>2.5</v>
      </c>
      <c r="AC46" s="121"/>
      <c r="AD46" s="122"/>
      <c r="AE46" s="122">
        <f t="shared" si="3"/>
        <v>2.5</v>
      </c>
      <c r="AF46" s="122"/>
      <c r="AG46" s="122"/>
      <c r="AH46" s="122">
        <f t="shared" si="4"/>
        <v>2.5</v>
      </c>
      <c r="AI46" s="122"/>
      <c r="AJ46" s="122"/>
      <c r="AK46" s="122">
        <f t="shared" si="5"/>
        <v>2.5</v>
      </c>
      <c r="AL46" s="122"/>
      <c r="AM46" s="122"/>
      <c r="AN46" s="122">
        <f t="shared" si="6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1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f t="shared" si="1"/>
        <v>39.166666666666664</v>
      </c>
      <c r="Z48" s="50"/>
      <c r="AA48" s="50"/>
      <c r="AB48" s="50">
        <f t="shared" si="2"/>
        <v>39.166666666666664</v>
      </c>
      <c r="AC48" s="121"/>
      <c r="AD48" s="122"/>
      <c r="AE48" s="122">
        <f t="shared" si="3"/>
        <v>39.166666666666664</v>
      </c>
      <c r="AF48" s="122"/>
      <c r="AG48" s="122"/>
      <c r="AH48" s="122">
        <f t="shared" si="4"/>
        <v>39.166666666666664</v>
      </c>
      <c r="AI48" s="122"/>
      <c r="AJ48" s="122"/>
      <c r="AK48" s="122">
        <f t="shared" si="5"/>
        <v>39.166666666666664</v>
      </c>
      <c r="AL48" s="122"/>
      <c r="AM48" s="122"/>
      <c r="AN48" s="122">
        <f t="shared" si="6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f t="shared" si="1"/>
        <v>7.4999999999999991</v>
      </c>
      <c r="Z49" s="50"/>
      <c r="AA49" s="50"/>
      <c r="AB49" s="50">
        <f t="shared" si="2"/>
        <v>7.4999999999999991</v>
      </c>
      <c r="AC49" s="121"/>
      <c r="AD49" s="122"/>
      <c r="AE49" s="122">
        <f t="shared" si="3"/>
        <v>7.4999999999999991</v>
      </c>
      <c r="AF49" s="122"/>
      <c r="AG49" s="122"/>
      <c r="AH49" s="122">
        <f t="shared" si="4"/>
        <v>7.4999999999999991</v>
      </c>
      <c r="AI49" s="122"/>
      <c r="AJ49" s="122"/>
      <c r="AK49" s="122">
        <f t="shared" si="5"/>
        <v>7.4999999999999991</v>
      </c>
      <c r="AL49" s="122"/>
      <c r="AM49" s="122"/>
      <c r="AN49" s="122">
        <f t="shared" si="6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0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f t="shared" si="1"/>
        <v>10</v>
      </c>
      <c r="Z50" s="50"/>
      <c r="AA50" s="50"/>
      <c r="AB50" s="50">
        <f t="shared" si="2"/>
        <v>10</v>
      </c>
      <c r="AC50" s="121"/>
      <c r="AD50" s="122"/>
      <c r="AE50" s="122">
        <f t="shared" si="3"/>
        <v>10</v>
      </c>
      <c r="AF50" s="122"/>
      <c r="AG50" s="122"/>
      <c r="AH50" s="122">
        <f t="shared" si="4"/>
        <v>10</v>
      </c>
      <c r="AI50" s="122"/>
      <c r="AJ50" s="122"/>
      <c r="AK50" s="122">
        <f t="shared" si="5"/>
        <v>10</v>
      </c>
      <c r="AL50" s="122"/>
      <c r="AM50" s="122"/>
      <c r="AN50" s="122">
        <f t="shared" si="6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0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f t="shared" si="1"/>
        <v>13.888888888888889</v>
      </c>
      <c r="Z53" s="50"/>
      <c r="AA53" s="50"/>
      <c r="AB53" s="50">
        <f t="shared" si="2"/>
        <v>13.888888888888889</v>
      </c>
      <c r="AC53" s="121"/>
      <c r="AD53" s="122"/>
      <c r="AE53" s="122">
        <f t="shared" si="3"/>
        <v>13.888888888888889</v>
      </c>
      <c r="AF53" s="122"/>
      <c r="AG53" s="122"/>
      <c r="AH53" s="122">
        <f t="shared" si="4"/>
        <v>13.888888888888889</v>
      </c>
      <c r="AI53" s="122"/>
      <c r="AJ53" s="122"/>
      <c r="AK53" s="122">
        <f t="shared" si="5"/>
        <v>13.888888888888889</v>
      </c>
      <c r="AL53" s="122"/>
      <c r="AM53" s="122"/>
      <c r="AN53" s="122">
        <f t="shared" si="6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0"/>
        <v>150</v>
      </c>
      <c r="X54" s="122"/>
      <c r="Y54" s="50">
        <f t="shared" si="1"/>
        <v>6.666666666666667</v>
      </c>
      <c r="Z54" s="50"/>
      <c r="AA54" s="50"/>
      <c r="AB54" s="50">
        <f t="shared" si="2"/>
        <v>6.666666666666667</v>
      </c>
      <c r="AC54" s="121"/>
      <c r="AD54" s="122"/>
      <c r="AE54" s="122">
        <f t="shared" si="3"/>
        <v>6.666666666666667</v>
      </c>
      <c r="AF54" s="122"/>
      <c r="AG54" s="122"/>
      <c r="AH54" s="122">
        <f t="shared" si="4"/>
        <v>6.666666666666667</v>
      </c>
      <c r="AI54" s="122"/>
      <c r="AJ54" s="122"/>
      <c r="AK54" s="122">
        <f t="shared" si="5"/>
        <v>6.666666666666667</v>
      </c>
      <c r="AL54" s="122"/>
      <c r="AM54" s="122"/>
      <c r="AN54" s="122">
        <f t="shared" si="6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1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2">3600/P56</f>
        <v>200</v>
      </c>
      <c r="X56" s="122"/>
      <c r="Y56" s="50">
        <f t="shared" ref="Y56" si="13">$Y$1/R56</f>
        <v>5</v>
      </c>
      <c r="Z56" s="50"/>
      <c r="AA56" s="50"/>
      <c r="AB56" s="50">
        <f t="shared" ref="AB56" si="14">$Y$1/R56</f>
        <v>5</v>
      </c>
      <c r="AC56" s="121"/>
      <c r="AD56" s="122"/>
      <c r="AE56" s="122">
        <f t="shared" ref="AE56" si="15">$Y$1/R56</f>
        <v>5</v>
      </c>
      <c r="AF56" s="122"/>
      <c r="AG56" s="122"/>
      <c r="AH56" s="122">
        <f t="shared" ref="AH56" si="16">$Y$1/R56</f>
        <v>5</v>
      </c>
      <c r="AI56" s="122"/>
      <c r="AJ56" s="122"/>
      <c r="AK56" s="122">
        <f t="shared" ref="AK56" si="17">$Y$1/R56</f>
        <v>5</v>
      </c>
      <c r="AL56" s="122"/>
      <c r="AM56" s="122"/>
      <c r="AN56" s="122">
        <f t="shared" ref="AN56" si="18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0"/>
        <v>300</v>
      </c>
      <c r="X58" s="122"/>
      <c r="Y58" s="50">
        <f t="shared" si="1"/>
        <v>3.3333333333333335</v>
      </c>
      <c r="Z58" s="50"/>
      <c r="AA58" s="50"/>
      <c r="AB58" s="50">
        <f t="shared" si="2"/>
        <v>3.3333333333333335</v>
      </c>
      <c r="AC58" s="121"/>
      <c r="AD58" s="122"/>
      <c r="AE58" s="122">
        <f t="shared" si="3"/>
        <v>3.3333333333333335</v>
      </c>
      <c r="AF58" s="122"/>
      <c r="AG58" s="122"/>
      <c r="AH58" s="122">
        <f t="shared" si="4"/>
        <v>3.3333333333333335</v>
      </c>
      <c r="AI58" s="122"/>
      <c r="AJ58" s="122"/>
      <c r="AK58" s="122">
        <f t="shared" si="5"/>
        <v>3.3333333333333335</v>
      </c>
      <c r="AL58" s="122"/>
      <c r="AM58" s="122"/>
      <c r="AN58" s="122">
        <f t="shared" si="6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0"/>
        <v>39.560439560439562</v>
      </c>
      <c r="X60" s="122"/>
      <c r="Y60" s="50">
        <f t="shared" si="1"/>
        <v>25.277777777777775</v>
      </c>
      <c r="Z60" s="50"/>
      <c r="AA60" s="50"/>
      <c r="AB60" s="50">
        <f t="shared" si="2"/>
        <v>25.277777777777775</v>
      </c>
      <c r="AC60" s="121"/>
      <c r="AD60" s="122"/>
      <c r="AE60" s="122">
        <f t="shared" si="3"/>
        <v>25.277777777777775</v>
      </c>
      <c r="AF60" s="122"/>
      <c r="AG60" s="122"/>
      <c r="AH60" s="122">
        <f t="shared" si="4"/>
        <v>25.277777777777775</v>
      </c>
      <c r="AI60" s="122"/>
      <c r="AJ60" s="122"/>
      <c r="AK60" s="122">
        <f t="shared" si="5"/>
        <v>25.277777777777775</v>
      </c>
      <c r="AL60" s="122"/>
      <c r="AM60" s="122"/>
      <c r="AN60" s="122">
        <f t="shared" si="6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0"/>
        <v>133.33333333333334</v>
      </c>
      <c r="X61" s="122"/>
      <c r="Y61" s="50">
        <f t="shared" si="1"/>
        <v>7.4999999999999991</v>
      </c>
      <c r="Z61" s="50"/>
      <c r="AA61" s="50"/>
      <c r="AB61" s="50">
        <f t="shared" si="2"/>
        <v>7.4999999999999991</v>
      </c>
      <c r="AC61" s="121"/>
      <c r="AD61" s="122"/>
      <c r="AE61" s="122">
        <f t="shared" si="3"/>
        <v>7.4999999999999991</v>
      </c>
      <c r="AF61" s="122"/>
      <c r="AG61" s="122"/>
      <c r="AH61" s="122">
        <f t="shared" si="4"/>
        <v>7.4999999999999991</v>
      </c>
      <c r="AI61" s="122"/>
      <c r="AJ61" s="122"/>
      <c r="AK61" s="122">
        <f t="shared" si="5"/>
        <v>7.4999999999999991</v>
      </c>
      <c r="AL61" s="122"/>
      <c r="AM61" s="122"/>
      <c r="AN61" s="122">
        <f t="shared" si="6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19">O61</f>
        <v>1</v>
      </c>
      <c r="P62" s="10">
        <v>36</v>
      </c>
      <c r="Q62" s="11" t="s">
        <v>84</v>
      </c>
      <c r="R62" s="43">
        <f t="shared" si="0"/>
        <v>100</v>
      </c>
      <c r="X62" s="122"/>
      <c r="Y62" s="50">
        <f t="shared" si="1"/>
        <v>10</v>
      </c>
      <c r="Z62" s="50"/>
      <c r="AA62" s="50"/>
      <c r="AB62" s="50">
        <f t="shared" si="2"/>
        <v>10</v>
      </c>
      <c r="AC62" s="121"/>
      <c r="AD62" s="122"/>
      <c r="AE62" s="122">
        <f t="shared" si="3"/>
        <v>10</v>
      </c>
      <c r="AF62" s="122"/>
      <c r="AG62" s="122"/>
      <c r="AH62" s="122">
        <f t="shared" si="4"/>
        <v>10</v>
      </c>
      <c r="AI62" s="122"/>
      <c r="AJ62" s="122"/>
      <c r="AK62" s="122">
        <f t="shared" si="5"/>
        <v>10</v>
      </c>
      <c r="AL62" s="122"/>
      <c r="AM62" s="122"/>
      <c r="AN62" s="122">
        <f t="shared" si="6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19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0"/>
        <v>72</v>
      </c>
      <c r="X65" s="122"/>
      <c r="Y65" s="50">
        <f t="shared" si="1"/>
        <v>13.888888888888889</v>
      </c>
      <c r="Z65" s="50"/>
      <c r="AA65" s="50"/>
      <c r="AB65" s="50">
        <f t="shared" si="2"/>
        <v>13.888888888888889</v>
      </c>
      <c r="AC65" s="121"/>
      <c r="AD65" s="122"/>
      <c r="AE65" s="122">
        <f t="shared" si="3"/>
        <v>13.888888888888889</v>
      </c>
      <c r="AF65" s="122"/>
      <c r="AG65" s="122"/>
      <c r="AH65" s="122">
        <f t="shared" si="4"/>
        <v>13.888888888888889</v>
      </c>
      <c r="AI65" s="122"/>
      <c r="AJ65" s="122"/>
      <c r="AK65" s="122">
        <f t="shared" si="5"/>
        <v>13.888888888888889</v>
      </c>
      <c r="AL65" s="122"/>
      <c r="AM65" s="122"/>
      <c r="AN65" s="122">
        <f t="shared" si="6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0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1">3600/P68</f>
        <v>200</v>
      </c>
      <c r="X68" s="122"/>
      <c r="Y68" s="50">
        <f t="shared" ref="Y68" si="22">$Y$1/R68</f>
        <v>5</v>
      </c>
      <c r="Z68" s="50"/>
      <c r="AA68" s="50"/>
      <c r="AB68" s="50">
        <f t="shared" ref="AB68" si="23">$Y$1/R68</f>
        <v>5</v>
      </c>
      <c r="AC68" s="121"/>
      <c r="AD68" s="122"/>
      <c r="AE68" s="122">
        <f t="shared" ref="AE68" si="24">$Y$1/R68</f>
        <v>5</v>
      </c>
      <c r="AF68" s="122"/>
      <c r="AG68" s="122"/>
      <c r="AH68" s="122">
        <f t="shared" ref="AH68" si="25">$Y$1/R68</f>
        <v>5</v>
      </c>
      <c r="AI68" s="122"/>
      <c r="AJ68" s="122"/>
      <c r="AK68" s="122">
        <f t="shared" ref="AK68" si="26">$Y$1/R68</f>
        <v>5</v>
      </c>
      <c r="AL68" s="122"/>
      <c r="AM68" s="122"/>
      <c r="AN68" s="122">
        <f t="shared" ref="AN68" si="27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1"/>
        <v>300</v>
      </c>
      <c r="X70" s="122"/>
      <c r="Y70" s="50">
        <f t="shared" ref="Y70" si="28">$Y$1/R70</f>
        <v>3.3333333333333335</v>
      </c>
      <c r="Z70" s="50"/>
      <c r="AA70" s="50"/>
      <c r="AB70" s="50">
        <f t="shared" ref="AB70" si="29">$Y$1/R70</f>
        <v>3.3333333333333335</v>
      </c>
      <c r="AC70" s="121"/>
      <c r="AD70" s="122"/>
      <c r="AE70" s="122">
        <f t="shared" ref="AE70" si="30">$Y$1/R70</f>
        <v>3.3333333333333335</v>
      </c>
      <c r="AF70" s="122"/>
      <c r="AG70" s="122"/>
      <c r="AH70" s="122">
        <f t="shared" ref="AH70" si="31">$Y$1/R70</f>
        <v>3.3333333333333335</v>
      </c>
      <c r="AI70" s="122"/>
      <c r="AJ70" s="122"/>
      <c r="AK70" s="122">
        <f t="shared" ref="AK70" si="32">$Y$1/R70</f>
        <v>3.3333333333333335</v>
      </c>
      <c r="AL70" s="122"/>
      <c r="AM70" s="122"/>
      <c r="AN70" s="122">
        <f t="shared" ref="AN70" si="33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10034231</v>
      </c>
      <c r="F75" s="71"/>
      <c r="G75" s="71"/>
      <c r="H75" s="71"/>
      <c r="I75" s="64"/>
      <c r="J75" s="64"/>
      <c r="K75" s="71"/>
      <c r="L75" s="116"/>
      <c r="M75" s="8"/>
      <c r="N75" s="91" t="s">
        <v>453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72.253417220021234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3.2255989830366625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0.64511979660733243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47.093745152335273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6.451197966073325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2.5804791864293297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33">
        <v>30023533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445</v>
      </c>
      <c r="O82" s="10">
        <f>3*O3</f>
        <v>3</v>
      </c>
      <c r="P82" s="10">
        <f>16</f>
        <v>16</v>
      </c>
      <c r="Q82" s="11" t="s">
        <v>75</v>
      </c>
      <c r="R82" s="43">
        <f t="shared" ref="R82:R127" si="34">3600/P82</f>
        <v>225</v>
      </c>
      <c r="X82" s="122"/>
      <c r="Y82" s="50">
        <f t="shared" ref="Y82:Y127" si="35">$Y$1/R82</f>
        <v>4.4444444444444446</v>
      </c>
      <c r="Z82" s="50"/>
      <c r="AA82" s="50"/>
      <c r="AB82" s="50">
        <f t="shared" ref="AB82:AB127" si="36">$Y$1/R82</f>
        <v>4.4444444444444446</v>
      </c>
      <c r="AC82" s="121"/>
      <c r="AD82" s="122"/>
      <c r="AE82" s="122">
        <f t="shared" ref="AE82:AE127" si="37">$Y$1/R82</f>
        <v>4.4444444444444446</v>
      </c>
      <c r="AF82" s="122"/>
      <c r="AG82" s="122"/>
      <c r="AH82" s="122">
        <f t="shared" ref="AH82:AH127" si="38">$Y$1/R82</f>
        <v>4.4444444444444446</v>
      </c>
      <c r="AI82" s="122"/>
      <c r="AJ82" s="122"/>
      <c r="AK82" s="122">
        <f t="shared" ref="AK82:AK127" si="39">$Y$1/R82</f>
        <v>4.4444444444444446</v>
      </c>
      <c r="AL82" s="122"/>
      <c r="AM82" s="122"/>
      <c r="AN82" s="122">
        <f t="shared" ref="AN82:AN127" si="40">$Y$1/R82</f>
        <v>4.4444444444444446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si="34"/>
        <v>40</v>
      </c>
      <c r="X83" s="122"/>
      <c r="Y83" s="50">
        <f t="shared" si="35"/>
        <v>25</v>
      </c>
      <c r="Z83" s="50"/>
      <c r="AA83" s="50"/>
      <c r="AB83" s="50">
        <f t="shared" si="36"/>
        <v>25</v>
      </c>
      <c r="AC83" s="121"/>
      <c r="AD83" s="122"/>
      <c r="AE83" s="122">
        <f t="shared" si="37"/>
        <v>25</v>
      </c>
      <c r="AF83" s="122"/>
      <c r="AG83" s="122"/>
      <c r="AH83" s="122">
        <f t="shared" si="38"/>
        <v>25</v>
      </c>
      <c r="AI83" s="122"/>
      <c r="AJ83" s="122"/>
      <c r="AK83" s="122">
        <f t="shared" si="39"/>
        <v>25</v>
      </c>
      <c r="AL83" s="122"/>
      <c r="AM83" s="122"/>
      <c r="AN83" s="122">
        <f t="shared" si="40"/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1">$O$82</f>
        <v>3</v>
      </c>
      <c r="P84" s="10">
        <v>9</v>
      </c>
      <c r="Q84" s="11" t="s">
        <v>72</v>
      </c>
      <c r="R84" s="43">
        <f t="shared" si="34"/>
        <v>400</v>
      </c>
      <c r="X84" s="122"/>
      <c r="Y84" s="50">
        <f t="shared" si="35"/>
        <v>2.5</v>
      </c>
      <c r="Z84" s="50"/>
      <c r="AA84" s="50"/>
      <c r="AB84" s="50">
        <f t="shared" si="36"/>
        <v>2.5</v>
      </c>
      <c r="AC84" s="121"/>
      <c r="AD84" s="122"/>
      <c r="AE84" s="122">
        <f t="shared" si="37"/>
        <v>2.5</v>
      </c>
      <c r="AF84" s="122"/>
      <c r="AG84" s="122"/>
      <c r="AH84" s="122">
        <f t="shared" si="38"/>
        <v>2.5</v>
      </c>
      <c r="AI84" s="122"/>
      <c r="AJ84" s="122"/>
      <c r="AK84" s="122">
        <f t="shared" si="39"/>
        <v>2.5</v>
      </c>
      <c r="AL84" s="122"/>
      <c r="AM84" s="122"/>
      <c r="AN84" s="122">
        <f t="shared" si="40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1"/>
        <v>3</v>
      </c>
      <c r="P85" s="10">
        <v>12</v>
      </c>
      <c r="Q85" s="11" t="s">
        <v>84</v>
      </c>
      <c r="R85" s="43">
        <f t="shared" si="34"/>
        <v>300</v>
      </c>
      <c r="X85" s="122"/>
      <c r="Y85" s="50">
        <f t="shared" si="35"/>
        <v>3.3333333333333335</v>
      </c>
      <c r="Z85" s="50"/>
      <c r="AA85" s="50"/>
      <c r="AB85" s="50">
        <f t="shared" si="36"/>
        <v>3.3333333333333335</v>
      </c>
      <c r="AC85" s="121"/>
      <c r="AD85" s="122"/>
      <c r="AE85" s="122">
        <f t="shared" si="37"/>
        <v>3.3333333333333335</v>
      </c>
      <c r="AF85" s="122"/>
      <c r="AG85" s="122"/>
      <c r="AH85" s="122">
        <f t="shared" si="38"/>
        <v>3.3333333333333335</v>
      </c>
      <c r="AI85" s="122"/>
      <c r="AJ85" s="122"/>
      <c r="AK85" s="122">
        <f t="shared" si="39"/>
        <v>3.3333333333333335</v>
      </c>
      <c r="AL85" s="122"/>
      <c r="AM85" s="122"/>
      <c r="AN85" s="122">
        <f t="shared" si="40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1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1"/>
        <v>3</v>
      </c>
      <c r="P87" s="10">
        <v>36</v>
      </c>
      <c r="Q87" s="11" t="s">
        <v>72</v>
      </c>
      <c r="R87" s="43">
        <f t="shared" si="34"/>
        <v>100</v>
      </c>
      <c r="X87" s="122"/>
      <c r="Y87" s="50">
        <f t="shared" si="35"/>
        <v>10</v>
      </c>
      <c r="Z87" s="50"/>
      <c r="AA87" s="50"/>
      <c r="AB87" s="50">
        <f t="shared" si="36"/>
        <v>10</v>
      </c>
      <c r="AC87" s="121"/>
      <c r="AD87" s="122"/>
      <c r="AE87" s="122">
        <f t="shared" si="37"/>
        <v>10</v>
      </c>
      <c r="AF87" s="122"/>
      <c r="AG87" s="122"/>
      <c r="AH87" s="122">
        <f t="shared" si="38"/>
        <v>10</v>
      </c>
      <c r="AI87" s="122"/>
      <c r="AJ87" s="122"/>
      <c r="AK87" s="122">
        <f t="shared" si="39"/>
        <v>10</v>
      </c>
      <c r="AL87" s="122"/>
      <c r="AM87" s="122"/>
      <c r="AN87" s="122">
        <f t="shared" si="40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1"/>
        <v>3</v>
      </c>
      <c r="P88" s="10">
        <v>72</v>
      </c>
      <c r="Q88" s="11" t="s">
        <v>84</v>
      </c>
      <c r="R88" s="43">
        <f t="shared" si="34"/>
        <v>50</v>
      </c>
      <c r="X88" s="122"/>
      <c r="Y88" s="50">
        <f t="shared" si="35"/>
        <v>20</v>
      </c>
      <c r="Z88" s="50"/>
      <c r="AA88" s="50"/>
      <c r="AB88" s="50">
        <f t="shared" si="36"/>
        <v>20</v>
      </c>
      <c r="AC88" s="121"/>
      <c r="AD88" s="122"/>
      <c r="AE88" s="122">
        <f t="shared" si="37"/>
        <v>20</v>
      </c>
      <c r="AF88" s="122"/>
      <c r="AG88" s="122"/>
      <c r="AH88" s="122">
        <f t="shared" si="38"/>
        <v>20</v>
      </c>
      <c r="AI88" s="122"/>
      <c r="AJ88" s="122"/>
      <c r="AK88" s="122">
        <f t="shared" si="39"/>
        <v>20</v>
      </c>
      <c r="AL88" s="122"/>
      <c r="AM88" s="122"/>
      <c r="AN88" s="122">
        <f t="shared" si="40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1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1"/>
        <v>3</v>
      </c>
      <c r="P90" s="10">
        <v>12</v>
      </c>
      <c r="Q90" s="11" t="s">
        <v>84</v>
      </c>
      <c r="R90" s="43">
        <f t="shared" si="34"/>
        <v>300</v>
      </c>
      <c r="X90" s="122"/>
      <c r="Y90" s="50">
        <f t="shared" si="35"/>
        <v>3.3333333333333335</v>
      </c>
      <c r="Z90" s="50"/>
      <c r="AA90" s="50"/>
      <c r="AB90" s="50">
        <f t="shared" si="36"/>
        <v>3.3333333333333335</v>
      </c>
      <c r="AC90" s="121"/>
      <c r="AD90" s="122"/>
      <c r="AE90" s="122">
        <f t="shared" si="37"/>
        <v>3.3333333333333335</v>
      </c>
      <c r="AF90" s="122"/>
      <c r="AG90" s="122"/>
      <c r="AH90" s="122">
        <f t="shared" si="38"/>
        <v>3.3333333333333335</v>
      </c>
      <c r="AI90" s="122"/>
      <c r="AJ90" s="122"/>
      <c r="AK90" s="122">
        <f t="shared" si="39"/>
        <v>3.3333333333333335</v>
      </c>
      <c r="AL90" s="122"/>
      <c r="AM90" s="122"/>
      <c r="AN90" s="122">
        <f t="shared" si="40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1"/>
        <v>3</v>
      </c>
      <c r="P91" s="10">
        <v>9</v>
      </c>
      <c r="Q91" s="11" t="s">
        <v>72</v>
      </c>
      <c r="R91" s="43">
        <f t="shared" si="34"/>
        <v>400</v>
      </c>
      <c r="X91" s="122"/>
      <c r="Y91" s="50">
        <f t="shared" si="35"/>
        <v>2.5</v>
      </c>
      <c r="Z91" s="50"/>
      <c r="AA91" s="50"/>
      <c r="AB91" s="50">
        <f t="shared" si="36"/>
        <v>2.5</v>
      </c>
      <c r="AC91" s="121"/>
      <c r="AD91" s="122"/>
      <c r="AE91" s="122">
        <f t="shared" si="37"/>
        <v>2.5</v>
      </c>
      <c r="AF91" s="122"/>
      <c r="AG91" s="122"/>
      <c r="AH91" s="122">
        <f t="shared" si="38"/>
        <v>2.5</v>
      </c>
      <c r="AI91" s="122"/>
      <c r="AJ91" s="122"/>
      <c r="AK91" s="122">
        <f t="shared" si="39"/>
        <v>2.5</v>
      </c>
      <c r="AL91" s="122"/>
      <c r="AM91" s="122"/>
      <c r="AN91" s="122">
        <f t="shared" si="40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1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10034231</v>
      </c>
      <c r="F93" s="71"/>
      <c r="G93" s="71"/>
      <c r="H93" s="71"/>
      <c r="I93" s="64"/>
      <c r="J93" s="64"/>
      <c r="K93" s="71"/>
      <c r="L93" s="116"/>
      <c r="M93" s="8"/>
      <c r="N93" s="91" t="s">
        <v>453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6.1292979046630416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0.27362937074388577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5.4725874148777151E-2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3.9949888128607323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0.54725874148777154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0.2189034965951086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134">
        <v>30023534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446</v>
      </c>
      <c r="O100" s="10">
        <f>4*O3</f>
        <v>4</v>
      </c>
      <c r="P100" s="10">
        <f>16</f>
        <v>16</v>
      </c>
      <c r="Q100" s="11" t="s">
        <v>75</v>
      </c>
      <c r="R100" s="43">
        <f t="shared" si="34"/>
        <v>225</v>
      </c>
      <c r="X100" s="122"/>
      <c r="Y100" s="50">
        <f t="shared" si="35"/>
        <v>4.4444444444444446</v>
      </c>
      <c r="Z100" s="50"/>
      <c r="AA100" s="50"/>
      <c r="AB100" s="50">
        <f t="shared" si="36"/>
        <v>4.4444444444444446</v>
      </c>
      <c r="AC100" s="121"/>
      <c r="AD100" s="122"/>
      <c r="AE100" s="122">
        <f t="shared" si="37"/>
        <v>4.4444444444444446</v>
      </c>
      <c r="AF100" s="122"/>
      <c r="AG100" s="122"/>
      <c r="AH100" s="122">
        <f t="shared" si="38"/>
        <v>4.4444444444444446</v>
      </c>
      <c r="AI100" s="122"/>
      <c r="AJ100" s="122"/>
      <c r="AK100" s="122">
        <f t="shared" si="39"/>
        <v>4.4444444444444446</v>
      </c>
      <c r="AL100" s="122"/>
      <c r="AM100" s="122"/>
      <c r="AN100" s="122">
        <f t="shared" si="40"/>
        <v>4.4444444444444446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4"/>
        <v>36</v>
      </c>
      <c r="X101" s="122"/>
      <c r="Y101" s="50">
        <f t="shared" si="35"/>
        <v>27.777777777777779</v>
      </c>
      <c r="Z101" s="50"/>
      <c r="AA101" s="50"/>
      <c r="AB101" s="50">
        <f t="shared" si="36"/>
        <v>27.777777777777779</v>
      </c>
      <c r="AC101" s="121"/>
      <c r="AD101" s="122"/>
      <c r="AE101" s="122">
        <f t="shared" si="37"/>
        <v>27.777777777777779</v>
      </c>
      <c r="AF101" s="122"/>
      <c r="AG101" s="122"/>
      <c r="AH101" s="122">
        <f t="shared" si="38"/>
        <v>27.777777777777779</v>
      </c>
      <c r="AI101" s="122"/>
      <c r="AJ101" s="122"/>
      <c r="AK101" s="122">
        <f t="shared" si="39"/>
        <v>27.777777777777779</v>
      </c>
      <c r="AL101" s="122"/>
      <c r="AM101" s="122"/>
      <c r="AN101" s="122">
        <f t="shared" si="40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2">$O$100</f>
        <v>4</v>
      </c>
      <c r="P102" s="10">
        <v>9</v>
      </c>
      <c r="Q102" s="11" t="s">
        <v>72</v>
      </c>
      <c r="R102" s="43">
        <f t="shared" si="34"/>
        <v>400</v>
      </c>
      <c r="X102" s="122"/>
      <c r="Y102" s="50">
        <f t="shared" si="35"/>
        <v>2.5</v>
      </c>
      <c r="Z102" s="50"/>
      <c r="AA102" s="50"/>
      <c r="AB102" s="50">
        <f t="shared" si="36"/>
        <v>2.5</v>
      </c>
      <c r="AC102" s="121"/>
      <c r="AD102" s="122"/>
      <c r="AE102" s="122">
        <f t="shared" si="37"/>
        <v>2.5</v>
      </c>
      <c r="AF102" s="122"/>
      <c r="AG102" s="122"/>
      <c r="AH102" s="122">
        <f t="shared" si="38"/>
        <v>2.5</v>
      </c>
      <c r="AI102" s="122"/>
      <c r="AJ102" s="122"/>
      <c r="AK102" s="122">
        <f t="shared" si="39"/>
        <v>2.5</v>
      </c>
      <c r="AL102" s="122"/>
      <c r="AM102" s="122"/>
      <c r="AN102" s="122">
        <f t="shared" si="40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2"/>
        <v>4</v>
      </c>
      <c r="P103" s="10">
        <v>12</v>
      </c>
      <c r="Q103" s="11" t="s">
        <v>84</v>
      </c>
      <c r="R103" s="43">
        <f t="shared" si="34"/>
        <v>300</v>
      </c>
      <c r="X103" s="122"/>
      <c r="Y103" s="50">
        <f t="shared" si="35"/>
        <v>3.3333333333333335</v>
      </c>
      <c r="Z103" s="50"/>
      <c r="AA103" s="50"/>
      <c r="AB103" s="50">
        <f t="shared" si="36"/>
        <v>3.3333333333333335</v>
      </c>
      <c r="AC103" s="121"/>
      <c r="AD103" s="122"/>
      <c r="AE103" s="122">
        <f t="shared" si="37"/>
        <v>3.3333333333333335</v>
      </c>
      <c r="AF103" s="122"/>
      <c r="AG103" s="122"/>
      <c r="AH103" s="122">
        <f t="shared" si="38"/>
        <v>3.3333333333333335</v>
      </c>
      <c r="AI103" s="122"/>
      <c r="AJ103" s="122"/>
      <c r="AK103" s="122">
        <f t="shared" si="39"/>
        <v>3.3333333333333335</v>
      </c>
      <c r="AL103" s="122"/>
      <c r="AM103" s="122"/>
      <c r="AN103" s="122">
        <f t="shared" si="40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2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2"/>
        <v>4</v>
      </c>
      <c r="P105" s="10">
        <v>36</v>
      </c>
      <c r="Q105" s="11" t="s">
        <v>72</v>
      </c>
      <c r="R105" s="43">
        <f t="shared" si="34"/>
        <v>100</v>
      </c>
      <c r="X105" s="122"/>
      <c r="Y105" s="50">
        <f t="shared" si="35"/>
        <v>10</v>
      </c>
      <c r="Z105" s="50"/>
      <c r="AA105" s="50"/>
      <c r="AB105" s="50">
        <f t="shared" si="36"/>
        <v>10</v>
      </c>
      <c r="AC105" s="121"/>
      <c r="AD105" s="122"/>
      <c r="AE105" s="122">
        <f t="shared" si="37"/>
        <v>10</v>
      </c>
      <c r="AF105" s="122"/>
      <c r="AG105" s="122"/>
      <c r="AH105" s="122">
        <f t="shared" si="38"/>
        <v>10</v>
      </c>
      <c r="AI105" s="122"/>
      <c r="AJ105" s="122"/>
      <c r="AK105" s="122">
        <f t="shared" si="39"/>
        <v>10</v>
      </c>
      <c r="AL105" s="122"/>
      <c r="AM105" s="122"/>
      <c r="AN105" s="122">
        <f t="shared" si="40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2"/>
        <v>4</v>
      </c>
      <c r="P106" s="10">
        <v>72</v>
      </c>
      <c r="Q106" s="11" t="s">
        <v>84</v>
      </c>
      <c r="R106" s="43">
        <f t="shared" si="34"/>
        <v>50</v>
      </c>
      <c r="X106" s="122"/>
      <c r="Y106" s="50">
        <f t="shared" si="35"/>
        <v>20</v>
      </c>
      <c r="Z106" s="50"/>
      <c r="AA106" s="50"/>
      <c r="AB106" s="50">
        <f t="shared" si="36"/>
        <v>20</v>
      </c>
      <c r="AC106" s="121"/>
      <c r="AD106" s="122"/>
      <c r="AE106" s="122">
        <f t="shared" si="37"/>
        <v>20</v>
      </c>
      <c r="AF106" s="122"/>
      <c r="AG106" s="122"/>
      <c r="AH106" s="122">
        <f t="shared" si="38"/>
        <v>20</v>
      </c>
      <c r="AI106" s="122"/>
      <c r="AJ106" s="122"/>
      <c r="AK106" s="122">
        <f t="shared" si="39"/>
        <v>20</v>
      </c>
      <c r="AL106" s="122"/>
      <c r="AM106" s="122"/>
      <c r="AN106" s="122">
        <f t="shared" si="40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2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2"/>
        <v>4</v>
      </c>
      <c r="P108" s="10">
        <v>12</v>
      </c>
      <c r="Q108" s="11" t="s">
        <v>84</v>
      </c>
      <c r="R108" s="43">
        <f t="shared" si="34"/>
        <v>300</v>
      </c>
      <c r="X108" s="122"/>
      <c r="Y108" s="50">
        <f t="shared" si="35"/>
        <v>3.3333333333333335</v>
      </c>
      <c r="Z108" s="50"/>
      <c r="AA108" s="50"/>
      <c r="AB108" s="50">
        <f t="shared" si="36"/>
        <v>3.3333333333333335</v>
      </c>
      <c r="AC108" s="121"/>
      <c r="AD108" s="122"/>
      <c r="AE108" s="122">
        <f t="shared" si="37"/>
        <v>3.3333333333333335</v>
      </c>
      <c r="AF108" s="122"/>
      <c r="AG108" s="122"/>
      <c r="AH108" s="122">
        <f t="shared" si="38"/>
        <v>3.3333333333333335</v>
      </c>
      <c r="AI108" s="122"/>
      <c r="AJ108" s="122"/>
      <c r="AK108" s="122">
        <f t="shared" si="39"/>
        <v>3.3333333333333335</v>
      </c>
      <c r="AL108" s="122"/>
      <c r="AM108" s="122"/>
      <c r="AN108" s="122">
        <f t="shared" si="40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2"/>
        <v>4</v>
      </c>
      <c r="P109" s="10">
        <v>9</v>
      </c>
      <c r="Q109" s="11" t="s">
        <v>72</v>
      </c>
      <c r="R109" s="43">
        <f t="shared" si="34"/>
        <v>400</v>
      </c>
      <c r="X109" s="122"/>
      <c r="Y109" s="50">
        <f t="shared" si="35"/>
        <v>2.5</v>
      </c>
      <c r="Z109" s="50"/>
      <c r="AA109" s="50"/>
      <c r="AB109" s="50">
        <f t="shared" si="36"/>
        <v>2.5</v>
      </c>
      <c r="AC109" s="121"/>
      <c r="AD109" s="122"/>
      <c r="AE109" s="122">
        <f t="shared" si="37"/>
        <v>2.5</v>
      </c>
      <c r="AF109" s="122"/>
      <c r="AG109" s="122"/>
      <c r="AH109" s="122">
        <f t="shared" si="38"/>
        <v>2.5</v>
      </c>
      <c r="AI109" s="122"/>
      <c r="AJ109" s="122"/>
      <c r="AK109" s="122">
        <f t="shared" si="39"/>
        <v>2.5</v>
      </c>
      <c r="AL109" s="122"/>
      <c r="AM109" s="122"/>
      <c r="AN109" s="122">
        <f t="shared" si="40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2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10034231</v>
      </c>
      <c r="F111" s="71"/>
      <c r="G111" s="71"/>
      <c r="H111" s="71"/>
      <c r="I111" s="64"/>
      <c r="J111" s="64"/>
      <c r="K111" s="71"/>
      <c r="L111" s="116"/>
      <c r="M111" s="8"/>
      <c r="N111" s="91" t="s">
        <v>453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14.946080753211115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0.66723574791121043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0.13344714958224208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9.7416419195036728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1.3344714958224209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0.5337885983289683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134">
        <v>30023535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447</v>
      </c>
      <c r="O118" s="10">
        <v>2</v>
      </c>
      <c r="P118" s="10">
        <f>16</f>
        <v>16</v>
      </c>
      <c r="Q118" s="11" t="s">
        <v>75</v>
      </c>
      <c r="R118" s="43">
        <f t="shared" si="34"/>
        <v>225</v>
      </c>
      <c r="X118" s="122"/>
      <c r="Y118" s="50">
        <f t="shared" si="35"/>
        <v>4.4444444444444446</v>
      </c>
      <c r="Z118" s="50"/>
      <c r="AA118" s="50"/>
      <c r="AB118" s="50">
        <f t="shared" si="36"/>
        <v>4.4444444444444446</v>
      </c>
      <c r="AC118" s="121"/>
      <c r="AD118" s="122"/>
      <c r="AE118" s="122">
        <f t="shared" si="37"/>
        <v>4.4444444444444446</v>
      </c>
      <c r="AF118" s="122"/>
      <c r="AG118" s="122"/>
      <c r="AH118" s="122">
        <f t="shared" si="38"/>
        <v>4.4444444444444446</v>
      </c>
      <c r="AI118" s="122"/>
      <c r="AJ118" s="122"/>
      <c r="AK118" s="122">
        <f t="shared" si="39"/>
        <v>4.4444444444444446</v>
      </c>
      <c r="AL118" s="122"/>
      <c r="AM118" s="122"/>
      <c r="AN118" s="122">
        <f t="shared" si="40"/>
        <v>4.4444444444444446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10034231</v>
      </c>
      <c r="F120" s="71"/>
      <c r="G120" s="71"/>
      <c r="H120" s="71"/>
      <c r="I120" s="64"/>
      <c r="J120" s="64"/>
      <c r="K120" s="71"/>
      <c r="L120" s="116"/>
      <c r="M120" s="8"/>
      <c r="N120" s="91" t="s">
        <v>453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0.32673341598000855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1.4586313213393237E-2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2.9172626426786476E-3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0.21296017291554128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2.9172626426786474E-2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1.166905057071459E-2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134">
        <v>30023536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448</v>
      </c>
      <c r="O127" s="10">
        <v>1</v>
      </c>
      <c r="P127" s="10">
        <f>16</f>
        <v>16</v>
      </c>
      <c r="Q127" s="11" t="s">
        <v>75</v>
      </c>
      <c r="R127" s="43">
        <f t="shared" si="34"/>
        <v>225</v>
      </c>
      <c r="X127" s="122"/>
      <c r="Y127" s="50">
        <f t="shared" si="35"/>
        <v>4.4444444444444446</v>
      </c>
      <c r="Z127" s="50"/>
      <c r="AA127" s="50"/>
      <c r="AB127" s="50">
        <f t="shared" si="36"/>
        <v>4.4444444444444446</v>
      </c>
      <c r="AC127" s="121"/>
      <c r="AD127" s="122"/>
      <c r="AE127" s="122">
        <f t="shared" si="37"/>
        <v>4.4444444444444446</v>
      </c>
      <c r="AF127" s="122"/>
      <c r="AG127" s="122"/>
      <c r="AH127" s="122">
        <f t="shared" si="38"/>
        <v>4.4444444444444446</v>
      </c>
      <c r="AI127" s="122"/>
      <c r="AJ127" s="122"/>
      <c r="AK127" s="122">
        <f t="shared" si="39"/>
        <v>4.4444444444444446</v>
      </c>
      <c r="AL127" s="122"/>
      <c r="AM127" s="122"/>
      <c r="AN127" s="122">
        <f t="shared" si="40"/>
        <v>4.4444444444444446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10034231</v>
      </c>
      <c r="F129" s="71"/>
      <c r="G129" s="71"/>
      <c r="H129" s="71"/>
      <c r="I129" s="64"/>
      <c r="J129" s="64"/>
      <c r="K129" s="71"/>
      <c r="L129" s="116"/>
      <c r="M129" s="8"/>
      <c r="N129" s="91" t="s">
        <v>453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9.8020024794002569E-2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4.3758939640179718E-3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8.7517879280359426E-4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6.3888051874662385E-2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8.7517879280359437E-3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3.500715171214377E-3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134">
        <v>30023537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449</v>
      </c>
      <c r="O136" s="10">
        <v>1</v>
      </c>
      <c r="P136" s="10">
        <f>16</f>
        <v>16</v>
      </c>
      <c r="Q136" s="11" t="s">
        <v>75</v>
      </c>
      <c r="R136" s="43">
        <f t="shared" ref="R136" si="43">3600/P136</f>
        <v>225</v>
      </c>
      <c r="X136" s="122"/>
      <c r="Y136" s="50">
        <f t="shared" ref="Y136" si="44">$Y$1/R136</f>
        <v>4.4444444444444446</v>
      </c>
      <c r="Z136" s="50"/>
      <c r="AA136" s="50"/>
      <c r="AB136" s="50">
        <f t="shared" ref="AB136" si="45">$Y$1/R136</f>
        <v>4.4444444444444446</v>
      </c>
      <c r="AC136" s="121"/>
      <c r="AD136" s="122"/>
      <c r="AE136" s="122">
        <f t="shared" ref="AE136" si="46">$Y$1/R136</f>
        <v>4.4444444444444446</v>
      </c>
      <c r="AF136" s="122"/>
      <c r="AG136" s="122"/>
      <c r="AH136" s="122">
        <f t="shared" ref="AH136" si="47">$Y$1/R136</f>
        <v>4.4444444444444446</v>
      </c>
      <c r="AI136" s="122"/>
      <c r="AJ136" s="122"/>
      <c r="AK136" s="122">
        <f t="shared" ref="AK136" si="48">$Y$1/R136</f>
        <v>4.4444444444444446</v>
      </c>
      <c r="AL136" s="122"/>
      <c r="AM136" s="122"/>
      <c r="AN136" s="122">
        <f t="shared" ref="AN136" si="49">$Y$1/R136</f>
        <v>4.4444444444444446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10034231</v>
      </c>
      <c r="F138" s="71"/>
      <c r="G138" s="71"/>
      <c r="H138" s="71"/>
      <c r="I138" s="64"/>
      <c r="J138" s="64"/>
      <c r="K138" s="71"/>
      <c r="L138" s="116"/>
      <c r="M138" s="8"/>
      <c r="N138" s="91" t="s">
        <v>453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6.5504525425943746E-2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2.9243091708010599E-3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5.8486183416021193E-4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4.2694913893695473E-2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5.8486183416021197E-3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2.3394473366408477E-3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20004936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301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20004087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307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88">
        <v>20004998</v>
      </c>
      <c r="E182" s="88"/>
      <c r="F182" s="88"/>
      <c r="G182" s="88"/>
      <c r="H182" s="135"/>
      <c r="I182" s="88"/>
      <c r="J182" s="88"/>
      <c r="K182" s="136"/>
      <c r="L182" s="137"/>
      <c r="M182" s="85"/>
      <c r="N182" s="87" t="s">
        <v>308</v>
      </c>
      <c r="O182" s="86">
        <v>1</v>
      </c>
      <c r="P182" s="86" t="s">
        <v>466</v>
      </c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20005221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450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20005222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451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20005223</v>
      </c>
      <c r="E190" s="118"/>
      <c r="F190" s="118"/>
      <c r="G190" s="118"/>
      <c r="H190" s="118"/>
      <c r="I190" s="64"/>
      <c r="J190" s="118"/>
      <c r="K190" s="118"/>
      <c r="L190" s="105"/>
      <c r="M190" s="8"/>
      <c r="N190" s="91" t="s">
        <v>452</v>
      </c>
      <c r="O190" s="10">
        <v>2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20004089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462</v>
      </c>
      <c r="O191" s="10">
        <v>4.5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10034962</v>
      </c>
      <c r="E192" s="118"/>
      <c r="F192" s="118"/>
      <c r="G192" s="118"/>
      <c r="H192" s="118"/>
      <c r="I192" s="118"/>
      <c r="J192" s="117"/>
      <c r="K192" s="118"/>
      <c r="L192" s="105"/>
      <c r="M192" s="8"/>
      <c r="N192" s="91" t="s">
        <v>458</v>
      </c>
      <c r="O192" s="10">
        <f>1/40</f>
        <v>2.5000000000000001E-2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/>
      <c r="E193" s="118"/>
      <c r="F193" s="118"/>
      <c r="G193" s="118"/>
      <c r="H193" s="118"/>
      <c r="I193" s="118"/>
      <c r="J193" s="117"/>
      <c r="K193" s="118"/>
      <c r="L193" s="105"/>
      <c r="M193" s="8"/>
      <c r="N193" s="91"/>
      <c r="O193" s="10"/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118"/>
      <c r="G194" s="118"/>
      <c r="H194" s="118"/>
      <c r="I194" s="118"/>
      <c r="J194" s="117"/>
      <c r="K194" s="118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71"/>
      <c r="G195" s="118"/>
      <c r="H195" s="118"/>
      <c r="I195" s="64"/>
      <c r="J195" s="65"/>
      <c r="K195" s="66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64"/>
      <c r="F196" s="71"/>
      <c r="G196" s="118"/>
      <c r="H196" s="118"/>
      <c r="I196" s="64"/>
      <c r="J196" s="65"/>
      <c r="K196" s="66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64"/>
      <c r="G197" s="64"/>
      <c r="H197" s="71"/>
      <c r="I197" s="64"/>
      <c r="J197" s="64"/>
      <c r="K197" s="65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71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4"/>
      <c r="I214" s="118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64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118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18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18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71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118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/>
      <c r="C264" s="63"/>
      <c r="D264" s="64"/>
      <c r="E264" s="118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71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  <c r="AP273" s="3"/>
      <c r="AQ273" s="3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ht="22.5" customHeight="1" x14ac:dyDescent="0.55000000000000004">
      <c r="A277" s="5">
        <v>1000</v>
      </c>
      <c r="B277" s="52" t="s">
        <v>66</v>
      </c>
      <c r="C277" s="63"/>
      <c r="D277" s="64"/>
      <c r="E277" s="118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18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71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  <c r="AP289" s="3"/>
      <c r="AQ289" s="3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ht="22.5" customHeight="1" x14ac:dyDescent="0.55000000000000004">
      <c r="A293" s="5">
        <v>1000</v>
      </c>
      <c r="B293" s="52" t="s">
        <v>66</v>
      </c>
      <c r="C293" s="63"/>
      <c r="D293" s="64"/>
      <c r="E293" s="118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18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71"/>
      <c r="G300" s="118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7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71"/>
      <c r="I302" s="64"/>
      <c r="J302" s="64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71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98"/>
      <c r="Y309" s="96"/>
      <c r="Z309" s="96"/>
      <c r="AA309" s="96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18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18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118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64"/>
      <c r="J318" s="64"/>
      <c r="K318" s="64"/>
      <c r="L318" s="105"/>
      <c r="M318" s="8"/>
      <c r="N318" s="91"/>
      <c r="O318" s="10"/>
      <c r="P318" s="10"/>
      <c r="Q318" s="11"/>
      <c r="R318" s="43"/>
      <c r="X318" s="98"/>
      <c r="Y318" s="96"/>
      <c r="Z318" s="96"/>
      <c r="AA318" s="96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18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18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4"/>
      <c r="G326" s="118"/>
      <c r="H326" s="118"/>
      <c r="I326" s="118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118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18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64"/>
      <c r="F340" s="64"/>
      <c r="G340" s="64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64"/>
      <c r="F343" s="64"/>
      <c r="G343" s="64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64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64"/>
      <c r="G351" s="64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119"/>
      <c r="E354" s="64"/>
      <c r="F354" s="64"/>
      <c r="G354" s="64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64"/>
      <c r="F357" s="64"/>
      <c r="G357" s="64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64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43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43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119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5"/>
      <c r="I452" s="66"/>
      <c r="J452" s="66"/>
      <c r="K452" s="66"/>
      <c r="L452" s="105"/>
      <c r="M452" s="8"/>
      <c r="N452" s="16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6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1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4"/>
      <c r="G469" s="64"/>
      <c r="H469" s="65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6"/>
      <c r="E473" s="64"/>
      <c r="F473" s="66"/>
      <c r="G473" s="70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106"/>
      <c r="D474" s="107"/>
      <c r="E474" s="107"/>
      <c r="F474" s="107"/>
      <c r="G474" s="108"/>
      <c r="H474" s="107"/>
      <c r="I474" s="107"/>
      <c r="J474" s="107"/>
      <c r="K474" s="107"/>
      <c r="L474" s="109"/>
      <c r="M474" s="8"/>
      <c r="N474" s="90"/>
      <c r="O474" s="10"/>
      <c r="P474" s="10"/>
      <c r="Q474" s="11"/>
      <c r="R474" s="12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93"/>
      <c r="F475" s="93"/>
      <c r="H475" s="29"/>
      <c r="I475" s="93"/>
      <c r="J475" s="93"/>
      <c r="K475" s="93"/>
      <c r="L475" s="22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60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93"/>
      <c r="E479" s="60"/>
      <c r="F479" s="93"/>
      <c r="H479" s="93"/>
      <c r="I479" s="93"/>
      <c r="J479" s="93"/>
      <c r="K479" s="93"/>
      <c r="L479" s="22"/>
      <c r="M479" s="8"/>
      <c r="N479" s="90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60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93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93"/>
      <c r="F486" s="93"/>
      <c r="G486" s="60"/>
      <c r="H486" s="94"/>
      <c r="I486" s="93"/>
      <c r="J486" s="93"/>
      <c r="K486" s="93"/>
      <c r="L486" s="22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92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60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93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93"/>
      <c r="F492" s="93"/>
      <c r="G492" s="60"/>
      <c r="H492" s="94"/>
      <c r="I492" s="93"/>
      <c r="J492" s="93"/>
      <c r="K492" s="93"/>
      <c r="L492" s="22"/>
      <c r="M492" s="8"/>
      <c r="N492" s="9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93"/>
      <c r="E496" s="60"/>
      <c r="F496" s="60"/>
      <c r="G496" s="93"/>
      <c r="H496" s="29"/>
      <c r="I496" s="93"/>
      <c r="J496" s="93"/>
      <c r="K496" s="93"/>
      <c r="L496" s="22"/>
      <c r="M496" s="8"/>
      <c r="N496" s="90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93"/>
      <c r="F497" s="60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60"/>
      <c r="F500" s="93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60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93"/>
      <c r="I505" s="93"/>
      <c r="J505" s="93"/>
      <c r="K505" s="93"/>
      <c r="L505" s="22"/>
      <c r="M505" s="8"/>
      <c r="N505" s="9"/>
      <c r="O505" s="10"/>
      <c r="P505" s="10"/>
      <c r="Q505" s="11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83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1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17"/>
      <c r="O528" s="10"/>
      <c r="P528" s="10"/>
      <c r="Q528" s="11"/>
      <c r="R528" s="43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94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1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29"/>
      <c r="H534" s="94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60"/>
      <c r="H535" s="29"/>
      <c r="I535" s="93"/>
      <c r="J535" s="93"/>
      <c r="K535" s="93"/>
      <c r="L535" s="22"/>
      <c r="M535" s="8"/>
      <c r="N535" s="104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1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V543" s="14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V546" s="14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1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16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93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94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16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6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6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6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93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9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94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9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6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7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60"/>
      <c r="F607" s="60"/>
      <c r="G607" s="60"/>
      <c r="H607" s="29"/>
      <c r="I607" s="93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V610" s="14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17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18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55"/>
      <c r="I620" s="23"/>
      <c r="J620" s="23"/>
      <c r="K620" s="24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15"/>
      <c r="I621" s="6"/>
      <c r="J621" s="25"/>
      <c r="K621" s="26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25"/>
      <c r="J622" s="6"/>
      <c r="K622" s="25"/>
      <c r="L622" s="26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25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23"/>
      <c r="K628" s="23"/>
      <c r="L628" s="7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7"/>
      <c r="L635" s="7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6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7"/>
      <c r="K642" s="7"/>
      <c r="L642" s="6"/>
      <c r="M642" s="8"/>
      <c r="N642" s="21"/>
      <c r="O642" s="10"/>
      <c r="P642" s="10"/>
      <c r="Q642" s="11"/>
      <c r="R642" s="43"/>
      <c r="V642" s="14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7"/>
      <c r="M643" s="8"/>
      <c r="N643" s="21"/>
      <c r="O643" s="10"/>
      <c r="P643" s="10"/>
      <c r="Q643" s="11"/>
      <c r="R643" s="43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27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6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27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  <c r="V650" s="14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27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7"/>
      <c r="K660" s="7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2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7"/>
      <c r="K663" s="7"/>
      <c r="L663" s="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7"/>
      <c r="K672" s="7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43"/>
      <c r="V673" s="14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6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4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7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56"/>
      <c r="I692" s="7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22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29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29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29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6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7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6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9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22"/>
      <c r="I713" s="7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29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7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9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22"/>
      <c r="I727" s="7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6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20"/>
      <c r="B729" s="52"/>
      <c r="C729" s="59"/>
      <c r="D729" s="60"/>
      <c r="E729" s="60"/>
      <c r="F729" s="60"/>
      <c r="G729" s="60"/>
      <c r="H729" s="15"/>
      <c r="I729" s="6"/>
      <c r="J729" s="29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6"/>
      <c r="L732" s="7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27"/>
      <c r="L733" s="6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9"/>
      <c r="O737" s="10"/>
      <c r="P737" s="128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54"/>
      <c r="I742" s="6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18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9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20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20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32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33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33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3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3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3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3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43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3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43" x14ac:dyDescent="0.55000000000000004">
      <c r="A839" s="5"/>
      <c r="B839" s="52"/>
      <c r="C839" s="59"/>
      <c r="D839" s="60"/>
      <c r="E839" s="60"/>
      <c r="F839" s="60"/>
      <c r="G839" s="60"/>
      <c r="H839" s="55"/>
      <c r="I839" s="7"/>
      <c r="J839" s="7"/>
      <c r="K839" s="7"/>
      <c r="L839" s="7"/>
      <c r="M839" s="35"/>
      <c r="N839" s="34"/>
      <c r="O839" s="10"/>
      <c r="P839" s="128"/>
    </row>
    <row r="840" spans="1:43" x14ac:dyDescent="0.55000000000000004">
      <c r="A840" s="36"/>
      <c r="B840" s="52"/>
      <c r="C840" s="59"/>
      <c r="D840" s="60"/>
      <c r="E840" s="60"/>
      <c r="F840" s="60"/>
      <c r="G840" s="60"/>
      <c r="H840" s="57"/>
      <c r="I840" s="37"/>
      <c r="J840" s="37"/>
      <c r="K840" s="38"/>
      <c r="L840" s="37"/>
      <c r="M840" s="39"/>
      <c r="N840" s="40"/>
      <c r="O840" s="41"/>
      <c r="P840" s="128"/>
    </row>
    <row r="841" spans="1:43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3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3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3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43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3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3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43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</sheetData>
  <autoFilter ref="A2:AO65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2">
    <cfRule type="duplicateValues" dxfId="2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9427-FA6A-4ED7-A663-EA57204B29D6}">
  <sheetPr>
    <pageSetUpPr fitToPage="1"/>
  </sheetPr>
  <dimension ref="A1:AQ851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4" sqref="J24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40013809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441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3">
        <v>30023538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434</v>
      </c>
      <c r="O4" s="10">
        <f>O3</f>
        <v>1</v>
      </c>
      <c r="P4" s="10">
        <v>16</v>
      </c>
      <c r="Q4" s="11" t="s">
        <v>75</v>
      </c>
      <c r="R4" s="43">
        <f t="shared" ref="R4:R71" si="0">3600/P4</f>
        <v>225</v>
      </c>
      <c r="X4" s="122"/>
      <c r="Y4" s="50">
        <f>$Y$1/R4</f>
        <v>4.4444444444444446</v>
      </c>
      <c r="Z4" s="50"/>
      <c r="AA4" s="50"/>
      <c r="AB4" s="50">
        <f t="shared" ref="AB4:AB71" si="1">$Y$1/R4</f>
        <v>4.4444444444444446</v>
      </c>
      <c r="AC4" s="121"/>
      <c r="AD4" s="122"/>
      <c r="AE4" s="122">
        <f t="shared" ref="AE4:AE71" si="2">$Y$1/R4</f>
        <v>4.4444444444444446</v>
      </c>
      <c r="AF4" s="122"/>
      <c r="AG4" s="122"/>
      <c r="AH4" s="122">
        <f t="shared" ref="AH4:AH71" si="3">$Y$1/R4</f>
        <v>4.4444444444444446</v>
      </c>
      <c r="AI4" s="122"/>
      <c r="AJ4" s="122"/>
      <c r="AK4" s="122">
        <f t="shared" ref="AK4:AK71" si="4">$Y$1/R4</f>
        <v>4.4444444444444446</v>
      </c>
      <c r="AL4" s="122"/>
      <c r="AM4" s="122"/>
      <c r="AN4" s="122">
        <f t="shared" ref="AN4:AN71" si="5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6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ref="Y5:Y71" si="7">$Y$1/R5</f>
        <v>66.666666666666671</v>
      </c>
      <c r="Z5" s="50"/>
      <c r="AA5" s="50"/>
      <c r="AB5" s="50">
        <f t="shared" si="1"/>
        <v>66.666666666666671</v>
      </c>
      <c r="AC5" s="121"/>
      <c r="AD5" s="122"/>
      <c r="AE5" s="122">
        <f t="shared" si="2"/>
        <v>66.666666666666671</v>
      </c>
      <c r="AF5" s="122"/>
      <c r="AG5" s="122"/>
      <c r="AH5" s="122">
        <f t="shared" si="3"/>
        <v>66.666666666666671</v>
      </c>
      <c r="AI5" s="122"/>
      <c r="AJ5" s="122"/>
      <c r="AK5" s="122">
        <f t="shared" si="4"/>
        <v>66.666666666666671</v>
      </c>
      <c r="AL5" s="122"/>
      <c r="AM5" s="122"/>
      <c r="AN5" s="122">
        <f t="shared" si="5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30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6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7"/>
        <v>6.666666666666667</v>
      </c>
      <c r="Z6" s="50"/>
      <c r="AA6" s="50"/>
      <c r="AB6" s="50">
        <f t="shared" si="1"/>
        <v>6.666666666666667</v>
      </c>
      <c r="AC6" s="121"/>
      <c r="AD6" s="122"/>
      <c r="AE6" s="122">
        <f t="shared" si="2"/>
        <v>6.666666666666667</v>
      </c>
      <c r="AF6" s="122"/>
      <c r="AG6" s="122"/>
      <c r="AH6" s="122">
        <f t="shared" si="3"/>
        <v>6.666666666666667</v>
      </c>
      <c r="AI6" s="122"/>
      <c r="AJ6" s="122"/>
      <c r="AK6" s="122">
        <f t="shared" si="4"/>
        <v>6.666666666666667</v>
      </c>
      <c r="AL6" s="122"/>
      <c r="AM6" s="122"/>
      <c r="AN6" s="122">
        <f t="shared" si="5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130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6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7"/>
        <v>17.5</v>
      </c>
      <c r="Z7" s="50"/>
      <c r="AA7" s="50"/>
      <c r="AB7" s="50">
        <f t="shared" si="1"/>
        <v>17.5</v>
      </c>
      <c r="AC7" s="121"/>
      <c r="AD7" s="122"/>
      <c r="AE7" s="122">
        <f t="shared" si="2"/>
        <v>17.5</v>
      </c>
      <c r="AF7" s="122"/>
      <c r="AG7" s="122"/>
      <c r="AH7" s="122">
        <f t="shared" si="3"/>
        <v>17.5</v>
      </c>
      <c r="AI7" s="122"/>
      <c r="AJ7" s="122"/>
      <c r="AK7" s="122">
        <f t="shared" si="4"/>
        <v>17.5</v>
      </c>
      <c r="AL7" s="122"/>
      <c r="AM7" s="122"/>
      <c r="AN7" s="122">
        <f t="shared" si="5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6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0">
        <v>30022066</v>
      </c>
      <c r="G9" s="71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24</v>
      </c>
      <c r="Q9" s="11" t="s">
        <v>84</v>
      </c>
      <c r="R9" s="43">
        <f t="shared" si="0"/>
        <v>150</v>
      </c>
      <c r="X9" s="122"/>
      <c r="Y9" s="50">
        <f t="shared" si="7"/>
        <v>6.666666666666667</v>
      </c>
      <c r="Z9" s="50"/>
      <c r="AA9" s="50"/>
      <c r="AB9" s="50">
        <f t="shared" si="1"/>
        <v>6.666666666666667</v>
      </c>
      <c r="AC9" s="121"/>
      <c r="AD9" s="122"/>
      <c r="AE9" s="122">
        <f t="shared" si="2"/>
        <v>6.666666666666667</v>
      </c>
      <c r="AF9" s="122"/>
      <c r="AG9" s="122"/>
      <c r="AH9" s="122">
        <f t="shared" si="3"/>
        <v>6.666666666666667</v>
      </c>
      <c r="AI9" s="122"/>
      <c r="AJ9" s="122"/>
      <c r="AK9" s="122">
        <f t="shared" si="4"/>
        <v>6.666666666666667</v>
      </c>
      <c r="AL9" s="122"/>
      <c r="AM9" s="122"/>
      <c r="AN9" s="122">
        <f t="shared" si="5"/>
        <v>6.666666666666667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30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7"/>
        <v>11.111111111111111</v>
      </c>
      <c r="Z11" s="50"/>
      <c r="AA11" s="50"/>
      <c r="AB11" s="50">
        <f t="shared" si="1"/>
        <v>11.111111111111111</v>
      </c>
      <c r="AC11" s="121"/>
      <c r="AD11" s="122"/>
      <c r="AE11" s="122">
        <f t="shared" si="2"/>
        <v>11.111111111111111</v>
      </c>
      <c r="AF11" s="122"/>
      <c r="AG11" s="122"/>
      <c r="AH11" s="122">
        <f t="shared" si="3"/>
        <v>11.111111111111111</v>
      </c>
      <c r="AI11" s="122"/>
      <c r="AJ11" s="122"/>
      <c r="AK11" s="122">
        <f t="shared" si="4"/>
        <v>11.111111111111111</v>
      </c>
      <c r="AL11" s="122"/>
      <c r="AM11" s="122"/>
      <c r="AN11" s="122">
        <f t="shared" si="5"/>
        <v>11.111111111111111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130">
        <v>30023041</v>
      </c>
      <c r="H12" s="71"/>
      <c r="I12" s="71"/>
      <c r="J12" s="71"/>
      <c r="K12" s="115"/>
      <c r="L12" s="116"/>
      <c r="M12" s="8"/>
      <c r="N12" s="91" t="s">
        <v>191</v>
      </c>
      <c r="O12" s="10">
        <f t="shared" ref="O12:O13" si="8">O6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7"/>
        <v>3.3333333333333335</v>
      </c>
      <c r="Z12" s="50"/>
      <c r="AA12" s="50"/>
      <c r="AB12" s="50">
        <f t="shared" si="1"/>
        <v>3.3333333333333335</v>
      </c>
      <c r="AC12" s="121"/>
      <c r="AD12" s="122"/>
      <c r="AE12" s="122">
        <f t="shared" si="2"/>
        <v>3.3333333333333335</v>
      </c>
      <c r="AF12" s="122"/>
      <c r="AG12" s="122"/>
      <c r="AH12" s="122">
        <f t="shared" si="3"/>
        <v>3.3333333333333335</v>
      </c>
      <c r="AI12" s="122"/>
      <c r="AJ12" s="122"/>
      <c r="AK12" s="122">
        <f t="shared" si="4"/>
        <v>3.3333333333333335</v>
      </c>
      <c r="AL12" s="122"/>
      <c r="AM12" s="122"/>
      <c r="AN12" s="122">
        <f t="shared" si="5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10034330</v>
      </c>
      <c r="I13" s="71"/>
      <c r="J13" s="71"/>
      <c r="K13" s="115"/>
      <c r="L13" s="116"/>
      <c r="M13" s="8"/>
      <c r="N13" s="91" t="s">
        <v>193</v>
      </c>
      <c r="O13" s="10">
        <f t="shared" si="8"/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64"/>
      <c r="H14" s="71">
        <v>10030495</v>
      </c>
      <c r="I14" s="64"/>
      <c r="J14" s="71"/>
      <c r="K14" s="71"/>
      <c r="L14" s="116"/>
      <c r="M14" s="8"/>
      <c r="N14" s="91" t="s">
        <v>195</v>
      </c>
      <c r="O14" s="10">
        <f>O11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30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O5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7"/>
        <v>11.111111111111111</v>
      </c>
      <c r="Z15" s="50"/>
      <c r="AA15" s="50"/>
      <c r="AB15" s="50">
        <f t="shared" si="1"/>
        <v>11.111111111111111</v>
      </c>
      <c r="AC15" s="121"/>
      <c r="AD15" s="122"/>
      <c r="AE15" s="122">
        <f t="shared" si="2"/>
        <v>11.111111111111111</v>
      </c>
      <c r="AF15" s="122"/>
      <c r="AG15" s="122"/>
      <c r="AH15" s="122">
        <f t="shared" si="3"/>
        <v>11.111111111111111</v>
      </c>
      <c r="AI15" s="122"/>
      <c r="AJ15" s="122"/>
      <c r="AK15" s="122">
        <f t="shared" si="4"/>
        <v>11.111111111111111</v>
      </c>
      <c r="AL15" s="122"/>
      <c r="AM15" s="122"/>
      <c r="AN15" s="122">
        <f t="shared" si="5"/>
        <v>11.111111111111111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/>
      <c r="G16" s="130">
        <v>30022068</v>
      </c>
      <c r="H16" s="71"/>
      <c r="I16" s="71"/>
      <c r="J16" s="71"/>
      <c r="K16" s="71"/>
      <c r="L16" s="116"/>
      <c r="M16" s="8"/>
      <c r="N16" s="91" t="s">
        <v>192</v>
      </c>
      <c r="O16" s="10">
        <f t="shared" ref="O16:O17" si="9">O6</f>
        <v>1</v>
      </c>
      <c r="P16" s="10">
        <v>12</v>
      </c>
      <c r="Q16" s="11" t="s">
        <v>84</v>
      </c>
      <c r="R16" s="43">
        <f t="shared" si="0"/>
        <v>300</v>
      </c>
      <c r="X16" s="122"/>
      <c r="Y16" s="50">
        <f t="shared" si="7"/>
        <v>3.3333333333333335</v>
      </c>
      <c r="Z16" s="50"/>
      <c r="AA16" s="50"/>
      <c r="AB16" s="50">
        <f t="shared" si="1"/>
        <v>3.3333333333333335</v>
      </c>
      <c r="AC16" s="121"/>
      <c r="AD16" s="122"/>
      <c r="AE16" s="122">
        <f t="shared" si="2"/>
        <v>3.3333333333333335</v>
      </c>
      <c r="AF16" s="122"/>
      <c r="AG16" s="122"/>
      <c r="AH16" s="122">
        <f t="shared" si="3"/>
        <v>3.3333333333333335</v>
      </c>
      <c r="AI16" s="122"/>
      <c r="AJ16" s="122"/>
      <c r="AK16" s="122">
        <f t="shared" si="4"/>
        <v>3.3333333333333335</v>
      </c>
      <c r="AL16" s="122"/>
      <c r="AM16" s="122"/>
      <c r="AN16" s="122">
        <f t="shared" si="5"/>
        <v>3.3333333333333335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71">
        <v>10030494</v>
      </c>
      <c r="I17" s="71"/>
      <c r="J17" s="71"/>
      <c r="K17" s="71"/>
      <c r="L17" s="116"/>
      <c r="M17" s="8"/>
      <c r="N17" s="91" t="s">
        <v>194</v>
      </c>
      <c r="O17" s="10">
        <f t="shared" si="9"/>
        <v>1</v>
      </c>
      <c r="P17" s="10"/>
      <c r="Q17" s="11"/>
      <c r="R17" s="43"/>
      <c r="X17" s="122"/>
      <c r="Y17" s="50"/>
      <c r="Z17" s="50"/>
      <c r="AA17" s="50"/>
      <c r="AB17" s="50"/>
      <c r="AC17" s="121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71">
        <v>10030495</v>
      </c>
      <c r="I18" s="64"/>
      <c r="J18" s="71"/>
      <c r="K18" s="71"/>
      <c r="L18" s="116"/>
      <c r="M18" s="8"/>
      <c r="N18" s="91" t="s">
        <v>195</v>
      </c>
      <c r="O18" s="10">
        <f>O15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71">
        <v>10030760</v>
      </c>
      <c r="G19" s="64"/>
      <c r="H19" s="64"/>
      <c r="I19" s="64"/>
      <c r="J19" s="64"/>
      <c r="K19" s="64"/>
      <c r="L19" s="105"/>
      <c r="M19" s="8"/>
      <c r="N19" s="91" t="s">
        <v>235</v>
      </c>
      <c r="O19" s="10">
        <f>O5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71"/>
      <c r="E20" s="71">
        <v>10035143</v>
      </c>
      <c r="F20" s="71"/>
      <c r="G20" s="71"/>
      <c r="H20" s="71"/>
      <c r="I20" s="64"/>
      <c r="J20" s="64"/>
      <c r="K20" s="71"/>
      <c r="L20" s="116"/>
      <c r="M20" s="8"/>
      <c r="N20" s="91" t="s">
        <v>460</v>
      </c>
      <c r="O20" s="10">
        <v>0.19826260177342123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10033352</v>
      </c>
      <c r="F21" s="71"/>
      <c r="G21" s="71"/>
      <c r="H21" s="71"/>
      <c r="I21" s="64"/>
      <c r="J21" s="64"/>
      <c r="K21" s="71"/>
      <c r="L21" s="116"/>
      <c r="M21" s="8"/>
      <c r="N21" s="91" t="s">
        <v>93</v>
      </c>
      <c r="O21" s="10">
        <v>23.394617679304424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10033353</v>
      </c>
      <c r="F22" s="71"/>
      <c r="G22" s="71"/>
      <c r="H22" s="71"/>
      <c r="I22" s="64"/>
      <c r="J22" s="64"/>
      <c r="K22" s="71"/>
      <c r="L22" s="116"/>
      <c r="M22" s="8"/>
      <c r="N22" s="91" t="s">
        <v>94</v>
      </c>
      <c r="O22" s="10">
        <v>1.0444025749689474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10033354</v>
      </c>
      <c r="F23" s="71"/>
      <c r="G23" s="71"/>
      <c r="H23" s="71"/>
      <c r="I23" s="64"/>
      <c r="J23" s="64"/>
      <c r="K23" s="71"/>
      <c r="L23" s="116"/>
      <c r="M23" s="8"/>
      <c r="N23" s="91" t="s">
        <v>95</v>
      </c>
      <c r="O23" s="10">
        <v>0.20888051499378948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10033355</v>
      </c>
      <c r="F24" s="71"/>
      <c r="G24" s="71"/>
      <c r="H24" s="71"/>
      <c r="I24" s="64"/>
      <c r="J24" s="64"/>
      <c r="K24" s="71"/>
      <c r="L24" s="116"/>
      <c r="M24" s="8"/>
      <c r="N24" s="91" t="s">
        <v>96</v>
      </c>
      <c r="O24" s="10">
        <v>15.248277594546634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10033356</v>
      </c>
      <c r="F25" s="71"/>
      <c r="G25" s="71"/>
      <c r="H25" s="71"/>
      <c r="I25" s="64"/>
      <c r="J25" s="64"/>
      <c r="K25" s="71"/>
      <c r="L25" s="116"/>
      <c r="M25" s="8"/>
      <c r="N25" s="91" t="s">
        <v>97</v>
      </c>
      <c r="O25" s="10">
        <v>2.0888051499378948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10033357</v>
      </c>
      <c r="F26" s="71"/>
      <c r="G26" s="71"/>
      <c r="H26" s="71"/>
      <c r="I26" s="64"/>
      <c r="J26" s="64"/>
      <c r="K26" s="71"/>
      <c r="L26" s="116"/>
      <c r="M26" s="8"/>
      <c r="N26" s="91" t="s">
        <v>98</v>
      </c>
      <c r="O26" s="10">
        <v>0.83552205997515794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133">
        <v>30023539</v>
      </c>
      <c r="E27" s="71"/>
      <c r="F27" s="71"/>
      <c r="G27" s="71"/>
      <c r="H27" s="71"/>
      <c r="I27" s="64"/>
      <c r="J27" s="64"/>
      <c r="K27" s="71"/>
      <c r="L27" s="116"/>
      <c r="M27" s="8"/>
      <c r="N27" s="91" t="s">
        <v>435</v>
      </c>
      <c r="O27" s="10">
        <f>O3</f>
        <v>1</v>
      </c>
      <c r="P27" s="10">
        <f>16</f>
        <v>16</v>
      </c>
      <c r="Q27" s="11" t="s">
        <v>75</v>
      </c>
      <c r="R27" s="43">
        <f t="shared" si="0"/>
        <v>225</v>
      </c>
      <c r="X27" s="122"/>
      <c r="Y27" s="50">
        <f t="shared" si="7"/>
        <v>4.4444444444444446</v>
      </c>
      <c r="Z27" s="50"/>
      <c r="AA27" s="50"/>
      <c r="AB27" s="50">
        <f t="shared" si="1"/>
        <v>4.4444444444444446</v>
      </c>
      <c r="AC27" s="121"/>
      <c r="AD27" s="122"/>
      <c r="AE27" s="122">
        <f t="shared" si="2"/>
        <v>4.4444444444444446</v>
      </c>
      <c r="AF27" s="122"/>
      <c r="AG27" s="122"/>
      <c r="AH27" s="122">
        <f t="shared" si="3"/>
        <v>4.4444444444444446</v>
      </c>
      <c r="AI27" s="122"/>
      <c r="AJ27" s="122"/>
      <c r="AK27" s="122">
        <f t="shared" si="4"/>
        <v>4.4444444444444446</v>
      </c>
      <c r="AL27" s="122"/>
      <c r="AM27" s="122"/>
      <c r="AN27" s="122">
        <f t="shared" si="5"/>
        <v>4.4444444444444446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30">
        <v>30022058</v>
      </c>
      <c r="F28" s="71"/>
      <c r="G28" s="71"/>
      <c r="H28" s="71"/>
      <c r="I28" s="71"/>
      <c r="J28" s="64"/>
      <c r="K28" s="64"/>
      <c r="L28" s="116"/>
      <c r="M28" s="8"/>
      <c r="N28" s="91" t="s">
        <v>236</v>
      </c>
      <c r="O28" s="10">
        <f>O4</f>
        <v>1</v>
      </c>
      <c r="P28" s="10">
        <f>120+30+30</f>
        <v>180</v>
      </c>
      <c r="Q28" s="11" t="s">
        <v>74</v>
      </c>
      <c r="R28" s="43">
        <f t="shared" si="0"/>
        <v>20</v>
      </c>
      <c r="X28" s="122"/>
      <c r="Y28" s="50">
        <f t="shared" si="7"/>
        <v>50</v>
      </c>
      <c r="Z28" s="50"/>
      <c r="AA28" s="50"/>
      <c r="AB28" s="50">
        <f t="shared" si="1"/>
        <v>50</v>
      </c>
      <c r="AC28" s="121"/>
      <c r="AD28" s="122"/>
      <c r="AE28" s="122">
        <f t="shared" si="2"/>
        <v>50</v>
      </c>
      <c r="AF28" s="122"/>
      <c r="AG28" s="122"/>
      <c r="AH28" s="122">
        <f t="shared" si="3"/>
        <v>50</v>
      </c>
      <c r="AI28" s="122"/>
      <c r="AJ28" s="122"/>
      <c r="AK28" s="122">
        <f t="shared" si="4"/>
        <v>50</v>
      </c>
      <c r="AL28" s="122"/>
      <c r="AM28" s="122"/>
      <c r="AN28" s="122">
        <f t="shared" si="5"/>
        <v>50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71"/>
      <c r="F29" s="130">
        <v>30022059</v>
      </c>
      <c r="G29" s="71"/>
      <c r="H29" s="71"/>
      <c r="I29" s="71"/>
      <c r="J29" s="64"/>
      <c r="K29" s="64"/>
      <c r="L29" s="116"/>
      <c r="M29" s="8"/>
      <c r="N29" s="91" t="s">
        <v>234</v>
      </c>
      <c r="O29" s="10">
        <f>O28</f>
        <v>1</v>
      </c>
      <c r="P29" s="10">
        <f>84+119+84+84</f>
        <v>371</v>
      </c>
      <c r="Q29" s="11" t="s">
        <v>73</v>
      </c>
      <c r="R29" s="43">
        <f t="shared" si="0"/>
        <v>9.703504043126685</v>
      </c>
      <c r="X29" s="122"/>
      <c r="Y29" s="50">
        <f t="shared" si="7"/>
        <v>103.05555555555556</v>
      </c>
      <c r="Z29" s="50"/>
      <c r="AA29" s="50"/>
      <c r="AB29" s="50">
        <f t="shared" si="1"/>
        <v>103.05555555555556</v>
      </c>
      <c r="AC29" s="121"/>
      <c r="AD29" s="122"/>
      <c r="AE29" s="122">
        <f t="shared" si="2"/>
        <v>103.05555555555556</v>
      </c>
      <c r="AF29" s="122"/>
      <c r="AG29" s="122"/>
      <c r="AH29" s="122">
        <f t="shared" si="3"/>
        <v>103.05555555555556</v>
      </c>
      <c r="AI29" s="122"/>
      <c r="AJ29" s="122"/>
      <c r="AK29" s="122">
        <f t="shared" si="4"/>
        <v>103.05555555555556</v>
      </c>
      <c r="AL29" s="122"/>
      <c r="AM29" s="122"/>
      <c r="AN29" s="122">
        <f t="shared" si="5"/>
        <v>103.05555555555556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130">
        <v>30022073</v>
      </c>
      <c r="H30" s="71"/>
      <c r="I30" s="71"/>
      <c r="J30" s="64"/>
      <c r="K30" s="64"/>
      <c r="L30" s="116"/>
      <c r="M30" s="8"/>
      <c r="N30" s="91" t="s">
        <v>233</v>
      </c>
      <c r="O30" s="10">
        <f t="shared" ref="O30:O32" si="10">O29</f>
        <v>1</v>
      </c>
      <c r="P30" s="10">
        <f>75</f>
        <v>75</v>
      </c>
      <c r="Q30" s="11" t="s">
        <v>73</v>
      </c>
      <c r="R30" s="43">
        <f t="shared" si="0"/>
        <v>48</v>
      </c>
      <c r="X30" s="122"/>
      <c r="Y30" s="50">
        <f t="shared" si="7"/>
        <v>20.833333333333332</v>
      </c>
      <c r="Z30" s="50"/>
      <c r="AA30" s="50"/>
      <c r="AB30" s="50">
        <f t="shared" si="1"/>
        <v>20.833333333333332</v>
      </c>
      <c r="AC30" s="121"/>
      <c r="AD30" s="122"/>
      <c r="AE30" s="122">
        <f t="shared" si="2"/>
        <v>20.833333333333332</v>
      </c>
      <c r="AF30" s="122"/>
      <c r="AG30" s="122"/>
      <c r="AH30" s="122">
        <f t="shared" si="3"/>
        <v>20.833333333333332</v>
      </c>
      <c r="AI30" s="122"/>
      <c r="AJ30" s="122"/>
      <c r="AK30" s="122">
        <f t="shared" si="4"/>
        <v>20.833333333333332</v>
      </c>
      <c r="AL30" s="122"/>
      <c r="AM30" s="122"/>
      <c r="AN30" s="122">
        <f t="shared" si="5"/>
        <v>20.833333333333332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64"/>
      <c r="H31" s="130">
        <v>30022074</v>
      </c>
      <c r="I31" s="71"/>
      <c r="J31" s="64"/>
      <c r="K31" s="64"/>
      <c r="L31" s="116"/>
      <c r="M31" s="8"/>
      <c r="N31" s="91" t="s">
        <v>231</v>
      </c>
      <c r="O31" s="10">
        <f t="shared" si="10"/>
        <v>1</v>
      </c>
      <c r="P31" s="10">
        <v>27</v>
      </c>
      <c r="Q31" s="11" t="s">
        <v>72</v>
      </c>
      <c r="R31" s="43">
        <f t="shared" si="0"/>
        <v>133.33333333333334</v>
      </c>
      <c r="X31" s="122"/>
      <c r="Y31" s="50">
        <f t="shared" si="7"/>
        <v>7.4999999999999991</v>
      </c>
      <c r="Z31" s="50"/>
      <c r="AA31" s="50"/>
      <c r="AB31" s="50">
        <f t="shared" si="1"/>
        <v>7.4999999999999991</v>
      </c>
      <c r="AC31" s="121"/>
      <c r="AD31" s="122"/>
      <c r="AE31" s="122">
        <f t="shared" si="2"/>
        <v>7.4999999999999991</v>
      </c>
      <c r="AF31" s="122"/>
      <c r="AG31" s="122"/>
      <c r="AH31" s="122">
        <f t="shared" si="3"/>
        <v>7.4999999999999991</v>
      </c>
      <c r="AI31" s="122"/>
      <c r="AJ31" s="122"/>
      <c r="AK31" s="122">
        <f t="shared" si="4"/>
        <v>7.4999999999999991</v>
      </c>
      <c r="AL31" s="122"/>
      <c r="AM31" s="122"/>
      <c r="AN31" s="122">
        <f t="shared" si="5"/>
        <v>7.4999999999999991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71"/>
      <c r="I32" s="71">
        <v>10030741</v>
      </c>
      <c r="J32" s="64"/>
      <c r="K32" s="64"/>
      <c r="L32" s="116"/>
      <c r="M32" s="8"/>
      <c r="N32" s="91" t="s">
        <v>232</v>
      </c>
      <c r="O32" s="10">
        <f t="shared" si="10"/>
        <v>1</v>
      </c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130">
        <v>30022075</v>
      </c>
      <c r="I33" s="71"/>
      <c r="J33" s="71"/>
      <c r="K33" s="64"/>
      <c r="L33" s="105"/>
      <c r="M33" s="8"/>
      <c r="N33" s="91" t="s">
        <v>227</v>
      </c>
      <c r="O33" s="10">
        <f>O27*2</f>
        <v>2</v>
      </c>
      <c r="P33" s="10">
        <v>36</v>
      </c>
      <c r="Q33" s="11" t="s">
        <v>72</v>
      </c>
      <c r="R33" s="43">
        <f t="shared" si="0"/>
        <v>100</v>
      </c>
      <c r="X33" s="122"/>
      <c r="Y33" s="50">
        <f t="shared" si="7"/>
        <v>10</v>
      </c>
      <c r="Z33" s="50"/>
      <c r="AA33" s="50"/>
      <c r="AB33" s="50">
        <f t="shared" si="1"/>
        <v>10</v>
      </c>
      <c r="AC33" s="121"/>
      <c r="AD33" s="122"/>
      <c r="AE33" s="122">
        <f t="shared" si="2"/>
        <v>10</v>
      </c>
      <c r="AF33" s="122"/>
      <c r="AG33" s="122"/>
      <c r="AH33" s="122">
        <f t="shared" si="3"/>
        <v>10</v>
      </c>
      <c r="AI33" s="122"/>
      <c r="AJ33" s="122"/>
      <c r="AK33" s="122">
        <f t="shared" si="4"/>
        <v>10</v>
      </c>
      <c r="AL33" s="122"/>
      <c r="AM33" s="122"/>
      <c r="AN33" s="122">
        <f t="shared" si="5"/>
        <v>10</v>
      </c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71"/>
      <c r="I34" s="71">
        <v>10030742</v>
      </c>
      <c r="J34" s="71"/>
      <c r="K34" s="64"/>
      <c r="L34" s="105"/>
      <c r="M34" s="8"/>
      <c r="N34" s="91" t="s">
        <v>229</v>
      </c>
      <c r="O34" s="10">
        <f>O33</f>
        <v>2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0">
        <v>30022076</v>
      </c>
      <c r="I35" s="71"/>
      <c r="J35" s="71"/>
      <c r="K35" s="118"/>
      <c r="L35" s="105"/>
      <c r="M35" s="8"/>
      <c r="N35" s="91" t="s">
        <v>228</v>
      </c>
      <c r="O35" s="10">
        <f>O27</f>
        <v>1</v>
      </c>
      <c r="P35" s="10">
        <v>36</v>
      </c>
      <c r="Q35" s="11" t="s">
        <v>72</v>
      </c>
      <c r="R35" s="43">
        <f t="shared" si="0"/>
        <v>100</v>
      </c>
      <c r="X35" s="122"/>
      <c r="Y35" s="50">
        <f t="shared" si="7"/>
        <v>10</v>
      </c>
      <c r="Z35" s="50"/>
      <c r="AA35" s="50"/>
      <c r="AB35" s="50">
        <f t="shared" si="1"/>
        <v>10</v>
      </c>
      <c r="AC35" s="121"/>
      <c r="AD35" s="122"/>
      <c r="AE35" s="122">
        <f t="shared" si="2"/>
        <v>10</v>
      </c>
      <c r="AF35" s="122"/>
      <c r="AG35" s="122"/>
      <c r="AH35" s="122">
        <f t="shared" si="3"/>
        <v>10</v>
      </c>
      <c r="AI35" s="122"/>
      <c r="AJ35" s="122"/>
      <c r="AK35" s="122">
        <f t="shared" si="4"/>
        <v>10</v>
      </c>
      <c r="AL35" s="122"/>
      <c r="AM35" s="122"/>
      <c r="AN35" s="122">
        <f t="shared" si="5"/>
        <v>10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10030743</v>
      </c>
      <c r="J36" s="64"/>
      <c r="K36" s="118"/>
      <c r="L36" s="105"/>
      <c r="M36" s="8"/>
      <c r="N36" s="91" t="s">
        <v>230</v>
      </c>
      <c r="O36" s="10">
        <f>O35</f>
        <v>1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130">
        <v>30022088</v>
      </c>
      <c r="H37" s="64"/>
      <c r="I37" s="64"/>
      <c r="J37" s="64"/>
      <c r="K37" s="64"/>
      <c r="L37" s="116"/>
      <c r="M37" s="8"/>
      <c r="N37" s="91" t="s">
        <v>226</v>
      </c>
      <c r="O37" s="10">
        <f>O3</f>
        <v>1</v>
      </c>
      <c r="P37" s="10">
        <f>30</f>
        <v>30</v>
      </c>
      <c r="Q37" s="11" t="s">
        <v>73</v>
      </c>
      <c r="R37" s="43">
        <f t="shared" si="0"/>
        <v>120</v>
      </c>
      <c r="X37" s="122"/>
      <c r="Y37" s="50">
        <f t="shared" si="7"/>
        <v>8.3333333333333339</v>
      </c>
      <c r="Z37" s="50"/>
      <c r="AA37" s="50"/>
      <c r="AB37" s="50">
        <f t="shared" si="1"/>
        <v>8.3333333333333339</v>
      </c>
      <c r="AC37" s="121"/>
      <c r="AD37" s="122"/>
      <c r="AE37" s="122">
        <f t="shared" si="2"/>
        <v>8.3333333333333339</v>
      </c>
      <c r="AF37" s="122"/>
      <c r="AG37" s="122"/>
      <c r="AH37" s="122">
        <f t="shared" si="3"/>
        <v>8.3333333333333339</v>
      </c>
      <c r="AI37" s="122"/>
      <c r="AJ37" s="122"/>
      <c r="AK37" s="122">
        <f t="shared" si="4"/>
        <v>8.3333333333333339</v>
      </c>
      <c r="AL37" s="122"/>
      <c r="AM37" s="122"/>
      <c r="AN37" s="122">
        <f t="shared" si="5"/>
        <v>8.3333333333333339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130">
        <v>30022089</v>
      </c>
      <c r="I38" s="64"/>
      <c r="J38" s="64"/>
      <c r="K38" s="64"/>
      <c r="L38" s="116"/>
      <c r="M38" s="8"/>
      <c r="N38" s="91" t="s">
        <v>224</v>
      </c>
      <c r="O38" s="10">
        <f>O37</f>
        <v>1</v>
      </c>
      <c r="P38" s="10">
        <v>18</v>
      </c>
      <c r="Q38" s="11" t="s">
        <v>72</v>
      </c>
      <c r="R38" s="43">
        <f t="shared" si="0"/>
        <v>200</v>
      </c>
      <c r="X38" s="122"/>
      <c r="Y38" s="50">
        <f t="shared" si="7"/>
        <v>5</v>
      </c>
      <c r="Z38" s="50"/>
      <c r="AA38" s="50"/>
      <c r="AB38" s="50">
        <f t="shared" si="1"/>
        <v>5</v>
      </c>
      <c r="AC38" s="121"/>
      <c r="AD38" s="122"/>
      <c r="AE38" s="122">
        <f t="shared" si="2"/>
        <v>5</v>
      </c>
      <c r="AF38" s="122"/>
      <c r="AG38" s="122"/>
      <c r="AH38" s="122">
        <f t="shared" si="3"/>
        <v>5</v>
      </c>
      <c r="AI38" s="122"/>
      <c r="AJ38" s="122"/>
      <c r="AK38" s="122">
        <f t="shared" si="4"/>
        <v>5</v>
      </c>
      <c r="AL38" s="122"/>
      <c r="AM38" s="122"/>
      <c r="AN38" s="122">
        <f t="shared" si="5"/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64"/>
      <c r="H39" s="64"/>
      <c r="I39" s="130">
        <v>30022090</v>
      </c>
      <c r="J39" s="71"/>
      <c r="K39" s="64"/>
      <c r="L39" s="116"/>
      <c r="M39" s="8"/>
      <c r="N39" s="91" t="s">
        <v>223</v>
      </c>
      <c r="O39" s="10">
        <f t="shared" ref="O39:O40" si="11">O38</f>
        <v>1</v>
      </c>
      <c r="P39" s="10">
        <v>24</v>
      </c>
      <c r="Q39" s="11" t="s">
        <v>84</v>
      </c>
      <c r="R39" s="43">
        <f t="shared" si="0"/>
        <v>150</v>
      </c>
      <c r="X39" s="122"/>
      <c r="Y39" s="50">
        <f t="shared" si="7"/>
        <v>6.666666666666667</v>
      </c>
      <c r="Z39" s="50"/>
      <c r="AA39" s="50"/>
      <c r="AB39" s="50">
        <f t="shared" si="1"/>
        <v>6.666666666666667</v>
      </c>
      <c r="AC39" s="121"/>
      <c r="AD39" s="122"/>
      <c r="AE39" s="122">
        <f t="shared" si="2"/>
        <v>6.666666666666667</v>
      </c>
      <c r="AF39" s="122"/>
      <c r="AG39" s="122"/>
      <c r="AH39" s="122">
        <f t="shared" si="3"/>
        <v>6.666666666666667</v>
      </c>
      <c r="AI39" s="122"/>
      <c r="AJ39" s="122"/>
      <c r="AK39" s="122">
        <f t="shared" si="4"/>
        <v>6.666666666666667</v>
      </c>
      <c r="AL39" s="122"/>
      <c r="AM39" s="122"/>
      <c r="AN39" s="122">
        <f t="shared" si="5"/>
        <v>6.666666666666667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64"/>
      <c r="H40" s="64"/>
      <c r="I40" s="71"/>
      <c r="J40" s="71">
        <v>10030749</v>
      </c>
      <c r="K40" s="64"/>
      <c r="L40" s="116"/>
      <c r="M40" s="8"/>
      <c r="N40" s="91" t="s">
        <v>225</v>
      </c>
      <c r="O40" s="10">
        <f t="shared" si="11"/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130">
        <v>30022091</v>
      </c>
      <c r="I41" s="71"/>
      <c r="J41" s="71"/>
      <c r="K41" s="64"/>
      <c r="L41" s="116"/>
      <c r="M41" s="8"/>
      <c r="N41" s="91" t="s">
        <v>219</v>
      </c>
      <c r="O41" s="10">
        <f>O37</f>
        <v>1</v>
      </c>
      <c r="P41" s="10">
        <v>9</v>
      </c>
      <c r="Q41" s="11" t="s">
        <v>72</v>
      </c>
      <c r="R41" s="43">
        <f t="shared" si="0"/>
        <v>400</v>
      </c>
      <c r="X41" s="122"/>
      <c r="Y41" s="50">
        <f t="shared" si="7"/>
        <v>2.5</v>
      </c>
      <c r="Z41" s="50"/>
      <c r="AA41" s="50"/>
      <c r="AB41" s="50">
        <f t="shared" si="1"/>
        <v>2.5</v>
      </c>
      <c r="AC41" s="121"/>
      <c r="AD41" s="122"/>
      <c r="AE41" s="122">
        <f t="shared" si="2"/>
        <v>2.5</v>
      </c>
      <c r="AF41" s="122"/>
      <c r="AG41" s="122"/>
      <c r="AH41" s="122">
        <f t="shared" si="3"/>
        <v>2.5</v>
      </c>
      <c r="AI41" s="122"/>
      <c r="AJ41" s="122"/>
      <c r="AK41" s="122">
        <f t="shared" si="4"/>
        <v>2.5</v>
      </c>
      <c r="AL41" s="122"/>
      <c r="AM41" s="122"/>
      <c r="AN41" s="122">
        <f t="shared" si="5"/>
        <v>2.5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71"/>
      <c r="I42" s="71">
        <v>10030750</v>
      </c>
      <c r="J42" s="71"/>
      <c r="K42" s="64"/>
      <c r="L42" s="116"/>
      <c r="M42" s="8"/>
      <c r="N42" s="91" t="s">
        <v>222</v>
      </c>
      <c r="O42" s="10">
        <f>O41</f>
        <v>1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130">
        <v>30022092</v>
      </c>
      <c r="I43" s="71"/>
      <c r="J43" s="71"/>
      <c r="K43" s="71"/>
      <c r="L43" s="105"/>
      <c r="M43" s="8"/>
      <c r="N43" s="91" t="s">
        <v>220</v>
      </c>
      <c r="O43" s="10">
        <f>O37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7"/>
        <v>2.5</v>
      </c>
      <c r="Z43" s="50"/>
      <c r="AA43" s="50"/>
      <c r="AB43" s="50">
        <f t="shared" si="1"/>
        <v>2.5</v>
      </c>
      <c r="AC43" s="121"/>
      <c r="AD43" s="122"/>
      <c r="AE43" s="122">
        <f t="shared" si="2"/>
        <v>2.5</v>
      </c>
      <c r="AF43" s="122"/>
      <c r="AG43" s="122"/>
      <c r="AH43" s="122">
        <f t="shared" si="3"/>
        <v>2.5</v>
      </c>
      <c r="AI43" s="122"/>
      <c r="AJ43" s="122"/>
      <c r="AK43" s="122">
        <f t="shared" si="4"/>
        <v>2.5</v>
      </c>
      <c r="AL43" s="122"/>
      <c r="AM43" s="122"/>
      <c r="AN43" s="122">
        <f t="shared" si="5"/>
        <v>2.5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71"/>
      <c r="I44" s="71">
        <v>10030751</v>
      </c>
      <c r="J44" s="71"/>
      <c r="K44" s="71"/>
      <c r="L44" s="105"/>
      <c r="M44" s="8"/>
      <c r="N44" s="91" t="s">
        <v>221</v>
      </c>
      <c r="O44" s="10">
        <f>O43</f>
        <v>1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130">
        <v>30022077</v>
      </c>
      <c r="H45" s="71"/>
      <c r="I45" s="71"/>
      <c r="J45" s="71"/>
      <c r="K45" s="64"/>
      <c r="L45" s="116"/>
      <c r="M45" s="8"/>
      <c r="N45" s="91" t="s">
        <v>205</v>
      </c>
      <c r="O45" s="10">
        <f>O29</f>
        <v>1</v>
      </c>
      <c r="P45" s="10">
        <f>15+20+50+40+16</f>
        <v>141</v>
      </c>
      <c r="Q45" s="11" t="s">
        <v>73</v>
      </c>
      <c r="R45" s="43">
        <f t="shared" si="0"/>
        <v>25.531914893617021</v>
      </c>
      <c r="X45" s="122"/>
      <c r="Y45" s="50">
        <f t="shared" si="7"/>
        <v>39.166666666666664</v>
      </c>
      <c r="Z45" s="50"/>
      <c r="AA45" s="50"/>
      <c r="AB45" s="50">
        <f t="shared" si="1"/>
        <v>39.166666666666664</v>
      </c>
      <c r="AC45" s="121"/>
      <c r="AD45" s="122"/>
      <c r="AE45" s="122">
        <f t="shared" si="2"/>
        <v>39.166666666666664</v>
      </c>
      <c r="AF45" s="122"/>
      <c r="AG45" s="122"/>
      <c r="AH45" s="122">
        <f t="shared" si="3"/>
        <v>39.166666666666664</v>
      </c>
      <c r="AI45" s="122"/>
      <c r="AJ45" s="122"/>
      <c r="AK45" s="122">
        <f t="shared" si="4"/>
        <v>39.166666666666664</v>
      </c>
      <c r="AL45" s="122"/>
      <c r="AM45" s="122"/>
      <c r="AN45" s="122">
        <f t="shared" si="5"/>
        <v>39.166666666666664</v>
      </c>
    </row>
    <row r="46" spans="1:40" ht="22.5" customHeight="1" x14ac:dyDescent="0.55000000000000004">
      <c r="A46" s="5">
        <v>1000</v>
      </c>
      <c r="B46" s="52" t="s">
        <v>66</v>
      </c>
      <c r="C46" s="114"/>
      <c r="D46" s="64"/>
      <c r="E46" s="64"/>
      <c r="F46" s="64"/>
      <c r="G46" s="71"/>
      <c r="H46" s="130">
        <v>30022078</v>
      </c>
      <c r="I46" s="71"/>
      <c r="J46" s="71"/>
      <c r="K46" s="64"/>
      <c r="L46" s="116"/>
      <c r="M46" s="8"/>
      <c r="N46" s="91" t="s">
        <v>200</v>
      </c>
      <c r="O46" s="10">
        <f>O45</f>
        <v>1</v>
      </c>
      <c r="P46" s="10">
        <v>27</v>
      </c>
      <c r="Q46" s="11" t="s">
        <v>72</v>
      </c>
      <c r="R46" s="43">
        <f t="shared" si="0"/>
        <v>133.33333333333334</v>
      </c>
      <c r="X46" s="122"/>
      <c r="Y46" s="50">
        <f t="shared" si="7"/>
        <v>7.4999999999999991</v>
      </c>
      <c r="Z46" s="50"/>
      <c r="AA46" s="50"/>
      <c r="AB46" s="50">
        <f t="shared" si="1"/>
        <v>7.4999999999999991</v>
      </c>
      <c r="AC46" s="121"/>
      <c r="AD46" s="122"/>
      <c r="AE46" s="122">
        <f t="shared" si="2"/>
        <v>7.4999999999999991</v>
      </c>
      <c r="AF46" s="122"/>
      <c r="AG46" s="122"/>
      <c r="AH46" s="122">
        <f t="shared" si="3"/>
        <v>7.4999999999999991</v>
      </c>
      <c r="AI46" s="122"/>
      <c r="AJ46" s="122"/>
      <c r="AK46" s="122">
        <f t="shared" si="4"/>
        <v>7.4999999999999991</v>
      </c>
      <c r="AL46" s="122"/>
      <c r="AM46" s="122"/>
      <c r="AN46" s="122">
        <f t="shared" si="5"/>
        <v>7.4999999999999991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/>
      <c r="H47" s="71"/>
      <c r="I47" s="130">
        <v>30022079</v>
      </c>
      <c r="J47" s="71"/>
      <c r="K47" s="64"/>
      <c r="L47" s="116"/>
      <c r="M47" s="8"/>
      <c r="N47" s="91" t="s">
        <v>199</v>
      </c>
      <c r="O47" s="10">
        <f t="shared" ref="O47:O48" si="12">O46</f>
        <v>1</v>
      </c>
      <c r="P47" s="10">
        <v>36</v>
      </c>
      <c r="Q47" s="11" t="s">
        <v>84</v>
      </c>
      <c r="R47" s="43">
        <f t="shared" si="0"/>
        <v>100</v>
      </c>
      <c r="X47" s="122"/>
      <c r="Y47" s="50">
        <f t="shared" si="7"/>
        <v>10</v>
      </c>
      <c r="Z47" s="50"/>
      <c r="AA47" s="50"/>
      <c r="AB47" s="50">
        <f t="shared" si="1"/>
        <v>10</v>
      </c>
      <c r="AC47" s="121"/>
      <c r="AD47" s="122"/>
      <c r="AE47" s="122">
        <f t="shared" si="2"/>
        <v>10</v>
      </c>
      <c r="AF47" s="122"/>
      <c r="AG47" s="122"/>
      <c r="AH47" s="122">
        <f t="shared" si="3"/>
        <v>10</v>
      </c>
      <c r="AI47" s="122"/>
      <c r="AJ47" s="122"/>
      <c r="AK47" s="122">
        <f t="shared" si="4"/>
        <v>10</v>
      </c>
      <c r="AL47" s="122"/>
      <c r="AM47" s="122"/>
      <c r="AN47" s="122">
        <f t="shared" si="5"/>
        <v>10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71"/>
      <c r="I48" s="71"/>
      <c r="J48" s="71">
        <v>10030744</v>
      </c>
      <c r="K48" s="64"/>
      <c r="L48" s="116"/>
      <c r="M48" s="8"/>
      <c r="N48" s="91" t="s">
        <v>201</v>
      </c>
      <c r="O48" s="10">
        <f t="shared" si="12"/>
        <v>1</v>
      </c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71"/>
      <c r="H49" s="71">
        <v>10034329</v>
      </c>
      <c r="I49" s="64"/>
      <c r="J49" s="64"/>
      <c r="K49" s="64"/>
      <c r="L49" s="105"/>
      <c r="M49" s="8"/>
      <c r="N49" s="91" t="s">
        <v>263</v>
      </c>
      <c r="O49" s="10">
        <f>O45</f>
        <v>1</v>
      </c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71"/>
      <c r="H50" s="130">
        <v>30023044</v>
      </c>
      <c r="I50" s="71"/>
      <c r="J50" s="71"/>
      <c r="K50" s="71"/>
      <c r="L50" s="105"/>
      <c r="M50" s="8"/>
      <c r="N50" s="91" t="s">
        <v>213</v>
      </c>
      <c r="O50" s="10">
        <f>O45</f>
        <v>1</v>
      </c>
      <c r="P50" s="10">
        <f>50</f>
        <v>50</v>
      </c>
      <c r="Q50" s="11" t="s">
        <v>73</v>
      </c>
      <c r="R50" s="43">
        <f t="shared" si="0"/>
        <v>72</v>
      </c>
      <c r="X50" s="122"/>
      <c r="Y50" s="50">
        <f t="shared" si="7"/>
        <v>13.888888888888889</v>
      </c>
      <c r="Z50" s="50"/>
      <c r="AA50" s="50"/>
      <c r="AB50" s="50">
        <f t="shared" si="1"/>
        <v>13.888888888888889</v>
      </c>
      <c r="AC50" s="121"/>
      <c r="AD50" s="122"/>
      <c r="AE50" s="122">
        <f t="shared" si="2"/>
        <v>13.888888888888889</v>
      </c>
      <c r="AF50" s="122"/>
      <c r="AG50" s="122"/>
      <c r="AH50" s="122">
        <f t="shared" si="3"/>
        <v>13.888888888888889</v>
      </c>
      <c r="AI50" s="122"/>
      <c r="AJ50" s="122"/>
      <c r="AK50" s="122">
        <f t="shared" si="4"/>
        <v>13.888888888888889</v>
      </c>
      <c r="AL50" s="122"/>
      <c r="AM50" s="122"/>
      <c r="AN50" s="122">
        <f t="shared" si="5"/>
        <v>13.888888888888889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71"/>
      <c r="I51" s="130">
        <v>30023042</v>
      </c>
      <c r="J51" s="71"/>
      <c r="K51" s="71"/>
      <c r="L51" s="105"/>
      <c r="M51" s="8"/>
      <c r="N51" s="91" t="s">
        <v>211</v>
      </c>
      <c r="O51" s="10">
        <f>O50</f>
        <v>1</v>
      </c>
      <c r="P51" s="10">
        <v>27</v>
      </c>
      <c r="Q51" s="11" t="s">
        <v>72</v>
      </c>
      <c r="R51" s="43">
        <f t="shared" si="0"/>
        <v>133.33333333333334</v>
      </c>
      <c r="X51" s="122"/>
      <c r="Y51" s="50">
        <f t="shared" si="7"/>
        <v>7.4999999999999991</v>
      </c>
      <c r="Z51" s="50"/>
      <c r="AA51" s="50"/>
      <c r="AB51" s="50">
        <f t="shared" si="1"/>
        <v>7.4999999999999991</v>
      </c>
      <c r="AC51" s="121"/>
      <c r="AD51" s="122"/>
      <c r="AE51" s="122">
        <f t="shared" si="2"/>
        <v>7.4999999999999991</v>
      </c>
      <c r="AF51" s="122"/>
      <c r="AG51" s="122"/>
      <c r="AH51" s="122">
        <f t="shared" si="3"/>
        <v>7.4999999999999991</v>
      </c>
      <c r="AI51" s="122"/>
      <c r="AJ51" s="122"/>
      <c r="AK51" s="122">
        <f t="shared" si="4"/>
        <v>7.4999999999999991</v>
      </c>
      <c r="AL51" s="122"/>
      <c r="AM51" s="122"/>
      <c r="AN51" s="122">
        <f t="shared" si="5"/>
        <v>7.4999999999999991</v>
      </c>
    </row>
    <row r="52" spans="1:40" ht="22.5" customHeight="1" x14ac:dyDescent="0.55000000000000004">
      <c r="A52" s="5">
        <v>1000</v>
      </c>
      <c r="B52" s="52" t="s">
        <v>66</v>
      </c>
      <c r="C52" s="114"/>
      <c r="D52" s="64"/>
      <c r="E52" s="64"/>
      <c r="F52" s="64"/>
      <c r="G52" s="71"/>
      <c r="H52" s="71"/>
      <c r="I52" s="71"/>
      <c r="J52" s="130">
        <v>30023043</v>
      </c>
      <c r="K52" s="71"/>
      <c r="L52" s="116"/>
      <c r="M52" s="8"/>
      <c r="N52" s="91" t="s">
        <v>210</v>
      </c>
      <c r="O52" s="10">
        <f t="shared" ref="O52:O53" si="13">O51</f>
        <v>1</v>
      </c>
      <c r="P52" s="10">
        <v>24</v>
      </c>
      <c r="Q52" s="11" t="s">
        <v>84</v>
      </c>
      <c r="R52" s="43">
        <f t="shared" si="0"/>
        <v>150</v>
      </c>
      <c r="X52" s="122"/>
      <c r="Y52" s="50">
        <f t="shared" si="7"/>
        <v>6.666666666666667</v>
      </c>
      <c r="Z52" s="50"/>
      <c r="AA52" s="50"/>
      <c r="AB52" s="50">
        <f t="shared" si="1"/>
        <v>6.666666666666667</v>
      </c>
      <c r="AC52" s="121"/>
      <c r="AD52" s="122"/>
      <c r="AE52" s="122">
        <f t="shared" si="2"/>
        <v>6.666666666666667</v>
      </c>
      <c r="AF52" s="122"/>
      <c r="AG52" s="122"/>
      <c r="AH52" s="122">
        <f t="shared" si="3"/>
        <v>6.666666666666667</v>
      </c>
      <c r="AI52" s="122"/>
      <c r="AJ52" s="122"/>
      <c r="AK52" s="122">
        <f t="shared" si="4"/>
        <v>6.666666666666667</v>
      </c>
      <c r="AL52" s="122"/>
      <c r="AM52" s="122"/>
      <c r="AN52" s="122">
        <f t="shared" si="5"/>
        <v>6.666666666666667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/>
      <c r="J53" s="71"/>
      <c r="K53" s="71">
        <v>10034381</v>
      </c>
      <c r="L53" s="116"/>
      <c r="M53" s="8"/>
      <c r="N53" s="91" t="s">
        <v>207</v>
      </c>
      <c r="O53" s="10">
        <f t="shared" si="13"/>
        <v>1</v>
      </c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130">
        <v>30023032</v>
      </c>
      <c r="J54" s="71"/>
      <c r="K54" s="71"/>
      <c r="L54" s="116"/>
      <c r="M54" s="8"/>
      <c r="N54" s="91" t="s">
        <v>271</v>
      </c>
      <c r="O54" s="10">
        <f>O50</f>
        <v>1</v>
      </c>
      <c r="P54" s="10">
        <v>18</v>
      </c>
      <c r="Q54" s="11" t="s">
        <v>72</v>
      </c>
      <c r="R54" s="43">
        <f t="shared" ref="R54:R55" si="14">3600/P54</f>
        <v>200</v>
      </c>
      <c r="X54" s="122"/>
      <c r="Y54" s="50">
        <f t="shared" ref="Y54:Y55" si="15">$Y$1/R54</f>
        <v>5</v>
      </c>
      <c r="Z54" s="50"/>
      <c r="AA54" s="50"/>
      <c r="AB54" s="50">
        <f t="shared" ref="AB54:AB55" si="16">$Y$1/R54</f>
        <v>5</v>
      </c>
      <c r="AC54" s="121"/>
      <c r="AD54" s="122"/>
      <c r="AE54" s="122">
        <f t="shared" ref="AE54:AE55" si="17">$Y$1/R54</f>
        <v>5</v>
      </c>
      <c r="AF54" s="122"/>
      <c r="AG54" s="122"/>
      <c r="AH54" s="122">
        <f t="shared" ref="AH54:AH55" si="18">$Y$1/R54</f>
        <v>5</v>
      </c>
      <c r="AI54" s="122"/>
      <c r="AJ54" s="122"/>
      <c r="AK54" s="122">
        <f t="shared" ref="AK54:AK55" si="19">$Y$1/R54</f>
        <v>5</v>
      </c>
      <c r="AL54" s="122"/>
      <c r="AM54" s="122"/>
      <c r="AN54" s="122">
        <f t="shared" ref="AN54:AN55" si="20">$Y$1/R54</f>
        <v>5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130">
        <v>30023033</v>
      </c>
      <c r="K55" s="71"/>
      <c r="L55" s="116"/>
      <c r="M55" s="8"/>
      <c r="N55" s="91" t="s">
        <v>270</v>
      </c>
      <c r="O55" s="10">
        <f>O50</f>
        <v>1</v>
      </c>
      <c r="P55" s="10">
        <v>9</v>
      </c>
      <c r="Q55" s="11" t="s">
        <v>71</v>
      </c>
      <c r="R55" s="43">
        <f t="shared" si="14"/>
        <v>400</v>
      </c>
      <c r="X55" s="122"/>
      <c r="Y55" s="50">
        <f t="shared" si="15"/>
        <v>2.5</v>
      </c>
      <c r="Z55" s="50"/>
      <c r="AA55" s="50"/>
      <c r="AB55" s="50">
        <f t="shared" si="16"/>
        <v>2.5</v>
      </c>
      <c r="AC55" s="121"/>
      <c r="AD55" s="122"/>
      <c r="AE55" s="122">
        <f t="shared" si="17"/>
        <v>2.5</v>
      </c>
      <c r="AF55" s="122"/>
      <c r="AG55" s="122"/>
      <c r="AH55" s="122">
        <f t="shared" si="18"/>
        <v>2.5</v>
      </c>
      <c r="AI55" s="122"/>
      <c r="AJ55" s="122"/>
      <c r="AK55" s="122">
        <f t="shared" si="19"/>
        <v>2.5</v>
      </c>
      <c r="AL55" s="122"/>
      <c r="AM55" s="122"/>
      <c r="AN55" s="122">
        <f t="shared" si="20"/>
        <v>2.5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/>
      <c r="K56" s="71">
        <v>10034264</v>
      </c>
      <c r="L56" s="105"/>
      <c r="M56" s="8"/>
      <c r="N56" s="91" t="s">
        <v>269</v>
      </c>
      <c r="O56" s="10">
        <f>O50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30">
        <v>30023048</v>
      </c>
      <c r="I57" s="71"/>
      <c r="J57" s="64"/>
      <c r="K57" s="64"/>
      <c r="L57" s="116"/>
      <c r="M57" s="8"/>
      <c r="N57" s="91" t="s">
        <v>215</v>
      </c>
      <c r="O57" s="10">
        <f>O45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7"/>
        <v>3.3333333333333335</v>
      </c>
      <c r="Z57" s="50"/>
      <c r="AA57" s="50"/>
      <c r="AB57" s="50">
        <f t="shared" si="1"/>
        <v>3.3333333333333335</v>
      </c>
      <c r="AC57" s="121"/>
      <c r="AD57" s="122"/>
      <c r="AE57" s="122">
        <f t="shared" si="2"/>
        <v>3.3333333333333335</v>
      </c>
      <c r="AF57" s="122"/>
      <c r="AG57" s="122"/>
      <c r="AH57" s="122">
        <f t="shared" si="3"/>
        <v>3.3333333333333335</v>
      </c>
      <c r="AI57" s="122"/>
      <c r="AJ57" s="122"/>
      <c r="AK57" s="122">
        <f t="shared" si="4"/>
        <v>3.3333333333333335</v>
      </c>
      <c r="AL57" s="122"/>
      <c r="AM57" s="122"/>
      <c r="AN57" s="122">
        <f t="shared" si="5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O45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130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O29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7"/>
        <v>25.277777777777775</v>
      </c>
      <c r="Z59" s="50"/>
      <c r="AA59" s="50"/>
      <c r="AB59" s="50">
        <f t="shared" si="1"/>
        <v>25.277777777777775</v>
      </c>
      <c r="AC59" s="121"/>
      <c r="AD59" s="122"/>
      <c r="AE59" s="122">
        <f t="shared" si="2"/>
        <v>25.277777777777775</v>
      </c>
      <c r="AF59" s="122"/>
      <c r="AG59" s="122"/>
      <c r="AH59" s="122">
        <f t="shared" si="3"/>
        <v>25.277777777777775</v>
      </c>
      <c r="AI59" s="122"/>
      <c r="AJ59" s="122"/>
      <c r="AK59" s="122">
        <f t="shared" si="4"/>
        <v>25.277777777777775</v>
      </c>
      <c r="AL59" s="122"/>
      <c r="AM59" s="122"/>
      <c r="AN59" s="122">
        <f t="shared" si="5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30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7"/>
        <v>7.4999999999999991</v>
      </c>
      <c r="Z60" s="50"/>
      <c r="AA60" s="50"/>
      <c r="AB60" s="50">
        <f t="shared" si="1"/>
        <v>7.4999999999999991</v>
      </c>
      <c r="AC60" s="121"/>
      <c r="AD60" s="122"/>
      <c r="AE60" s="122">
        <f t="shared" si="2"/>
        <v>7.4999999999999991</v>
      </c>
      <c r="AF60" s="122"/>
      <c r="AG60" s="122"/>
      <c r="AH60" s="122">
        <f t="shared" si="3"/>
        <v>7.4999999999999991</v>
      </c>
      <c r="AI60" s="122"/>
      <c r="AJ60" s="122"/>
      <c r="AK60" s="122">
        <f t="shared" si="4"/>
        <v>7.4999999999999991</v>
      </c>
      <c r="AL60" s="122"/>
      <c r="AM60" s="122"/>
      <c r="AN60" s="122">
        <f t="shared" si="5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130">
        <v>30022085</v>
      </c>
      <c r="J61" s="71"/>
      <c r="K61" s="64"/>
      <c r="L61" s="116"/>
      <c r="M61" s="8"/>
      <c r="N61" s="91" t="s">
        <v>203</v>
      </c>
      <c r="O61" s="10">
        <f t="shared" ref="O61:O62" si="21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7"/>
        <v>10</v>
      </c>
      <c r="Z61" s="50"/>
      <c r="AA61" s="50"/>
      <c r="AB61" s="50">
        <f t="shared" si="1"/>
        <v>10</v>
      </c>
      <c r="AC61" s="121"/>
      <c r="AD61" s="122"/>
      <c r="AE61" s="122">
        <f t="shared" si="2"/>
        <v>10</v>
      </c>
      <c r="AF61" s="122"/>
      <c r="AG61" s="122"/>
      <c r="AH61" s="122">
        <f t="shared" si="3"/>
        <v>10</v>
      </c>
      <c r="AI61" s="122"/>
      <c r="AJ61" s="122"/>
      <c r="AK61" s="122">
        <f t="shared" si="4"/>
        <v>10</v>
      </c>
      <c r="AL61" s="122"/>
      <c r="AM61" s="122"/>
      <c r="AN61" s="122">
        <f t="shared" si="5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21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71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130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7"/>
        <v>13.888888888888889</v>
      </c>
      <c r="Z64" s="50"/>
      <c r="AA64" s="50"/>
      <c r="AB64" s="50">
        <f t="shared" si="1"/>
        <v>13.888888888888889</v>
      </c>
      <c r="AC64" s="121"/>
      <c r="AD64" s="122"/>
      <c r="AE64" s="122">
        <f t="shared" si="2"/>
        <v>13.888888888888889</v>
      </c>
      <c r="AF64" s="122"/>
      <c r="AG64" s="122"/>
      <c r="AH64" s="122">
        <f t="shared" si="3"/>
        <v>13.888888888888889</v>
      </c>
      <c r="AI64" s="122"/>
      <c r="AJ64" s="122"/>
      <c r="AK64" s="122">
        <f t="shared" si="4"/>
        <v>13.888888888888889</v>
      </c>
      <c r="AL64" s="122"/>
      <c r="AM64" s="122"/>
      <c r="AN64" s="122">
        <f t="shared" si="5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130">
        <v>30023045</v>
      </c>
      <c r="J65" s="71"/>
      <c r="K65" s="71"/>
      <c r="L65" s="116"/>
      <c r="M65" s="8"/>
      <c r="N65" s="91" t="s">
        <v>212</v>
      </c>
      <c r="O65" s="10">
        <f>O64</f>
        <v>1</v>
      </c>
      <c r="P65" s="10">
        <v>27</v>
      </c>
      <c r="Q65" s="11" t="s">
        <v>72</v>
      </c>
      <c r="R65" s="43">
        <f t="shared" si="0"/>
        <v>133.33333333333334</v>
      </c>
      <c r="X65" s="122"/>
      <c r="Y65" s="50">
        <f t="shared" si="7"/>
        <v>7.4999999999999991</v>
      </c>
      <c r="Z65" s="50"/>
      <c r="AA65" s="50"/>
      <c r="AB65" s="50">
        <f t="shared" si="1"/>
        <v>7.4999999999999991</v>
      </c>
      <c r="AC65" s="121"/>
      <c r="AD65" s="122"/>
      <c r="AE65" s="122">
        <f t="shared" si="2"/>
        <v>7.4999999999999991</v>
      </c>
      <c r="AF65" s="122"/>
      <c r="AG65" s="122"/>
      <c r="AH65" s="122">
        <f t="shared" si="3"/>
        <v>7.4999999999999991</v>
      </c>
      <c r="AI65" s="122"/>
      <c r="AJ65" s="122"/>
      <c r="AK65" s="122">
        <f t="shared" si="4"/>
        <v>7.4999999999999991</v>
      </c>
      <c r="AL65" s="122"/>
      <c r="AM65" s="122"/>
      <c r="AN65" s="122">
        <f t="shared" si="5"/>
        <v>7.4999999999999991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130">
        <v>30023046</v>
      </c>
      <c r="K66" s="71"/>
      <c r="L66" s="116"/>
      <c r="M66" s="8"/>
      <c r="N66" s="91" t="s">
        <v>209</v>
      </c>
      <c r="O66" s="10">
        <f t="shared" ref="O66:O67" si="22"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7"/>
        <v>6.666666666666667</v>
      </c>
      <c r="Z66" s="50"/>
      <c r="AA66" s="50"/>
      <c r="AB66" s="50">
        <f t="shared" si="1"/>
        <v>6.666666666666667</v>
      </c>
      <c r="AC66" s="121"/>
      <c r="AD66" s="122"/>
      <c r="AE66" s="122">
        <f t="shared" si="2"/>
        <v>6.666666666666667</v>
      </c>
      <c r="AF66" s="122"/>
      <c r="AG66" s="122"/>
      <c r="AH66" s="122">
        <f t="shared" si="3"/>
        <v>6.666666666666667</v>
      </c>
      <c r="AI66" s="122"/>
      <c r="AJ66" s="122"/>
      <c r="AK66" s="122">
        <f t="shared" si="4"/>
        <v>6.666666666666667</v>
      </c>
      <c r="AL66" s="122"/>
      <c r="AM66" s="122"/>
      <c r="AN66" s="122">
        <f t="shared" si="5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/>
      <c r="K67" s="71">
        <v>10034382</v>
      </c>
      <c r="L67" s="116"/>
      <c r="M67" s="8"/>
      <c r="N67" s="91" t="s">
        <v>208</v>
      </c>
      <c r="O67" s="10">
        <f t="shared" si="22"/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0">
        <v>30023032</v>
      </c>
      <c r="J68" s="71"/>
      <c r="K68" s="71"/>
      <c r="L68" s="116"/>
      <c r="M68" s="8"/>
      <c r="N68" s="91" t="s">
        <v>271</v>
      </c>
      <c r="O68" s="10">
        <f>O64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f t="shared" ref="Y68:Y69" si="23">$Y$1/R68</f>
        <v>5</v>
      </c>
      <c r="Z68" s="50"/>
      <c r="AA68" s="50"/>
      <c r="AB68" s="50">
        <f t="shared" ref="AB68:AB69" si="24">$Y$1/R68</f>
        <v>5</v>
      </c>
      <c r="AC68" s="121"/>
      <c r="AD68" s="122"/>
      <c r="AE68" s="122">
        <f t="shared" ref="AE68:AE69" si="25">$Y$1/R68</f>
        <v>5</v>
      </c>
      <c r="AF68" s="122"/>
      <c r="AG68" s="122"/>
      <c r="AH68" s="122">
        <f t="shared" ref="AH68:AH69" si="26">$Y$1/R68</f>
        <v>5</v>
      </c>
      <c r="AI68" s="122"/>
      <c r="AJ68" s="122"/>
      <c r="AK68" s="122">
        <f t="shared" ref="AK68:AK69" si="27">$Y$1/R68</f>
        <v>5</v>
      </c>
      <c r="AL68" s="122"/>
      <c r="AM68" s="122"/>
      <c r="AN68" s="122">
        <f t="shared" ref="AN68:AN69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130">
        <v>30023033</v>
      </c>
      <c r="K69" s="71"/>
      <c r="L69" s="116"/>
      <c r="M69" s="8"/>
      <c r="N69" s="91" t="s">
        <v>270</v>
      </c>
      <c r="O69" s="10">
        <f>O64</f>
        <v>1</v>
      </c>
      <c r="P69" s="10">
        <v>9</v>
      </c>
      <c r="Q69" s="11" t="s">
        <v>71</v>
      </c>
      <c r="R69" s="43">
        <f t="shared" si="0"/>
        <v>400</v>
      </c>
      <c r="X69" s="122"/>
      <c r="Y69" s="50">
        <f t="shared" si="23"/>
        <v>2.5</v>
      </c>
      <c r="Z69" s="50"/>
      <c r="AA69" s="50"/>
      <c r="AB69" s="50">
        <f t="shared" si="24"/>
        <v>2.5</v>
      </c>
      <c r="AC69" s="121"/>
      <c r="AD69" s="122"/>
      <c r="AE69" s="122">
        <f t="shared" si="25"/>
        <v>2.5</v>
      </c>
      <c r="AF69" s="122"/>
      <c r="AG69" s="122"/>
      <c r="AH69" s="122">
        <f t="shared" si="26"/>
        <v>2.5</v>
      </c>
      <c r="AI69" s="122"/>
      <c r="AJ69" s="122"/>
      <c r="AK69" s="122">
        <f t="shared" si="27"/>
        <v>2.5</v>
      </c>
      <c r="AL69" s="122"/>
      <c r="AM69" s="122"/>
      <c r="AN69" s="122">
        <f t="shared" si="28"/>
        <v>2.5</v>
      </c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71"/>
      <c r="J70" s="71"/>
      <c r="K70" s="71">
        <v>10034264</v>
      </c>
      <c r="L70" s="105"/>
      <c r="M70" s="8"/>
      <c r="N70" s="91" t="s">
        <v>269</v>
      </c>
      <c r="O70" s="10">
        <f>O64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130">
        <v>30023049</v>
      </c>
      <c r="I71" s="71"/>
      <c r="J71" s="64"/>
      <c r="K71" s="64"/>
      <c r="L71" s="116"/>
      <c r="M71" s="8"/>
      <c r="N71" s="91" t="s">
        <v>216</v>
      </c>
      <c r="O71" s="10">
        <f>O59</f>
        <v>1</v>
      </c>
      <c r="P71" s="10">
        <v>12</v>
      </c>
      <c r="Q71" s="11" t="s">
        <v>84</v>
      </c>
      <c r="R71" s="43">
        <f t="shared" si="0"/>
        <v>300</v>
      </c>
      <c r="X71" s="122"/>
      <c r="Y71" s="50">
        <f t="shared" si="7"/>
        <v>3.3333333333333335</v>
      </c>
      <c r="Z71" s="50"/>
      <c r="AA71" s="50"/>
      <c r="AB71" s="50">
        <f t="shared" si="1"/>
        <v>3.3333333333333335</v>
      </c>
      <c r="AC71" s="121"/>
      <c r="AD71" s="122"/>
      <c r="AE71" s="122">
        <f t="shared" si="2"/>
        <v>3.3333333333333335</v>
      </c>
      <c r="AF71" s="122"/>
      <c r="AG71" s="122"/>
      <c r="AH71" s="122">
        <f t="shared" si="3"/>
        <v>3.3333333333333335</v>
      </c>
      <c r="AI71" s="122"/>
      <c r="AJ71" s="122"/>
      <c r="AK71" s="122">
        <f t="shared" si="4"/>
        <v>3.3333333333333335</v>
      </c>
      <c r="AL71" s="122"/>
      <c r="AM71" s="122"/>
      <c r="AN71" s="122">
        <f t="shared" si="5"/>
        <v>3.3333333333333335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>
        <v>10034384</v>
      </c>
      <c r="J72" s="64"/>
      <c r="K72" s="64"/>
      <c r="L72" s="116"/>
      <c r="M72" s="8"/>
      <c r="N72" s="91" t="s">
        <v>218</v>
      </c>
      <c r="O72" s="10">
        <f>O71</f>
        <v>1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64"/>
      <c r="E73" s="64"/>
      <c r="F73" s="71">
        <v>10030496</v>
      </c>
      <c r="G73" s="64"/>
      <c r="H73" s="64"/>
      <c r="I73" s="64"/>
      <c r="J73" s="64"/>
      <c r="K73" s="64"/>
      <c r="L73" s="116"/>
      <c r="M73" s="8"/>
      <c r="N73" s="91" t="s">
        <v>198</v>
      </c>
      <c r="O73" s="10">
        <f>2*O28</f>
        <v>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64"/>
      <c r="F74" s="117">
        <v>10011564</v>
      </c>
      <c r="G74" s="118"/>
      <c r="H74" s="118"/>
      <c r="I74" s="64"/>
      <c r="J74" s="118"/>
      <c r="K74" s="118"/>
      <c r="L74" s="116"/>
      <c r="M74" s="8"/>
      <c r="N74" s="126" t="s">
        <v>77</v>
      </c>
      <c r="O74" s="10">
        <v>0.02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/>
      <c r="F75" s="117">
        <v>10025819</v>
      </c>
      <c r="G75" s="117"/>
      <c r="H75" s="117"/>
      <c r="I75" s="64"/>
      <c r="J75" s="118"/>
      <c r="K75" s="117"/>
      <c r="L75" s="116"/>
      <c r="M75" s="8"/>
      <c r="N75" s="126" t="s">
        <v>319</v>
      </c>
      <c r="O75" s="10">
        <v>1E-3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10035143</v>
      </c>
      <c r="F76" s="71"/>
      <c r="G76" s="71"/>
      <c r="H76" s="71"/>
      <c r="I76" s="64"/>
      <c r="J76" s="64"/>
      <c r="K76" s="71"/>
      <c r="L76" s="116"/>
      <c r="M76" s="8"/>
      <c r="N76" s="91" t="s">
        <v>460</v>
      </c>
      <c r="O76" s="10">
        <v>0.61232676171213429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10033352</v>
      </c>
      <c r="F77" s="71"/>
      <c r="G77" s="71"/>
      <c r="H77" s="71"/>
      <c r="I77" s="64"/>
      <c r="J77" s="64"/>
      <c r="K77" s="71"/>
      <c r="L77" s="116"/>
      <c r="M77" s="8"/>
      <c r="N77" s="91" t="s">
        <v>93</v>
      </c>
      <c r="O77" s="10">
        <v>72.253417220021234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10033353</v>
      </c>
      <c r="F78" s="71"/>
      <c r="G78" s="71"/>
      <c r="H78" s="71"/>
      <c r="I78" s="64"/>
      <c r="J78" s="64"/>
      <c r="K78" s="71"/>
      <c r="L78" s="116"/>
      <c r="M78" s="8"/>
      <c r="N78" s="91" t="s">
        <v>94</v>
      </c>
      <c r="O78" s="10">
        <v>3.2255989830366625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10033354</v>
      </c>
      <c r="F79" s="71"/>
      <c r="G79" s="71"/>
      <c r="H79" s="71"/>
      <c r="I79" s="64"/>
      <c r="J79" s="64"/>
      <c r="K79" s="71"/>
      <c r="L79" s="116"/>
      <c r="M79" s="8"/>
      <c r="N79" s="91" t="s">
        <v>95</v>
      </c>
      <c r="O79" s="10">
        <v>0.64511979660733243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10033355</v>
      </c>
      <c r="F80" s="71"/>
      <c r="G80" s="71"/>
      <c r="H80" s="71"/>
      <c r="I80" s="64"/>
      <c r="J80" s="64"/>
      <c r="K80" s="71"/>
      <c r="L80" s="116"/>
      <c r="M80" s="8"/>
      <c r="N80" s="91" t="s">
        <v>96</v>
      </c>
      <c r="O80" s="10">
        <v>47.093745152335273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10033356</v>
      </c>
      <c r="F81" s="71"/>
      <c r="G81" s="71"/>
      <c r="H81" s="71"/>
      <c r="I81" s="64"/>
      <c r="J81" s="64"/>
      <c r="K81" s="71"/>
      <c r="L81" s="116"/>
      <c r="M81" s="8"/>
      <c r="N81" s="91" t="s">
        <v>97</v>
      </c>
      <c r="O81" s="10">
        <v>6.451197966073325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10033357</v>
      </c>
      <c r="F82" s="71"/>
      <c r="G82" s="71"/>
      <c r="H82" s="71"/>
      <c r="I82" s="64"/>
      <c r="J82" s="64"/>
      <c r="K82" s="71"/>
      <c r="L82" s="116"/>
      <c r="M82" s="8"/>
      <c r="N82" s="91" t="s">
        <v>98</v>
      </c>
      <c r="O82" s="10">
        <v>2.5804791864293297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133">
        <v>30023540</v>
      </c>
      <c r="E83" s="64"/>
      <c r="F83" s="118"/>
      <c r="G83" s="118"/>
      <c r="H83" s="118"/>
      <c r="I83" s="64"/>
      <c r="J83" s="118"/>
      <c r="K83" s="118"/>
      <c r="L83" s="116"/>
      <c r="M83" s="8"/>
      <c r="N83" s="126" t="s">
        <v>436</v>
      </c>
      <c r="O83" s="10">
        <f>3*O3</f>
        <v>3</v>
      </c>
      <c r="P83" s="10">
        <f>16</f>
        <v>16</v>
      </c>
      <c r="Q83" s="11" t="s">
        <v>75</v>
      </c>
      <c r="R83" s="43">
        <f t="shared" ref="R83:R128" si="29">3600/P83</f>
        <v>225</v>
      </c>
      <c r="X83" s="122"/>
      <c r="Y83" s="50">
        <f t="shared" ref="Y83:Y128" si="30">$Y$1/R83</f>
        <v>4.4444444444444446</v>
      </c>
      <c r="Z83" s="50"/>
      <c r="AA83" s="50"/>
      <c r="AB83" s="50">
        <f t="shared" ref="AB83:AB128" si="31">$Y$1/R83</f>
        <v>4.4444444444444446</v>
      </c>
      <c r="AC83" s="121"/>
      <c r="AD83" s="122"/>
      <c r="AE83" s="122">
        <f t="shared" ref="AE83:AE128" si="32">$Y$1/R83</f>
        <v>4.4444444444444446</v>
      </c>
      <c r="AF83" s="122"/>
      <c r="AG83" s="122"/>
      <c r="AH83" s="122">
        <f t="shared" ref="AH83:AH128" si="33">$Y$1/R83</f>
        <v>4.4444444444444446</v>
      </c>
      <c r="AI83" s="122"/>
      <c r="AJ83" s="122"/>
      <c r="AK83" s="122">
        <f t="shared" ref="AK83:AK128" si="34">$Y$1/R83</f>
        <v>4.4444444444444446</v>
      </c>
      <c r="AL83" s="122"/>
      <c r="AM83" s="122"/>
      <c r="AN83" s="122">
        <f t="shared" ref="AN83:AN128" si="35">$Y$1/R83</f>
        <v>4.4444444444444446</v>
      </c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130">
        <v>30022094</v>
      </c>
      <c r="F84" s="118"/>
      <c r="G84" s="118"/>
      <c r="H84" s="118"/>
      <c r="I84" s="64"/>
      <c r="J84" s="118"/>
      <c r="K84" s="118"/>
      <c r="L84" s="116"/>
      <c r="M84" s="8"/>
      <c r="N84" s="126" t="s">
        <v>237</v>
      </c>
      <c r="O84" s="10">
        <f>$O$83</f>
        <v>3</v>
      </c>
      <c r="P84" s="10">
        <v>90</v>
      </c>
      <c r="Q84" s="11" t="s">
        <v>73</v>
      </c>
      <c r="R84" s="43">
        <f t="shared" si="29"/>
        <v>40</v>
      </c>
      <c r="X84" s="122"/>
      <c r="Y84" s="50">
        <f t="shared" si="30"/>
        <v>25</v>
      </c>
      <c r="Z84" s="50"/>
      <c r="AA84" s="50"/>
      <c r="AB84" s="50">
        <f t="shared" si="31"/>
        <v>25</v>
      </c>
      <c r="AC84" s="121"/>
      <c r="AD84" s="122"/>
      <c r="AE84" s="122">
        <f t="shared" si="32"/>
        <v>25</v>
      </c>
      <c r="AF84" s="122"/>
      <c r="AG84" s="122"/>
      <c r="AH84" s="122">
        <f t="shared" si="33"/>
        <v>25</v>
      </c>
      <c r="AI84" s="122"/>
      <c r="AJ84" s="122"/>
      <c r="AK84" s="122">
        <f t="shared" si="34"/>
        <v>25</v>
      </c>
      <c r="AL84" s="122"/>
      <c r="AM84" s="122"/>
      <c r="AN84" s="122">
        <f t="shared" si="35"/>
        <v>25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89">
        <v>30022095</v>
      </c>
      <c r="G85" s="118"/>
      <c r="H85" s="118"/>
      <c r="I85" s="64"/>
      <c r="J85" s="118"/>
      <c r="K85" s="118"/>
      <c r="L85" s="105"/>
      <c r="M85" s="8"/>
      <c r="N85" s="16" t="s">
        <v>240</v>
      </c>
      <c r="O85" s="10">
        <f t="shared" ref="O85:O93" si="36">$O$83</f>
        <v>3</v>
      </c>
      <c r="P85" s="10">
        <v>9</v>
      </c>
      <c r="Q85" s="11" t="s">
        <v>72</v>
      </c>
      <c r="R85" s="43">
        <f t="shared" si="29"/>
        <v>400</v>
      </c>
      <c r="X85" s="122"/>
      <c r="Y85" s="50">
        <f t="shared" si="30"/>
        <v>2.5</v>
      </c>
      <c r="Z85" s="50"/>
      <c r="AA85" s="50"/>
      <c r="AB85" s="50">
        <f t="shared" si="31"/>
        <v>2.5</v>
      </c>
      <c r="AC85" s="121"/>
      <c r="AD85" s="122"/>
      <c r="AE85" s="122">
        <f t="shared" si="32"/>
        <v>2.5</v>
      </c>
      <c r="AF85" s="122"/>
      <c r="AG85" s="122"/>
      <c r="AH85" s="122">
        <f t="shared" si="33"/>
        <v>2.5</v>
      </c>
      <c r="AI85" s="122"/>
      <c r="AJ85" s="122"/>
      <c r="AK85" s="122">
        <f t="shared" si="34"/>
        <v>2.5</v>
      </c>
      <c r="AL85" s="122"/>
      <c r="AM85" s="122"/>
      <c r="AN85" s="122">
        <f t="shared" si="35"/>
        <v>2.5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89">
        <v>30022096</v>
      </c>
      <c r="H86" s="118"/>
      <c r="I86" s="64"/>
      <c r="J86" s="118"/>
      <c r="K86" s="118"/>
      <c r="L86" s="105"/>
      <c r="M86" s="8"/>
      <c r="N86" s="16" t="s">
        <v>241</v>
      </c>
      <c r="O86" s="10">
        <f t="shared" si="36"/>
        <v>3</v>
      </c>
      <c r="P86" s="10">
        <v>12</v>
      </c>
      <c r="Q86" s="11" t="s">
        <v>84</v>
      </c>
      <c r="R86" s="43">
        <f t="shared" si="29"/>
        <v>300</v>
      </c>
      <c r="X86" s="122"/>
      <c r="Y86" s="50">
        <f t="shared" si="30"/>
        <v>3.3333333333333335</v>
      </c>
      <c r="Z86" s="50"/>
      <c r="AA86" s="50"/>
      <c r="AB86" s="50">
        <f t="shared" si="31"/>
        <v>3.3333333333333335</v>
      </c>
      <c r="AC86" s="121"/>
      <c r="AD86" s="122"/>
      <c r="AE86" s="122">
        <f t="shared" si="32"/>
        <v>3.3333333333333335</v>
      </c>
      <c r="AF86" s="122"/>
      <c r="AG86" s="122"/>
      <c r="AH86" s="122">
        <f t="shared" si="33"/>
        <v>3.3333333333333335</v>
      </c>
      <c r="AI86" s="122"/>
      <c r="AJ86" s="122"/>
      <c r="AK86" s="122">
        <f t="shared" si="34"/>
        <v>3.3333333333333335</v>
      </c>
      <c r="AL86" s="122"/>
      <c r="AM86" s="122"/>
      <c r="AN86" s="122">
        <f t="shared" si="35"/>
        <v>3.3333333333333335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118"/>
      <c r="G87" s="118"/>
      <c r="H87" s="64">
        <v>10030754</v>
      </c>
      <c r="I87" s="64"/>
      <c r="J87" s="118"/>
      <c r="K87" s="118"/>
      <c r="L87" s="105"/>
      <c r="M87" s="8"/>
      <c r="N87" s="16" t="s">
        <v>239</v>
      </c>
      <c r="O87" s="10">
        <f t="shared" si="36"/>
        <v>3</v>
      </c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89">
        <v>30022097</v>
      </c>
      <c r="G88" s="118"/>
      <c r="H88" s="118"/>
      <c r="I88" s="64"/>
      <c r="J88" s="118"/>
      <c r="K88" s="118"/>
      <c r="L88" s="105"/>
      <c r="M88" s="8"/>
      <c r="N88" s="91" t="s">
        <v>244</v>
      </c>
      <c r="O88" s="10">
        <f t="shared" si="36"/>
        <v>3</v>
      </c>
      <c r="P88" s="10">
        <v>36</v>
      </c>
      <c r="Q88" s="11" t="s">
        <v>72</v>
      </c>
      <c r="R88" s="43">
        <f t="shared" si="29"/>
        <v>100</v>
      </c>
      <c r="X88" s="122"/>
      <c r="Y88" s="50">
        <f t="shared" si="30"/>
        <v>10</v>
      </c>
      <c r="Z88" s="50"/>
      <c r="AA88" s="50"/>
      <c r="AB88" s="50">
        <f t="shared" si="31"/>
        <v>10</v>
      </c>
      <c r="AC88" s="121"/>
      <c r="AD88" s="122"/>
      <c r="AE88" s="122">
        <f t="shared" si="32"/>
        <v>10</v>
      </c>
      <c r="AF88" s="122"/>
      <c r="AG88" s="122"/>
      <c r="AH88" s="122">
        <f t="shared" si="33"/>
        <v>10</v>
      </c>
      <c r="AI88" s="122"/>
      <c r="AJ88" s="122"/>
      <c r="AK88" s="122">
        <f t="shared" si="34"/>
        <v>10</v>
      </c>
      <c r="AL88" s="122"/>
      <c r="AM88" s="122"/>
      <c r="AN88" s="122">
        <f t="shared" si="35"/>
        <v>10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64"/>
      <c r="G89" s="89">
        <v>30022098</v>
      </c>
      <c r="H89" s="118"/>
      <c r="I89" s="64"/>
      <c r="J89" s="118"/>
      <c r="K89" s="118"/>
      <c r="L89" s="105"/>
      <c r="M89" s="8"/>
      <c r="N89" s="91" t="s">
        <v>243</v>
      </c>
      <c r="O89" s="10">
        <f t="shared" si="36"/>
        <v>3</v>
      </c>
      <c r="P89" s="10">
        <v>72</v>
      </c>
      <c r="Q89" s="11" t="s">
        <v>84</v>
      </c>
      <c r="R89" s="43">
        <f t="shared" si="29"/>
        <v>50</v>
      </c>
      <c r="X89" s="122"/>
      <c r="Y89" s="50">
        <f t="shared" si="30"/>
        <v>20</v>
      </c>
      <c r="Z89" s="50"/>
      <c r="AA89" s="50"/>
      <c r="AB89" s="50">
        <f t="shared" si="31"/>
        <v>20</v>
      </c>
      <c r="AC89" s="121"/>
      <c r="AD89" s="122"/>
      <c r="AE89" s="122">
        <f t="shared" si="32"/>
        <v>20</v>
      </c>
      <c r="AF89" s="122"/>
      <c r="AG89" s="122"/>
      <c r="AH89" s="122">
        <f t="shared" si="33"/>
        <v>20</v>
      </c>
      <c r="AI89" s="122"/>
      <c r="AJ89" s="122"/>
      <c r="AK89" s="122">
        <f t="shared" si="34"/>
        <v>20</v>
      </c>
      <c r="AL89" s="122"/>
      <c r="AM89" s="122"/>
      <c r="AN89" s="122">
        <f t="shared" si="35"/>
        <v>20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64"/>
      <c r="H90" s="64">
        <v>10030755</v>
      </c>
      <c r="I90" s="64"/>
      <c r="J90" s="118"/>
      <c r="K90" s="118"/>
      <c r="L90" s="105"/>
      <c r="M90" s="8"/>
      <c r="N90" s="91" t="s">
        <v>245</v>
      </c>
      <c r="O90" s="10">
        <f t="shared" si="36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89">
        <v>30022099</v>
      </c>
      <c r="G91" s="118"/>
      <c r="H91" s="118"/>
      <c r="I91" s="64"/>
      <c r="J91" s="118"/>
      <c r="K91" s="118"/>
      <c r="L91" s="105"/>
      <c r="M91" s="8"/>
      <c r="N91" s="91" t="s">
        <v>247</v>
      </c>
      <c r="O91" s="10">
        <f t="shared" si="36"/>
        <v>3</v>
      </c>
      <c r="P91" s="10">
        <v>12</v>
      </c>
      <c r="Q91" s="11" t="s">
        <v>84</v>
      </c>
      <c r="R91" s="43">
        <f t="shared" si="29"/>
        <v>300</v>
      </c>
      <c r="X91" s="122"/>
      <c r="Y91" s="50">
        <f t="shared" si="30"/>
        <v>3.3333333333333335</v>
      </c>
      <c r="Z91" s="50"/>
      <c r="AA91" s="50"/>
      <c r="AB91" s="50">
        <f t="shared" si="31"/>
        <v>3.3333333333333335</v>
      </c>
      <c r="AC91" s="121"/>
      <c r="AD91" s="122"/>
      <c r="AE91" s="122">
        <f t="shared" si="32"/>
        <v>3.3333333333333335</v>
      </c>
      <c r="AF91" s="122"/>
      <c r="AG91" s="122"/>
      <c r="AH91" s="122">
        <f t="shared" si="33"/>
        <v>3.3333333333333335</v>
      </c>
      <c r="AI91" s="122"/>
      <c r="AJ91" s="122"/>
      <c r="AK91" s="122">
        <f t="shared" si="34"/>
        <v>3.3333333333333335</v>
      </c>
      <c r="AL91" s="122"/>
      <c r="AM91" s="122"/>
      <c r="AN91" s="122">
        <f t="shared" si="35"/>
        <v>3.3333333333333335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89">
        <v>30022100</v>
      </c>
      <c r="H92" s="118"/>
      <c r="I92" s="64"/>
      <c r="J92" s="118"/>
      <c r="K92" s="118"/>
      <c r="L92" s="105"/>
      <c r="M92" s="8"/>
      <c r="N92" s="91" t="s">
        <v>246</v>
      </c>
      <c r="O92" s="10">
        <f t="shared" si="36"/>
        <v>3</v>
      </c>
      <c r="P92" s="10">
        <v>9</v>
      </c>
      <c r="Q92" s="11" t="s">
        <v>72</v>
      </c>
      <c r="R92" s="43">
        <f t="shared" si="29"/>
        <v>400</v>
      </c>
      <c r="X92" s="122"/>
      <c r="Y92" s="50">
        <f t="shared" si="30"/>
        <v>2.5</v>
      </c>
      <c r="Z92" s="50"/>
      <c r="AA92" s="50"/>
      <c r="AB92" s="50">
        <f t="shared" si="31"/>
        <v>2.5</v>
      </c>
      <c r="AC92" s="121"/>
      <c r="AD92" s="122"/>
      <c r="AE92" s="122">
        <f t="shared" si="32"/>
        <v>2.5</v>
      </c>
      <c r="AF92" s="122"/>
      <c r="AG92" s="122"/>
      <c r="AH92" s="122">
        <f t="shared" si="33"/>
        <v>2.5</v>
      </c>
      <c r="AI92" s="122"/>
      <c r="AJ92" s="122"/>
      <c r="AK92" s="122">
        <f t="shared" si="34"/>
        <v>2.5</v>
      </c>
      <c r="AL92" s="122"/>
      <c r="AM92" s="122"/>
      <c r="AN92" s="122">
        <f t="shared" si="35"/>
        <v>2.5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10030756</v>
      </c>
      <c r="I93" s="64"/>
      <c r="J93" s="118"/>
      <c r="K93" s="118"/>
      <c r="L93" s="105"/>
      <c r="M93" s="8"/>
      <c r="N93" s="91" t="s">
        <v>242</v>
      </c>
      <c r="O93" s="10">
        <f t="shared" si="36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10035143</v>
      </c>
      <c r="F94" s="71"/>
      <c r="G94" s="71"/>
      <c r="H94" s="71"/>
      <c r="I94" s="64"/>
      <c r="J94" s="64"/>
      <c r="K94" s="71"/>
      <c r="L94" s="116"/>
      <c r="M94" s="8"/>
      <c r="N94" s="91" t="s">
        <v>460</v>
      </c>
      <c r="O94" s="10">
        <v>5.1944022607297628E-2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10033352</v>
      </c>
      <c r="F95" s="71"/>
      <c r="G95" s="71"/>
      <c r="H95" s="71"/>
      <c r="I95" s="64"/>
      <c r="J95" s="64"/>
      <c r="K95" s="71"/>
      <c r="L95" s="116"/>
      <c r="M95" s="8"/>
      <c r="N95" s="91" t="s">
        <v>93</v>
      </c>
      <c r="O95" s="10">
        <v>6.1292979046630416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10033353</v>
      </c>
      <c r="F96" s="71"/>
      <c r="G96" s="71"/>
      <c r="H96" s="71"/>
      <c r="I96" s="64"/>
      <c r="J96" s="64"/>
      <c r="K96" s="71"/>
      <c r="L96" s="116"/>
      <c r="M96" s="8"/>
      <c r="N96" s="91" t="s">
        <v>94</v>
      </c>
      <c r="O96" s="10">
        <v>0.27362937074388577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10033354</v>
      </c>
      <c r="F97" s="71"/>
      <c r="G97" s="71"/>
      <c r="H97" s="71"/>
      <c r="I97" s="64"/>
      <c r="J97" s="64"/>
      <c r="K97" s="71"/>
      <c r="L97" s="116"/>
      <c r="M97" s="8"/>
      <c r="N97" s="91" t="s">
        <v>95</v>
      </c>
      <c r="O97" s="10">
        <v>5.4725874148777151E-2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10033355</v>
      </c>
      <c r="F98" s="71"/>
      <c r="G98" s="71"/>
      <c r="H98" s="71"/>
      <c r="I98" s="64"/>
      <c r="J98" s="64"/>
      <c r="K98" s="71"/>
      <c r="L98" s="116"/>
      <c r="M98" s="8"/>
      <c r="N98" s="91" t="s">
        <v>96</v>
      </c>
      <c r="O98" s="10">
        <v>3.9949888128607323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10033356</v>
      </c>
      <c r="F99" s="71"/>
      <c r="G99" s="71"/>
      <c r="H99" s="71"/>
      <c r="I99" s="64"/>
      <c r="J99" s="64"/>
      <c r="K99" s="71"/>
      <c r="L99" s="116"/>
      <c r="M99" s="8"/>
      <c r="N99" s="91" t="s">
        <v>97</v>
      </c>
      <c r="O99" s="10">
        <v>0.54725874148777154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10033357</v>
      </c>
      <c r="F100" s="71"/>
      <c r="G100" s="71"/>
      <c r="H100" s="71"/>
      <c r="I100" s="64"/>
      <c r="J100" s="64"/>
      <c r="K100" s="71"/>
      <c r="L100" s="116"/>
      <c r="M100" s="8"/>
      <c r="N100" s="91" t="s">
        <v>98</v>
      </c>
      <c r="O100" s="10">
        <v>0.2189034965951086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134">
        <v>30023541</v>
      </c>
      <c r="E101" s="118"/>
      <c r="F101" s="118"/>
      <c r="G101" s="118"/>
      <c r="H101" s="118"/>
      <c r="I101" s="64"/>
      <c r="J101" s="118"/>
      <c r="K101" s="118"/>
      <c r="L101" s="105"/>
      <c r="M101" s="8"/>
      <c r="N101" s="91" t="s">
        <v>437</v>
      </c>
      <c r="O101" s="10">
        <f>4*O3</f>
        <v>4</v>
      </c>
      <c r="P101" s="10">
        <f>16</f>
        <v>16</v>
      </c>
      <c r="Q101" s="11" t="s">
        <v>75</v>
      </c>
      <c r="R101" s="43">
        <f t="shared" si="29"/>
        <v>225</v>
      </c>
      <c r="X101" s="122"/>
      <c r="Y101" s="50">
        <f t="shared" si="30"/>
        <v>4.4444444444444446</v>
      </c>
      <c r="Z101" s="50"/>
      <c r="AA101" s="50"/>
      <c r="AB101" s="50">
        <f t="shared" si="31"/>
        <v>4.4444444444444446</v>
      </c>
      <c r="AC101" s="121"/>
      <c r="AD101" s="122"/>
      <c r="AE101" s="122">
        <f t="shared" si="32"/>
        <v>4.4444444444444446</v>
      </c>
      <c r="AF101" s="122"/>
      <c r="AG101" s="122"/>
      <c r="AH101" s="122">
        <f t="shared" si="33"/>
        <v>4.4444444444444446</v>
      </c>
      <c r="AI101" s="122"/>
      <c r="AJ101" s="122"/>
      <c r="AK101" s="122">
        <f t="shared" si="34"/>
        <v>4.4444444444444446</v>
      </c>
      <c r="AL101" s="122"/>
      <c r="AM101" s="122"/>
      <c r="AN101" s="122">
        <f t="shared" si="35"/>
        <v>4.4444444444444446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89">
        <v>30022102</v>
      </c>
      <c r="F102" s="118"/>
      <c r="G102" s="118"/>
      <c r="H102" s="118"/>
      <c r="I102" s="64"/>
      <c r="J102" s="118"/>
      <c r="K102" s="118"/>
      <c r="L102" s="105"/>
      <c r="M102" s="8"/>
      <c r="N102" s="91" t="s">
        <v>248</v>
      </c>
      <c r="O102" s="10">
        <f>$O$101</f>
        <v>4</v>
      </c>
      <c r="P102" s="10">
        <v>100</v>
      </c>
      <c r="Q102" s="11" t="s">
        <v>73</v>
      </c>
      <c r="R102" s="43">
        <f t="shared" si="29"/>
        <v>36</v>
      </c>
      <c r="X102" s="122"/>
      <c r="Y102" s="50">
        <f t="shared" si="30"/>
        <v>27.777777777777779</v>
      </c>
      <c r="Z102" s="50"/>
      <c r="AA102" s="50"/>
      <c r="AB102" s="50">
        <f t="shared" si="31"/>
        <v>27.777777777777779</v>
      </c>
      <c r="AC102" s="121"/>
      <c r="AD102" s="122"/>
      <c r="AE102" s="122">
        <f t="shared" si="32"/>
        <v>27.777777777777779</v>
      </c>
      <c r="AF102" s="122"/>
      <c r="AG102" s="122"/>
      <c r="AH102" s="122">
        <f t="shared" si="33"/>
        <v>27.777777777777779</v>
      </c>
      <c r="AI102" s="122"/>
      <c r="AJ102" s="122"/>
      <c r="AK102" s="122">
        <f t="shared" si="34"/>
        <v>27.777777777777779</v>
      </c>
      <c r="AL102" s="122"/>
      <c r="AM102" s="122"/>
      <c r="AN102" s="122">
        <f t="shared" si="35"/>
        <v>27.777777777777779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89">
        <v>30023039</v>
      </c>
      <c r="G103" s="118"/>
      <c r="H103" s="118"/>
      <c r="I103" s="64"/>
      <c r="J103" s="64"/>
      <c r="K103" s="118"/>
      <c r="L103" s="105"/>
      <c r="M103" s="8"/>
      <c r="N103" s="91" t="s">
        <v>252</v>
      </c>
      <c r="O103" s="10">
        <f t="shared" ref="O103:O111" si="37">$O$101</f>
        <v>4</v>
      </c>
      <c r="P103" s="10">
        <v>9</v>
      </c>
      <c r="Q103" s="11" t="s">
        <v>72</v>
      </c>
      <c r="R103" s="43">
        <f t="shared" si="29"/>
        <v>400</v>
      </c>
      <c r="X103" s="122"/>
      <c r="Y103" s="50">
        <f t="shared" si="30"/>
        <v>2.5</v>
      </c>
      <c r="Z103" s="50"/>
      <c r="AA103" s="50"/>
      <c r="AB103" s="50">
        <f t="shared" si="31"/>
        <v>2.5</v>
      </c>
      <c r="AC103" s="121"/>
      <c r="AD103" s="122"/>
      <c r="AE103" s="122">
        <f t="shared" si="32"/>
        <v>2.5</v>
      </c>
      <c r="AF103" s="122"/>
      <c r="AG103" s="122"/>
      <c r="AH103" s="122">
        <f t="shared" si="33"/>
        <v>2.5</v>
      </c>
      <c r="AI103" s="122"/>
      <c r="AJ103" s="122"/>
      <c r="AK103" s="122">
        <f t="shared" si="34"/>
        <v>2.5</v>
      </c>
      <c r="AL103" s="122"/>
      <c r="AM103" s="122"/>
      <c r="AN103" s="122">
        <f t="shared" si="35"/>
        <v>2.5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64"/>
      <c r="G104" s="89">
        <v>30023040</v>
      </c>
      <c r="H104" s="118"/>
      <c r="I104" s="64"/>
      <c r="J104" s="64"/>
      <c r="K104" s="118"/>
      <c r="L104" s="105"/>
      <c r="M104" s="8"/>
      <c r="N104" s="91" t="s">
        <v>251</v>
      </c>
      <c r="O104" s="10">
        <f t="shared" si="37"/>
        <v>4</v>
      </c>
      <c r="P104" s="10">
        <v>12</v>
      </c>
      <c r="Q104" s="11" t="s">
        <v>84</v>
      </c>
      <c r="R104" s="43">
        <f t="shared" si="29"/>
        <v>300</v>
      </c>
      <c r="X104" s="122"/>
      <c r="Y104" s="50">
        <f t="shared" si="30"/>
        <v>3.3333333333333335</v>
      </c>
      <c r="Z104" s="50"/>
      <c r="AA104" s="50"/>
      <c r="AB104" s="50">
        <f t="shared" si="31"/>
        <v>3.3333333333333335</v>
      </c>
      <c r="AC104" s="121"/>
      <c r="AD104" s="122"/>
      <c r="AE104" s="122">
        <f t="shared" si="32"/>
        <v>3.3333333333333335</v>
      </c>
      <c r="AF104" s="122"/>
      <c r="AG104" s="122"/>
      <c r="AH104" s="122">
        <f t="shared" si="33"/>
        <v>3.3333333333333335</v>
      </c>
      <c r="AI104" s="122"/>
      <c r="AJ104" s="122"/>
      <c r="AK104" s="122">
        <f t="shared" si="34"/>
        <v>3.3333333333333335</v>
      </c>
      <c r="AL104" s="122"/>
      <c r="AM104" s="122"/>
      <c r="AN104" s="122">
        <f t="shared" si="35"/>
        <v>3.3333333333333335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71"/>
      <c r="F105" s="118"/>
      <c r="G105" s="64"/>
      <c r="H105" s="64">
        <v>10030774</v>
      </c>
      <c r="I105" s="64"/>
      <c r="J105" s="64"/>
      <c r="K105" s="118"/>
      <c r="L105" s="105"/>
      <c r="M105" s="8"/>
      <c r="N105" s="91" t="s">
        <v>250</v>
      </c>
      <c r="O105" s="10">
        <f t="shared" si="37"/>
        <v>4</v>
      </c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89">
        <v>30023037</v>
      </c>
      <c r="G106" s="118"/>
      <c r="H106" s="118"/>
      <c r="I106" s="118"/>
      <c r="J106" s="64"/>
      <c r="K106" s="118"/>
      <c r="L106" s="105"/>
      <c r="M106" s="8"/>
      <c r="N106" s="91" t="s">
        <v>255</v>
      </c>
      <c r="O106" s="10">
        <f t="shared" si="37"/>
        <v>4</v>
      </c>
      <c r="P106" s="10">
        <v>36</v>
      </c>
      <c r="Q106" s="11" t="s">
        <v>72</v>
      </c>
      <c r="R106" s="43">
        <f t="shared" si="29"/>
        <v>100</v>
      </c>
      <c r="X106" s="122"/>
      <c r="Y106" s="50">
        <f t="shared" si="30"/>
        <v>10</v>
      </c>
      <c r="Z106" s="50"/>
      <c r="AA106" s="50"/>
      <c r="AB106" s="50">
        <f t="shared" si="31"/>
        <v>10</v>
      </c>
      <c r="AC106" s="121"/>
      <c r="AD106" s="122"/>
      <c r="AE106" s="122">
        <f t="shared" si="32"/>
        <v>10</v>
      </c>
      <c r="AF106" s="122"/>
      <c r="AG106" s="122"/>
      <c r="AH106" s="122">
        <f t="shared" si="33"/>
        <v>10</v>
      </c>
      <c r="AI106" s="122"/>
      <c r="AJ106" s="122"/>
      <c r="AK106" s="122">
        <f t="shared" si="34"/>
        <v>10</v>
      </c>
      <c r="AL106" s="122"/>
      <c r="AM106" s="122"/>
      <c r="AN106" s="122">
        <f t="shared" si="35"/>
        <v>10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64"/>
      <c r="G107" s="89">
        <v>30023038</v>
      </c>
      <c r="H107" s="118"/>
      <c r="I107" s="118"/>
      <c r="J107" s="64"/>
      <c r="K107" s="118"/>
      <c r="L107" s="105"/>
      <c r="M107" s="8"/>
      <c r="N107" s="91" t="s">
        <v>254</v>
      </c>
      <c r="O107" s="10">
        <f t="shared" si="37"/>
        <v>4</v>
      </c>
      <c r="P107" s="10">
        <v>72</v>
      </c>
      <c r="Q107" s="11" t="s">
        <v>84</v>
      </c>
      <c r="R107" s="43">
        <f t="shared" si="29"/>
        <v>50</v>
      </c>
      <c r="X107" s="122"/>
      <c r="Y107" s="50">
        <f t="shared" si="30"/>
        <v>20</v>
      </c>
      <c r="Z107" s="50"/>
      <c r="AA107" s="50"/>
      <c r="AB107" s="50">
        <f t="shared" si="31"/>
        <v>20</v>
      </c>
      <c r="AC107" s="121"/>
      <c r="AD107" s="122"/>
      <c r="AE107" s="122">
        <f t="shared" si="32"/>
        <v>20</v>
      </c>
      <c r="AF107" s="122"/>
      <c r="AG107" s="122"/>
      <c r="AH107" s="122">
        <f t="shared" si="33"/>
        <v>20</v>
      </c>
      <c r="AI107" s="122"/>
      <c r="AJ107" s="122"/>
      <c r="AK107" s="122">
        <f t="shared" si="34"/>
        <v>20</v>
      </c>
      <c r="AL107" s="122"/>
      <c r="AM107" s="122"/>
      <c r="AN107" s="122">
        <f t="shared" si="35"/>
        <v>20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64"/>
      <c r="H108" s="64">
        <v>10030773</v>
      </c>
      <c r="I108" s="118"/>
      <c r="J108" s="64"/>
      <c r="K108" s="118"/>
      <c r="L108" s="105"/>
      <c r="M108" s="8"/>
      <c r="N108" s="91" t="s">
        <v>253</v>
      </c>
      <c r="O108" s="10">
        <f t="shared" si="37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89">
        <v>30022107</v>
      </c>
      <c r="G109" s="118"/>
      <c r="H109" s="118"/>
      <c r="I109" s="118"/>
      <c r="J109" s="64"/>
      <c r="K109" s="118"/>
      <c r="L109" s="105"/>
      <c r="M109" s="8"/>
      <c r="N109" s="91" t="s">
        <v>258</v>
      </c>
      <c r="O109" s="10">
        <f t="shared" si="37"/>
        <v>4</v>
      </c>
      <c r="P109" s="10">
        <v>12</v>
      </c>
      <c r="Q109" s="11" t="s">
        <v>84</v>
      </c>
      <c r="R109" s="43">
        <f t="shared" si="29"/>
        <v>300</v>
      </c>
      <c r="X109" s="122"/>
      <c r="Y109" s="50">
        <f t="shared" si="30"/>
        <v>3.3333333333333335</v>
      </c>
      <c r="Z109" s="50"/>
      <c r="AA109" s="50"/>
      <c r="AB109" s="50">
        <f t="shared" si="31"/>
        <v>3.3333333333333335</v>
      </c>
      <c r="AC109" s="121"/>
      <c r="AD109" s="122"/>
      <c r="AE109" s="122">
        <f t="shared" si="32"/>
        <v>3.3333333333333335</v>
      </c>
      <c r="AF109" s="122"/>
      <c r="AG109" s="122"/>
      <c r="AH109" s="122">
        <f t="shared" si="33"/>
        <v>3.3333333333333335</v>
      </c>
      <c r="AI109" s="122"/>
      <c r="AJ109" s="122"/>
      <c r="AK109" s="122">
        <f t="shared" si="34"/>
        <v>3.3333333333333335</v>
      </c>
      <c r="AL109" s="122"/>
      <c r="AM109" s="122"/>
      <c r="AN109" s="122">
        <f t="shared" si="35"/>
        <v>3.3333333333333335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89">
        <v>30022108</v>
      </c>
      <c r="H110" s="118"/>
      <c r="I110" s="118"/>
      <c r="J110" s="64"/>
      <c r="K110" s="118"/>
      <c r="L110" s="105"/>
      <c r="M110" s="8"/>
      <c r="N110" s="91" t="s">
        <v>257</v>
      </c>
      <c r="O110" s="10">
        <f t="shared" si="37"/>
        <v>4</v>
      </c>
      <c r="P110" s="10">
        <v>9</v>
      </c>
      <c r="Q110" s="11" t="s">
        <v>72</v>
      </c>
      <c r="R110" s="43">
        <f t="shared" si="29"/>
        <v>400</v>
      </c>
      <c r="X110" s="122"/>
      <c r="Y110" s="50">
        <f t="shared" si="30"/>
        <v>2.5</v>
      </c>
      <c r="Z110" s="50"/>
      <c r="AA110" s="50"/>
      <c r="AB110" s="50">
        <f t="shared" si="31"/>
        <v>2.5</v>
      </c>
      <c r="AC110" s="121"/>
      <c r="AD110" s="122"/>
      <c r="AE110" s="122">
        <f t="shared" si="32"/>
        <v>2.5</v>
      </c>
      <c r="AF110" s="122"/>
      <c r="AG110" s="122"/>
      <c r="AH110" s="122">
        <f t="shared" si="33"/>
        <v>2.5</v>
      </c>
      <c r="AI110" s="122"/>
      <c r="AJ110" s="122"/>
      <c r="AK110" s="122">
        <f t="shared" si="34"/>
        <v>2.5</v>
      </c>
      <c r="AL110" s="122"/>
      <c r="AM110" s="122"/>
      <c r="AN110" s="122">
        <f t="shared" si="35"/>
        <v>2.5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10030759</v>
      </c>
      <c r="I111" s="118"/>
      <c r="J111" s="64"/>
      <c r="K111" s="118"/>
      <c r="L111" s="105"/>
      <c r="M111" s="8"/>
      <c r="N111" s="91" t="s">
        <v>256</v>
      </c>
      <c r="O111" s="10">
        <f t="shared" si="37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10035143</v>
      </c>
      <c r="F112" s="71"/>
      <c r="G112" s="71"/>
      <c r="H112" s="71"/>
      <c r="I112" s="64"/>
      <c r="J112" s="64"/>
      <c r="K112" s="71"/>
      <c r="L112" s="116"/>
      <c r="M112" s="8"/>
      <c r="N112" s="91" t="s">
        <v>460</v>
      </c>
      <c r="O112" s="10">
        <v>0.12666370090196724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10033352</v>
      </c>
      <c r="F113" s="71"/>
      <c r="G113" s="71"/>
      <c r="H113" s="71"/>
      <c r="I113" s="64"/>
      <c r="J113" s="64"/>
      <c r="K113" s="71"/>
      <c r="L113" s="116"/>
      <c r="M113" s="8"/>
      <c r="N113" s="91" t="s">
        <v>93</v>
      </c>
      <c r="O113" s="10">
        <v>14.946080753211115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10033353</v>
      </c>
      <c r="F114" s="71"/>
      <c r="G114" s="71"/>
      <c r="H114" s="71"/>
      <c r="I114" s="64"/>
      <c r="J114" s="64"/>
      <c r="K114" s="71"/>
      <c r="L114" s="116"/>
      <c r="M114" s="8"/>
      <c r="N114" s="91" t="s">
        <v>94</v>
      </c>
      <c r="O114" s="10">
        <v>0.66723574791121043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10033354</v>
      </c>
      <c r="F115" s="71"/>
      <c r="G115" s="71"/>
      <c r="H115" s="71"/>
      <c r="I115" s="64"/>
      <c r="J115" s="64"/>
      <c r="K115" s="71"/>
      <c r="L115" s="116"/>
      <c r="M115" s="8"/>
      <c r="N115" s="91" t="s">
        <v>95</v>
      </c>
      <c r="O115" s="10">
        <v>0.13344714958224208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10033355</v>
      </c>
      <c r="F116" s="71"/>
      <c r="G116" s="71"/>
      <c r="H116" s="71"/>
      <c r="I116" s="64"/>
      <c r="J116" s="64"/>
      <c r="K116" s="71"/>
      <c r="L116" s="116"/>
      <c r="M116" s="8"/>
      <c r="N116" s="91" t="s">
        <v>96</v>
      </c>
      <c r="O116" s="10">
        <v>9.7416419195036728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10033356</v>
      </c>
      <c r="F117" s="71"/>
      <c r="G117" s="71"/>
      <c r="H117" s="71"/>
      <c r="I117" s="64"/>
      <c r="J117" s="64"/>
      <c r="K117" s="71"/>
      <c r="L117" s="116"/>
      <c r="M117" s="8"/>
      <c r="N117" s="91" t="s">
        <v>97</v>
      </c>
      <c r="O117" s="10">
        <v>1.3344714958224209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10033357</v>
      </c>
      <c r="F118" s="71"/>
      <c r="G118" s="71"/>
      <c r="H118" s="71"/>
      <c r="I118" s="64"/>
      <c r="J118" s="64"/>
      <c r="K118" s="71"/>
      <c r="L118" s="116"/>
      <c r="M118" s="8"/>
      <c r="N118" s="91" t="s">
        <v>98</v>
      </c>
      <c r="O118" s="10">
        <v>0.5337885983289683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134">
        <v>30023542</v>
      </c>
      <c r="E119" s="71"/>
      <c r="F119" s="71"/>
      <c r="G119" s="71"/>
      <c r="H119" s="71"/>
      <c r="I119" s="64"/>
      <c r="J119" s="64"/>
      <c r="K119" s="117"/>
      <c r="L119" s="116"/>
      <c r="M119" s="8"/>
      <c r="N119" s="91" t="s">
        <v>438</v>
      </c>
      <c r="O119" s="10">
        <v>2</v>
      </c>
      <c r="P119" s="10">
        <f>16</f>
        <v>16</v>
      </c>
      <c r="Q119" s="11" t="s">
        <v>75</v>
      </c>
      <c r="R119" s="43">
        <f t="shared" si="29"/>
        <v>225</v>
      </c>
      <c r="X119" s="122"/>
      <c r="Y119" s="50">
        <f t="shared" si="30"/>
        <v>4.4444444444444446</v>
      </c>
      <c r="Z119" s="50"/>
      <c r="AA119" s="50"/>
      <c r="AB119" s="50">
        <f t="shared" si="31"/>
        <v>4.4444444444444446</v>
      </c>
      <c r="AC119" s="121"/>
      <c r="AD119" s="122"/>
      <c r="AE119" s="122">
        <f t="shared" si="32"/>
        <v>4.4444444444444446</v>
      </c>
      <c r="AF119" s="122"/>
      <c r="AG119" s="122"/>
      <c r="AH119" s="122">
        <f t="shared" si="33"/>
        <v>4.4444444444444446</v>
      </c>
      <c r="AI119" s="122"/>
      <c r="AJ119" s="122"/>
      <c r="AK119" s="122">
        <f t="shared" si="34"/>
        <v>4.4444444444444446</v>
      </c>
      <c r="AL119" s="122"/>
      <c r="AM119" s="122"/>
      <c r="AN119" s="122">
        <f t="shared" si="35"/>
        <v>4.4444444444444446</v>
      </c>
    </row>
    <row r="120" spans="1:40" ht="22.5" customHeight="1" x14ac:dyDescent="0.55000000000000004">
      <c r="A120" s="5">
        <v>1000</v>
      </c>
      <c r="B120" s="52" t="s">
        <v>66</v>
      </c>
      <c r="C120" s="63"/>
      <c r="D120" s="64"/>
      <c r="E120" s="71">
        <v>10030752</v>
      </c>
      <c r="F120" s="64"/>
      <c r="G120" s="71"/>
      <c r="H120" s="64"/>
      <c r="I120" s="64"/>
      <c r="J120" s="64"/>
      <c r="K120" s="118"/>
      <c r="L120" s="105"/>
      <c r="M120" s="8"/>
      <c r="N120" s="91" t="s">
        <v>177</v>
      </c>
      <c r="O120" s="10">
        <f>O119</f>
        <v>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10035143</v>
      </c>
      <c r="F121" s="71"/>
      <c r="G121" s="71"/>
      <c r="H121" s="71"/>
      <c r="I121" s="64"/>
      <c r="J121" s="64"/>
      <c r="K121" s="71"/>
      <c r="L121" s="116"/>
      <c r="M121" s="8"/>
      <c r="N121" s="91" t="s">
        <v>460</v>
      </c>
      <c r="O121" s="10">
        <v>2.7689709670194553E-3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10033352</v>
      </c>
      <c r="F122" s="71"/>
      <c r="G122" s="71"/>
      <c r="H122" s="71"/>
      <c r="I122" s="64"/>
      <c r="J122" s="64"/>
      <c r="K122" s="71"/>
      <c r="L122" s="116"/>
      <c r="M122" s="8"/>
      <c r="N122" s="91" t="s">
        <v>93</v>
      </c>
      <c r="O122" s="10">
        <v>0.32673341598000855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10033353</v>
      </c>
      <c r="F123" s="71"/>
      <c r="G123" s="71"/>
      <c r="H123" s="71"/>
      <c r="I123" s="64"/>
      <c r="J123" s="64"/>
      <c r="K123" s="71"/>
      <c r="L123" s="116"/>
      <c r="M123" s="8"/>
      <c r="N123" s="91" t="s">
        <v>94</v>
      </c>
      <c r="O123" s="10">
        <v>1.4586313213393237E-2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10033354</v>
      </c>
      <c r="F124" s="71"/>
      <c r="G124" s="71"/>
      <c r="H124" s="71"/>
      <c r="I124" s="64"/>
      <c r="J124" s="64"/>
      <c r="K124" s="71"/>
      <c r="L124" s="116"/>
      <c r="M124" s="8"/>
      <c r="N124" s="91" t="s">
        <v>95</v>
      </c>
      <c r="O124" s="10">
        <v>2.9172626426786476E-3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10033355</v>
      </c>
      <c r="F125" s="71"/>
      <c r="G125" s="71"/>
      <c r="H125" s="71"/>
      <c r="I125" s="64"/>
      <c r="J125" s="64"/>
      <c r="K125" s="71"/>
      <c r="L125" s="116"/>
      <c r="M125" s="8"/>
      <c r="N125" s="91" t="s">
        <v>96</v>
      </c>
      <c r="O125" s="10">
        <v>0.21296017291554128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10033356</v>
      </c>
      <c r="F126" s="71"/>
      <c r="G126" s="71"/>
      <c r="H126" s="71"/>
      <c r="I126" s="64"/>
      <c r="J126" s="64"/>
      <c r="K126" s="71"/>
      <c r="L126" s="116"/>
      <c r="M126" s="8"/>
      <c r="N126" s="91" t="s">
        <v>97</v>
      </c>
      <c r="O126" s="10">
        <v>2.9172626426786474E-2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10033357</v>
      </c>
      <c r="F127" s="71"/>
      <c r="G127" s="71"/>
      <c r="H127" s="71"/>
      <c r="I127" s="64"/>
      <c r="J127" s="64"/>
      <c r="K127" s="71"/>
      <c r="L127" s="116"/>
      <c r="M127" s="8"/>
      <c r="N127" s="91" t="s">
        <v>98</v>
      </c>
      <c r="O127" s="10">
        <v>1.166905057071459E-2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134">
        <v>30023543</v>
      </c>
      <c r="E128" s="71"/>
      <c r="F128" s="64"/>
      <c r="G128" s="71"/>
      <c r="H128" s="118"/>
      <c r="I128" s="118"/>
      <c r="J128" s="118"/>
      <c r="K128" s="118"/>
      <c r="L128" s="105"/>
      <c r="M128" s="8"/>
      <c r="N128" s="91" t="s">
        <v>439</v>
      </c>
      <c r="O128" s="10">
        <v>1</v>
      </c>
      <c r="P128" s="10">
        <f>16</f>
        <v>16</v>
      </c>
      <c r="Q128" s="11" t="s">
        <v>75</v>
      </c>
      <c r="R128" s="43">
        <f t="shared" si="29"/>
        <v>225</v>
      </c>
      <c r="X128" s="122"/>
      <c r="Y128" s="50">
        <f t="shared" si="30"/>
        <v>4.4444444444444446</v>
      </c>
      <c r="Z128" s="50"/>
      <c r="AA128" s="50"/>
      <c r="AB128" s="50">
        <f t="shared" si="31"/>
        <v>4.4444444444444446</v>
      </c>
      <c r="AC128" s="121"/>
      <c r="AD128" s="122"/>
      <c r="AE128" s="122">
        <f t="shared" si="32"/>
        <v>4.4444444444444446</v>
      </c>
      <c r="AF128" s="122"/>
      <c r="AG128" s="122"/>
      <c r="AH128" s="122">
        <f t="shared" si="33"/>
        <v>4.4444444444444446</v>
      </c>
      <c r="AI128" s="122"/>
      <c r="AJ128" s="122"/>
      <c r="AK128" s="122">
        <f t="shared" si="34"/>
        <v>4.4444444444444446</v>
      </c>
      <c r="AL128" s="122"/>
      <c r="AM128" s="122"/>
      <c r="AN128" s="122">
        <f t="shared" si="35"/>
        <v>4.4444444444444446</v>
      </c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71">
        <v>10030753</v>
      </c>
      <c r="F129" s="64"/>
      <c r="G129" s="71"/>
      <c r="H129" s="118"/>
      <c r="I129" s="118"/>
      <c r="J129" s="118"/>
      <c r="K129" s="64"/>
      <c r="L129" s="105"/>
      <c r="M129" s="8"/>
      <c r="N129" s="91" t="s">
        <v>178</v>
      </c>
      <c r="O129" s="10">
        <v>1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10035143</v>
      </c>
      <c r="F130" s="71"/>
      <c r="G130" s="71"/>
      <c r="H130" s="71"/>
      <c r="I130" s="64"/>
      <c r="J130" s="64"/>
      <c r="K130" s="71"/>
      <c r="L130" s="116"/>
      <c r="M130" s="8"/>
      <c r="N130" s="91" t="s">
        <v>460</v>
      </c>
      <c r="O130" s="10">
        <v>8.3069129010583664E-4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10033352</v>
      </c>
      <c r="F131" s="71"/>
      <c r="G131" s="71"/>
      <c r="H131" s="71"/>
      <c r="I131" s="64"/>
      <c r="J131" s="64"/>
      <c r="K131" s="71"/>
      <c r="L131" s="116"/>
      <c r="M131" s="8"/>
      <c r="N131" s="91" t="s">
        <v>93</v>
      </c>
      <c r="O131" s="10">
        <v>9.8020024794002569E-2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10033353</v>
      </c>
      <c r="F132" s="71"/>
      <c r="G132" s="71"/>
      <c r="H132" s="71"/>
      <c r="I132" s="64"/>
      <c r="J132" s="64"/>
      <c r="K132" s="71"/>
      <c r="L132" s="116"/>
      <c r="M132" s="8"/>
      <c r="N132" s="91" t="s">
        <v>94</v>
      </c>
      <c r="O132" s="10">
        <v>4.3758939640179718E-3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10033354</v>
      </c>
      <c r="F133" s="71"/>
      <c r="G133" s="71"/>
      <c r="H133" s="71"/>
      <c r="I133" s="64"/>
      <c r="J133" s="64"/>
      <c r="K133" s="71"/>
      <c r="L133" s="116"/>
      <c r="M133" s="8"/>
      <c r="N133" s="91" t="s">
        <v>95</v>
      </c>
      <c r="O133" s="10">
        <v>8.7517879280359426E-4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10033355</v>
      </c>
      <c r="F134" s="71"/>
      <c r="G134" s="71"/>
      <c r="H134" s="71"/>
      <c r="I134" s="64"/>
      <c r="J134" s="64"/>
      <c r="K134" s="71"/>
      <c r="L134" s="116"/>
      <c r="M134" s="8"/>
      <c r="N134" s="91" t="s">
        <v>96</v>
      </c>
      <c r="O134" s="10">
        <v>6.3888051874662385E-2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10033356</v>
      </c>
      <c r="F135" s="71"/>
      <c r="G135" s="71"/>
      <c r="H135" s="71"/>
      <c r="I135" s="64"/>
      <c r="J135" s="64"/>
      <c r="K135" s="71"/>
      <c r="L135" s="116"/>
      <c r="M135" s="8"/>
      <c r="N135" s="91" t="s">
        <v>97</v>
      </c>
      <c r="O135" s="10">
        <v>8.7517879280359437E-3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10033357</v>
      </c>
      <c r="F136" s="71"/>
      <c r="G136" s="71"/>
      <c r="H136" s="71"/>
      <c r="I136" s="64"/>
      <c r="J136" s="64"/>
      <c r="K136" s="71"/>
      <c r="L136" s="116"/>
      <c r="M136" s="8"/>
      <c r="N136" s="91" t="s">
        <v>98</v>
      </c>
      <c r="O136" s="10">
        <v>3.500715171214377E-3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134">
        <v>30023544</v>
      </c>
      <c r="E137" s="117"/>
      <c r="F137" s="64"/>
      <c r="G137" s="117"/>
      <c r="H137" s="118"/>
      <c r="I137" s="118"/>
      <c r="J137" s="118"/>
      <c r="K137" s="118"/>
      <c r="L137" s="105"/>
      <c r="M137" s="8"/>
      <c r="N137" s="91" t="s">
        <v>440</v>
      </c>
      <c r="O137" s="10">
        <v>1</v>
      </c>
      <c r="P137" s="10">
        <f>16</f>
        <v>16</v>
      </c>
      <c r="Q137" s="11" t="s">
        <v>75</v>
      </c>
      <c r="R137" s="43">
        <f t="shared" ref="R137" si="38">3600/P137</f>
        <v>225</v>
      </c>
      <c r="X137" s="122"/>
      <c r="Y137" s="50">
        <f t="shared" ref="Y137" si="39">$Y$1/R137</f>
        <v>4.4444444444444446</v>
      </c>
      <c r="Z137" s="50"/>
      <c r="AA137" s="50"/>
      <c r="AB137" s="50">
        <f t="shared" ref="AB137" si="40">$Y$1/R137</f>
        <v>4.4444444444444446</v>
      </c>
      <c r="AC137" s="121"/>
      <c r="AD137" s="122"/>
      <c r="AE137" s="122">
        <f t="shared" ref="AE137" si="41">$Y$1/R137</f>
        <v>4.4444444444444446</v>
      </c>
      <c r="AF137" s="122"/>
      <c r="AG137" s="122"/>
      <c r="AH137" s="122">
        <f t="shared" ref="AH137" si="42">$Y$1/R137</f>
        <v>4.4444444444444446</v>
      </c>
      <c r="AI137" s="122"/>
      <c r="AJ137" s="122"/>
      <c r="AK137" s="122">
        <f t="shared" ref="AK137" si="43">$Y$1/R137</f>
        <v>4.4444444444444446</v>
      </c>
      <c r="AL137" s="122"/>
      <c r="AM137" s="122"/>
      <c r="AN137" s="122">
        <f t="shared" ref="AN137" si="44">$Y$1/R137</f>
        <v>4.4444444444444446</v>
      </c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118">
        <v>10030443</v>
      </c>
      <c r="F138" s="64"/>
      <c r="G138" s="118"/>
      <c r="H138" s="64"/>
      <c r="I138" s="118"/>
      <c r="J138" s="64"/>
      <c r="K138" s="118"/>
      <c r="L138" s="105"/>
      <c r="M138" s="8"/>
      <c r="N138" s="91" t="s">
        <v>265</v>
      </c>
      <c r="O138" s="10">
        <v>1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10035143</v>
      </c>
      <c r="F139" s="71"/>
      <c r="G139" s="71"/>
      <c r="H139" s="71"/>
      <c r="I139" s="64"/>
      <c r="J139" s="64"/>
      <c r="K139" s="71"/>
      <c r="L139" s="116"/>
      <c r="M139" s="8"/>
      <c r="N139" s="91" t="s">
        <v>460</v>
      </c>
      <c r="O139" s="10">
        <v>8.2519600890741706E-4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10033352</v>
      </c>
      <c r="F140" s="71"/>
      <c r="G140" s="71"/>
      <c r="H140" s="71"/>
      <c r="I140" s="64"/>
      <c r="J140" s="64"/>
      <c r="K140" s="71"/>
      <c r="L140" s="116"/>
      <c r="M140" s="8"/>
      <c r="N140" s="91" t="s">
        <v>93</v>
      </c>
      <c r="O140" s="10">
        <v>6.5504525425943746E-2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10033353</v>
      </c>
      <c r="F141" s="71"/>
      <c r="G141" s="71"/>
      <c r="H141" s="71"/>
      <c r="I141" s="64"/>
      <c r="J141" s="64"/>
      <c r="K141" s="71"/>
      <c r="L141" s="116"/>
      <c r="M141" s="8"/>
      <c r="N141" s="91" t="s">
        <v>94</v>
      </c>
      <c r="O141" s="10">
        <v>2.9243091708010599E-3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10033354</v>
      </c>
      <c r="F142" s="71"/>
      <c r="G142" s="71"/>
      <c r="H142" s="71"/>
      <c r="I142" s="64"/>
      <c r="J142" s="64"/>
      <c r="K142" s="71"/>
      <c r="L142" s="116"/>
      <c r="M142" s="8"/>
      <c r="N142" s="91" t="s">
        <v>95</v>
      </c>
      <c r="O142" s="10">
        <v>5.8486183416021193E-4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10033355</v>
      </c>
      <c r="F143" s="71"/>
      <c r="G143" s="71"/>
      <c r="H143" s="71"/>
      <c r="I143" s="64"/>
      <c r="J143" s="64"/>
      <c r="K143" s="71"/>
      <c r="L143" s="116"/>
      <c r="M143" s="8"/>
      <c r="N143" s="91" t="s">
        <v>96</v>
      </c>
      <c r="O143" s="10">
        <v>4.2694913893695473E-2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10033356</v>
      </c>
      <c r="F144" s="71"/>
      <c r="G144" s="71"/>
      <c r="H144" s="71"/>
      <c r="I144" s="64"/>
      <c r="J144" s="64"/>
      <c r="K144" s="71"/>
      <c r="L144" s="116"/>
      <c r="M144" s="8"/>
      <c r="N144" s="91" t="s">
        <v>97</v>
      </c>
      <c r="O144" s="10">
        <v>5.8486183416021197E-3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10033357</v>
      </c>
      <c r="F145" s="71"/>
      <c r="G145" s="71"/>
      <c r="H145" s="71"/>
      <c r="I145" s="64"/>
      <c r="J145" s="64"/>
      <c r="K145" s="71"/>
      <c r="L145" s="116"/>
      <c r="M145" s="8"/>
      <c r="N145" s="91" t="s">
        <v>98</v>
      </c>
      <c r="O145" s="10">
        <v>2.3394473366408477E-3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265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10034173</v>
      </c>
      <c r="E147" s="64"/>
      <c r="F147" s="64"/>
      <c r="G147" s="64"/>
      <c r="H147" s="118"/>
      <c r="I147" s="64"/>
      <c r="J147" s="64"/>
      <c r="K147" s="118"/>
      <c r="L147" s="105"/>
      <c r="M147" s="8"/>
      <c r="N147" s="91" t="s">
        <v>272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10030446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273</v>
      </c>
      <c r="O148" s="10">
        <v>1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10030447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274</v>
      </c>
      <c r="O149" s="10">
        <v>2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10030448</v>
      </c>
      <c r="E150" s="118"/>
      <c r="F150" s="118"/>
      <c r="G150" s="118"/>
      <c r="H150" s="118"/>
      <c r="I150" s="64"/>
      <c r="J150" s="64"/>
      <c r="K150" s="118"/>
      <c r="L150" s="105"/>
      <c r="M150" s="8"/>
      <c r="N150" s="91" t="s">
        <v>275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10030449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276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10030450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277</v>
      </c>
      <c r="O152" s="10">
        <v>4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10030451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278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10030452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279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10030453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280</v>
      </c>
      <c r="O155" s="10">
        <v>3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10030454</v>
      </c>
      <c r="E156" s="64"/>
      <c r="F156" s="118"/>
      <c r="G156" s="118"/>
      <c r="H156" s="118"/>
      <c r="I156" s="64"/>
      <c r="J156" s="65"/>
      <c r="K156" s="66"/>
      <c r="L156" s="105"/>
      <c r="M156" s="8"/>
      <c r="N156" s="91" t="s">
        <v>281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10030455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282</v>
      </c>
      <c r="O157" s="10">
        <v>14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10030456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283</v>
      </c>
      <c r="O158" s="10">
        <v>4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10034174</v>
      </c>
      <c r="E159" s="118"/>
      <c r="F159" s="118"/>
      <c r="G159" s="118"/>
      <c r="H159" s="118"/>
      <c r="I159" s="64"/>
      <c r="J159" s="64"/>
      <c r="K159" s="118"/>
      <c r="L159" s="105"/>
      <c r="M159" s="8"/>
      <c r="N159" s="91" t="s">
        <v>284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10034175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285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10034176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286</v>
      </c>
      <c r="O161" s="10">
        <v>7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10034177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287</v>
      </c>
      <c r="O162" s="10">
        <v>5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10030461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288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10030462</v>
      </c>
      <c r="E164" s="118"/>
      <c r="F164" s="118"/>
      <c r="G164" s="118"/>
      <c r="H164" s="117"/>
      <c r="I164" s="64"/>
      <c r="J164" s="65"/>
      <c r="K164" s="66"/>
      <c r="L164" s="105"/>
      <c r="M164" s="8"/>
      <c r="N164" s="91" t="s">
        <v>289</v>
      </c>
      <c r="O164" s="10">
        <v>4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10028460</v>
      </c>
      <c r="E165" s="64"/>
      <c r="F165" s="118"/>
      <c r="G165" s="118"/>
      <c r="H165" s="117"/>
      <c r="I165" s="64"/>
      <c r="J165" s="65"/>
      <c r="K165" s="66"/>
      <c r="L165" s="105"/>
      <c r="M165" s="8"/>
      <c r="N165" s="91" t="s">
        <v>290</v>
      </c>
      <c r="O165" s="10">
        <v>6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10034178</v>
      </c>
      <c r="E166" s="64"/>
      <c r="F166" s="64"/>
      <c r="G166" s="64"/>
      <c r="H166" s="71"/>
      <c r="I166" s="64"/>
      <c r="J166" s="65"/>
      <c r="K166" s="66"/>
      <c r="L166" s="105"/>
      <c r="M166" s="8"/>
      <c r="N166" s="91" t="s">
        <v>291</v>
      </c>
      <c r="O166" s="10">
        <v>24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10034179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292</v>
      </c>
      <c r="O167" s="10">
        <v>8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10030463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293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10034960</v>
      </c>
      <c r="E169" s="119"/>
      <c r="F169" s="64"/>
      <c r="G169" s="64"/>
      <c r="H169" s="71"/>
      <c r="I169" s="64"/>
      <c r="J169" s="65"/>
      <c r="K169" s="66"/>
      <c r="L169" s="105"/>
      <c r="M169" s="8"/>
      <c r="N169" s="91" t="s">
        <v>424</v>
      </c>
      <c r="O169" s="10">
        <v>4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20004240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295</v>
      </c>
      <c r="O170" s="10">
        <v>2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20004241</v>
      </c>
      <c r="E171" s="64"/>
      <c r="F171" s="64"/>
      <c r="G171" s="64"/>
      <c r="H171" s="71"/>
      <c r="I171" s="64"/>
      <c r="J171" s="65"/>
      <c r="K171" s="66"/>
      <c r="L171" s="105"/>
      <c r="M171" s="8"/>
      <c r="N171" s="91" t="s">
        <v>296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20004981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297</v>
      </c>
      <c r="O172" s="10">
        <v>1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20005029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298</v>
      </c>
      <c r="O173" s="10">
        <v>3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20005026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299</v>
      </c>
      <c r="O174" s="10">
        <v>4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20005008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300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20004936</v>
      </c>
      <c r="E176" s="118"/>
      <c r="F176" s="118"/>
      <c r="G176" s="118"/>
      <c r="H176" s="118"/>
      <c r="I176" s="64"/>
      <c r="J176" s="118"/>
      <c r="K176" s="118"/>
      <c r="L176" s="105"/>
      <c r="M176" s="8"/>
      <c r="N176" s="91" t="s">
        <v>301</v>
      </c>
      <c r="O176" s="10">
        <v>1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20004952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302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20005019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303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20005020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304</v>
      </c>
      <c r="O179" s="10">
        <v>4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20005014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305</v>
      </c>
      <c r="O180" s="10">
        <v>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20004978</v>
      </c>
      <c r="E181" s="118"/>
      <c r="F181" s="71"/>
      <c r="G181" s="118"/>
      <c r="H181" s="118"/>
      <c r="I181" s="64"/>
      <c r="J181" s="65"/>
      <c r="K181" s="66"/>
      <c r="L181" s="105"/>
      <c r="M181" s="8"/>
      <c r="N181" s="91" t="s">
        <v>306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20004087</v>
      </c>
      <c r="E182" s="64"/>
      <c r="F182" s="71"/>
      <c r="G182" s="118"/>
      <c r="H182" s="118"/>
      <c r="I182" s="64"/>
      <c r="J182" s="65"/>
      <c r="K182" s="66"/>
      <c r="L182" s="105"/>
      <c r="M182" s="8"/>
      <c r="N182" s="91" t="s">
        <v>307</v>
      </c>
      <c r="O182" s="10">
        <v>0.45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20004998</v>
      </c>
      <c r="E183" s="64"/>
      <c r="F183" s="64"/>
      <c r="G183" s="64"/>
      <c r="H183" s="71"/>
      <c r="I183" s="64"/>
      <c r="J183" s="64"/>
      <c r="K183" s="65"/>
      <c r="L183" s="105"/>
      <c r="M183" s="8"/>
      <c r="N183" s="91" t="s">
        <v>308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309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20004983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310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20005002</v>
      </c>
      <c r="E186" s="64"/>
      <c r="F186" s="64"/>
      <c r="G186" s="64"/>
      <c r="H186" s="64"/>
      <c r="I186" s="64"/>
      <c r="J186" s="64"/>
      <c r="K186" s="65"/>
      <c r="L186" s="105"/>
      <c r="M186" s="8"/>
      <c r="N186" s="91" t="s">
        <v>311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20005224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454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20005225</v>
      </c>
      <c r="E188" s="64"/>
      <c r="F188" s="64"/>
      <c r="G188" s="64"/>
      <c r="H188" s="71"/>
      <c r="I188" s="118"/>
      <c r="J188" s="64"/>
      <c r="K188" s="65"/>
      <c r="L188" s="105"/>
      <c r="M188" s="8"/>
      <c r="N188" s="91" t="s">
        <v>455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20004982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314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20004985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315</v>
      </c>
      <c r="O190" s="10">
        <v>4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20005226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456</v>
      </c>
      <c r="O191" s="10">
        <v>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20004089</v>
      </c>
      <c r="E192" s="118"/>
      <c r="F192" s="118"/>
      <c r="G192" s="118"/>
      <c r="H192" s="118"/>
      <c r="I192" s="64"/>
      <c r="J192" s="118"/>
      <c r="K192" s="118"/>
      <c r="L192" s="105"/>
      <c r="M192" s="8"/>
      <c r="N192" s="91" t="s">
        <v>462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10034964</v>
      </c>
      <c r="E193" s="118"/>
      <c r="F193" s="118"/>
      <c r="G193" s="118"/>
      <c r="H193" s="118"/>
      <c r="I193" s="118"/>
      <c r="J193" s="117"/>
      <c r="K193" s="118"/>
      <c r="L193" s="105"/>
      <c r="M193" s="8"/>
      <c r="N193" s="91" t="s">
        <v>457</v>
      </c>
      <c r="O193" s="10">
        <f>1/40</f>
        <v>2.5000000000000001E-2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118"/>
      <c r="G194" s="118"/>
      <c r="H194" s="118"/>
      <c r="I194" s="118"/>
      <c r="J194" s="117"/>
      <c r="K194" s="118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118"/>
      <c r="I195" s="118"/>
      <c r="J195" s="117"/>
      <c r="K195" s="118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71"/>
      <c r="G196" s="118"/>
      <c r="H196" s="118"/>
      <c r="I196" s="64"/>
      <c r="J196" s="65"/>
      <c r="K196" s="66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71"/>
      <c r="G197" s="118"/>
      <c r="H197" s="118"/>
      <c r="I197" s="64"/>
      <c r="J197" s="65"/>
      <c r="K197" s="66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71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71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118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71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71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8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7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71"/>
      <c r="I303" s="64"/>
      <c r="J303" s="64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71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64"/>
      <c r="J319" s="64"/>
      <c r="K319" s="64"/>
      <c r="L319" s="105"/>
      <c r="M319" s="8"/>
      <c r="N319" s="91"/>
      <c r="O319" s="10"/>
      <c r="P319" s="10"/>
      <c r="Q319" s="11"/>
      <c r="R319" s="43"/>
      <c r="X319" s="98"/>
      <c r="Y319" s="96"/>
      <c r="Z319" s="96"/>
      <c r="AA319" s="96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118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64"/>
      <c r="G352" s="64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119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43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43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119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5"/>
      <c r="I453" s="66"/>
      <c r="J453" s="66"/>
      <c r="K453" s="66"/>
      <c r="L453" s="105"/>
      <c r="M453" s="8"/>
      <c r="N453" s="16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6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4"/>
      <c r="G470" s="64"/>
      <c r="H470" s="65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6"/>
      <c r="E474" s="64"/>
      <c r="F474" s="66"/>
      <c r="G474" s="70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106"/>
      <c r="D475" s="107"/>
      <c r="E475" s="107"/>
      <c r="F475" s="107"/>
      <c r="G475" s="108"/>
      <c r="H475" s="107"/>
      <c r="I475" s="107"/>
      <c r="J475" s="107"/>
      <c r="K475" s="107"/>
      <c r="L475" s="109"/>
      <c r="M475" s="8"/>
      <c r="N475" s="90"/>
      <c r="O475" s="10"/>
      <c r="P475" s="10"/>
      <c r="Q475" s="11"/>
      <c r="R475" s="12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93"/>
      <c r="F476" s="93"/>
      <c r="H476" s="29"/>
      <c r="I476" s="93"/>
      <c r="J476" s="93"/>
      <c r="K476" s="93"/>
      <c r="L476" s="22"/>
      <c r="M476" s="8"/>
      <c r="N476" s="90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93"/>
      <c r="E480" s="60"/>
      <c r="F480" s="93"/>
      <c r="H480" s="93"/>
      <c r="I480" s="93"/>
      <c r="J480" s="93"/>
      <c r="K480" s="93"/>
      <c r="L480" s="22"/>
      <c r="M480" s="8"/>
      <c r="N480" s="90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60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93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93"/>
      <c r="F487" s="93"/>
      <c r="G487" s="60"/>
      <c r="H487" s="94"/>
      <c r="I487" s="93"/>
      <c r="J487" s="93"/>
      <c r="K487" s="93"/>
      <c r="L487" s="22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92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60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93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93"/>
      <c r="F493" s="93"/>
      <c r="G493" s="60"/>
      <c r="H493" s="94"/>
      <c r="I493" s="93"/>
      <c r="J493" s="93"/>
      <c r="K493" s="93"/>
      <c r="L493" s="22"/>
      <c r="M493" s="8"/>
      <c r="N493" s="9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93"/>
      <c r="E497" s="60"/>
      <c r="F497" s="60"/>
      <c r="G497" s="93"/>
      <c r="H497" s="29"/>
      <c r="I497" s="93"/>
      <c r="J497" s="93"/>
      <c r="K497" s="93"/>
      <c r="L497" s="22"/>
      <c r="M497" s="8"/>
      <c r="N497" s="90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60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93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60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83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1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17"/>
      <c r="O529" s="10"/>
      <c r="P529" s="10"/>
      <c r="Q529" s="11"/>
      <c r="R529" s="43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94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29"/>
      <c r="H535" s="94"/>
      <c r="I535" s="93"/>
      <c r="J535" s="93"/>
      <c r="K535" s="93"/>
      <c r="L535" s="22"/>
      <c r="M535" s="8"/>
      <c r="N535" s="91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104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1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V544" s="14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1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6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93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94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6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6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6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93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4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6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7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93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17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18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55"/>
      <c r="I621" s="23"/>
      <c r="J621" s="23"/>
      <c r="K621" s="24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25"/>
      <c r="K622" s="26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25"/>
      <c r="J623" s="6"/>
      <c r="K623" s="25"/>
      <c r="L623" s="2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5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23"/>
      <c r="K629" s="23"/>
      <c r="L629" s="7"/>
      <c r="M629" s="8"/>
      <c r="N629" s="21"/>
      <c r="O629" s="10"/>
      <c r="P629" s="10"/>
      <c r="Q629" s="11"/>
      <c r="R629" s="43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7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7"/>
      <c r="K643" s="7"/>
      <c r="L643" s="6"/>
      <c r="M643" s="8"/>
      <c r="N643" s="21"/>
      <c r="O643" s="10"/>
      <c r="P643" s="10"/>
      <c r="Q643" s="11"/>
      <c r="R643" s="43"/>
      <c r="V643" s="14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7"/>
      <c r="M645" s="8"/>
      <c r="N645" s="21"/>
      <c r="O645" s="10"/>
      <c r="P645" s="10"/>
      <c r="Q645" s="11"/>
      <c r="R645" s="43"/>
      <c r="V645" s="14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  <c r="V647" s="14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7"/>
      <c r="K661" s="7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2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8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24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7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0"/>
      <c r="Q676" s="11"/>
      <c r="R676" s="43"/>
      <c r="V676" s="14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56"/>
      <c r="I693" s="7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22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29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29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29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7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7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20"/>
      <c r="B730" s="52"/>
      <c r="C730" s="59"/>
      <c r="D730" s="60"/>
      <c r="E730" s="60"/>
      <c r="F730" s="60"/>
      <c r="G730" s="60"/>
      <c r="H730" s="15"/>
      <c r="I730" s="6"/>
      <c r="J730" s="29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2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6"/>
      <c r="L735" s="7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9"/>
      <c r="O738" s="10"/>
      <c r="P738" s="128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54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8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20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20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32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33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16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55"/>
      <c r="I840" s="7"/>
      <c r="J840" s="7"/>
      <c r="K840" s="7"/>
      <c r="L840" s="7"/>
      <c r="M840" s="35"/>
      <c r="N840" s="34"/>
      <c r="O840" s="10"/>
      <c r="P840" s="128"/>
    </row>
    <row r="841" spans="1:16" x14ac:dyDescent="0.55000000000000004">
      <c r="A841" s="36"/>
      <c r="B841" s="52"/>
      <c r="C841" s="59"/>
      <c r="D841" s="60"/>
      <c r="E841" s="60"/>
      <c r="F841" s="60"/>
      <c r="G841" s="60"/>
      <c r="H841" s="57"/>
      <c r="I841" s="37"/>
      <c r="J841" s="37"/>
      <c r="K841" s="38"/>
      <c r="L841" s="37"/>
      <c r="M841" s="39"/>
      <c r="N841" s="40"/>
      <c r="O841" s="41"/>
      <c r="P841" s="128"/>
    </row>
    <row r="842" spans="1:16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15" x14ac:dyDescent="0.55000000000000004">
      <c r="A849" s="42"/>
      <c r="B849" s="53"/>
      <c r="H849" s="58"/>
      <c r="I849" s="43"/>
      <c r="J849" s="43"/>
      <c r="K849" s="43"/>
      <c r="L849" s="43"/>
      <c r="M849" s="46"/>
      <c r="N849" s="42"/>
      <c r="O849" s="47"/>
    </row>
    <row r="850" spans="1:15" x14ac:dyDescent="0.55000000000000004">
      <c r="A850" s="42"/>
      <c r="B850" s="53"/>
      <c r="H850" s="58"/>
      <c r="I850" s="43"/>
      <c r="J850" s="43"/>
      <c r="K850" s="43"/>
      <c r="L850" s="43"/>
      <c r="M850" s="46"/>
      <c r="N850" s="42"/>
      <c r="O850" s="47"/>
    </row>
    <row r="851" spans="1:15" x14ac:dyDescent="0.55000000000000004">
      <c r="A851" s="42"/>
      <c r="B851" s="53"/>
      <c r="H851" s="58"/>
      <c r="I851" s="43"/>
      <c r="J851" s="43"/>
      <c r="K851" s="43"/>
      <c r="L851" s="43"/>
      <c r="M851" s="46"/>
      <c r="N851" s="42"/>
      <c r="O851" s="47"/>
    </row>
  </sheetData>
  <autoFilter ref="A2:AO65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3">
    <cfRule type="duplicateValues" dxfId="19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287C-E9AD-48B9-91CD-48939086B45F}">
  <sheetPr>
    <pageSetUpPr fitToPage="1"/>
  </sheetPr>
  <dimension ref="A1:AQ851"/>
  <sheetViews>
    <sheetView zoomScale="55" zoomScaleNormal="55" workbookViewId="0">
      <pane xSplit="2" ySplit="2" topLeftCell="C178" activePane="bottomRight" state="frozen"/>
      <selection pane="topRight" activeCell="C1" sqref="C1"/>
      <selection pane="bottomLeft" activeCell="A3" sqref="A3"/>
      <selection pane="bottomRight" activeCell="K193" sqref="K19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40013807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426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3">
        <v>30023545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427</v>
      </c>
      <c r="O4" s="10">
        <f>O3</f>
        <v>1</v>
      </c>
      <c r="P4" s="10">
        <v>16</v>
      </c>
      <c r="Q4" s="11" t="s">
        <v>75</v>
      </c>
      <c r="R4" s="43">
        <f t="shared" ref="R4:R71" si="0">3600/P4</f>
        <v>225</v>
      </c>
      <c r="X4" s="122"/>
      <c r="Y4" s="50">
        <f t="shared" ref="Y4:Y71" si="1">$Y$1/R4</f>
        <v>4.4444444444444446</v>
      </c>
      <c r="Z4" s="50"/>
      <c r="AA4" s="50"/>
      <c r="AB4" s="50">
        <f t="shared" ref="AB4:AB71" si="2">$Y$1/R4</f>
        <v>4.4444444444444446</v>
      </c>
      <c r="AC4" s="121"/>
      <c r="AD4" s="122"/>
      <c r="AE4" s="122">
        <f t="shared" ref="AE4:AE71" si="3">$Y$1/R4</f>
        <v>4.4444444444444446</v>
      </c>
      <c r="AF4" s="122"/>
      <c r="AG4" s="122"/>
      <c r="AH4" s="122">
        <f t="shared" ref="AH4:AH71" si="4">$Y$1/R4</f>
        <v>4.4444444444444446</v>
      </c>
      <c r="AI4" s="122"/>
      <c r="AJ4" s="122"/>
      <c r="AK4" s="122">
        <f t="shared" ref="AK4:AK71" si="5">$Y$1/R4</f>
        <v>4.4444444444444446</v>
      </c>
      <c r="AL4" s="122"/>
      <c r="AM4" s="122"/>
      <c r="AN4" s="122">
        <f t="shared" ref="AN4:AN71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30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130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0">
        <v>30022066</v>
      </c>
      <c r="G9" s="71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24</v>
      </c>
      <c r="Q9" s="11" t="s">
        <v>84</v>
      </c>
      <c r="R9" s="43">
        <f t="shared" si="0"/>
        <v>150</v>
      </c>
      <c r="X9" s="122"/>
      <c r="Y9" s="50">
        <f t="shared" si="1"/>
        <v>6.666666666666667</v>
      </c>
      <c r="Z9" s="50"/>
      <c r="AA9" s="50"/>
      <c r="AB9" s="50">
        <f t="shared" si="2"/>
        <v>6.666666666666667</v>
      </c>
      <c r="AC9" s="121"/>
      <c r="AD9" s="122"/>
      <c r="AE9" s="122">
        <f t="shared" si="3"/>
        <v>6.666666666666667</v>
      </c>
      <c r="AF9" s="122"/>
      <c r="AG9" s="122"/>
      <c r="AH9" s="122">
        <f t="shared" si="4"/>
        <v>6.666666666666667</v>
      </c>
      <c r="AI9" s="122"/>
      <c r="AJ9" s="122"/>
      <c r="AK9" s="122">
        <f t="shared" si="5"/>
        <v>6.666666666666667</v>
      </c>
      <c r="AL9" s="122"/>
      <c r="AM9" s="122"/>
      <c r="AN9" s="122">
        <f t="shared" si="6"/>
        <v>6.666666666666667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30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130">
        <v>30023041</v>
      </c>
      <c r="H12" s="71"/>
      <c r="I12" s="71"/>
      <c r="J12" s="71"/>
      <c r="K12" s="115"/>
      <c r="L12" s="116"/>
      <c r="M12" s="8"/>
      <c r="N12" s="91" t="s">
        <v>191</v>
      </c>
      <c r="O12" s="10">
        <f t="shared" ref="O12:O13" si="8">O6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10034330</v>
      </c>
      <c r="I13" s="71"/>
      <c r="J13" s="71"/>
      <c r="K13" s="115"/>
      <c r="L13" s="116"/>
      <c r="M13" s="8"/>
      <c r="N13" s="91" t="s">
        <v>193</v>
      </c>
      <c r="O13" s="10">
        <f t="shared" si="8"/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64"/>
      <c r="H14" s="71">
        <v>10030495</v>
      </c>
      <c r="I14" s="64"/>
      <c r="J14" s="71"/>
      <c r="K14" s="71"/>
      <c r="L14" s="116"/>
      <c r="M14" s="8"/>
      <c r="N14" s="91" t="s">
        <v>195</v>
      </c>
      <c r="O14" s="10">
        <f>O11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30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O5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/>
      <c r="G16" s="130">
        <v>30022068</v>
      </c>
      <c r="H16" s="71"/>
      <c r="I16" s="71"/>
      <c r="J16" s="71"/>
      <c r="K16" s="71"/>
      <c r="L16" s="116"/>
      <c r="M16" s="8"/>
      <c r="N16" s="91" t="s">
        <v>192</v>
      </c>
      <c r="O16" s="10">
        <f t="shared" ref="O16:O17" si="9">O6</f>
        <v>1</v>
      </c>
      <c r="P16" s="10">
        <v>12</v>
      </c>
      <c r="Q16" s="11" t="s">
        <v>84</v>
      </c>
      <c r="R16" s="43">
        <f t="shared" si="0"/>
        <v>300</v>
      </c>
      <c r="X16" s="122"/>
      <c r="Y16" s="50">
        <f t="shared" si="1"/>
        <v>3.3333333333333335</v>
      </c>
      <c r="Z16" s="50"/>
      <c r="AA16" s="50"/>
      <c r="AB16" s="50">
        <f t="shared" si="2"/>
        <v>3.3333333333333335</v>
      </c>
      <c r="AC16" s="121"/>
      <c r="AD16" s="122"/>
      <c r="AE16" s="122">
        <f t="shared" si="3"/>
        <v>3.3333333333333335</v>
      </c>
      <c r="AF16" s="122"/>
      <c r="AG16" s="122"/>
      <c r="AH16" s="122">
        <f t="shared" si="4"/>
        <v>3.3333333333333335</v>
      </c>
      <c r="AI16" s="122"/>
      <c r="AJ16" s="122"/>
      <c r="AK16" s="122">
        <f t="shared" si="5"/>
        <v>3.3333333333333335</v>
      </c>
      <c r="AL16" s="122"/>
      <c r="AM16" s="122"/>
      <c r="AN16" s="122">
        <f t="shared" si="6"/>
        <v>3.3333333333333335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71">
        <v>10030494</v>
      </c>
      <c r="I17" s="71"/>
      <c r="J17" s="71"/>
      <c r="K17" s="71"/>
      <c r="L17" s="116"/>
      <c r="M17" s="8"/>
      <c r="N17" s="91" t="s">
        <v>194</v>
      </c>
      <c r="O17" s="10">
        <f t="shared" si="9"/>
        <v>1</v>
      </c>
      <c r="P17" s="10"/>
      <c r="Q17" s="11"/>
      <c r="R17" s="43"/>
      <c r="X17" s="122"/>
      <c r="Y17" s="50"/>
      <c r="Z17" s="50"/>
      <c r="AA17" s="50"/>
      <c r="AB17" s="50"/>
      <c r="AC17" s="121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71">
        <v>10030495</v>
      </c>
      <c r="I18" s="64"/>
      <c r="J18" s="71"/>
      <c r="K18" s="71"/>
      <c r="L18" s="116"/>
      <c r="M18" s="8"/>
      <c r="N18" s="91" t="s">
        <v>195</v>
      </c>
      <c r="O18" s="10">
        <f>O15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71">
        <v>10030760</v>
      </c>
      <c r="G19" s="64"/>
      <c r="H19" s="64"/>
      <c r="I19" s="64"/>
      <c r="J19" s="64"/>
      <c r="K19" s="64"/>
      <c r="L19" s="105"/>
      <c r="M19" s="8"/>
      <c r="N19" s="91" t="s">
        <v>235</v>
      </c>
      <c r="O19" s="10">
        <f>O5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71"/>
      <c r="E20" s="71">
        <v>10035144</v>
      </c>
      <c r="F20" s="71"/>
      <c r="G20" s="71"/>
      <c r="H20" s="71"/>
      <c r="I20" s="64"/>
      <c r="J20" s="64"/>
      <c r="K20" s="71"/>
      <c r="L20" s="116"/>
      <c r="M20" s="8"/>
      <c r="N20" s="91" t="s">
        <v>461</v>
      </c>
      <c r="O20" s="10">
        <v>0.19826260177342123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10033352</v>
      </c>
      <c r="F21" s="71"/>
      <c r="G21" s="71"/>
      <c r="H21" s="71"/>
      <c r="I21" s="64"/>
      <c r="J21" s="64"/>
      <c r="K21" s="71"/>
      <c r="L21" s="116"/>
      <c r="M21" s="8"/>
      <c r="N21" s="91" t="s">
        <v>93</v>
      </c>
      <c r="O21" s="10">
        <v>23.394617679304424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10033353</v>
      </c>
      <c r="F22" s="71"/>
      <c r="G22" s="71"/>
      <c r="H22" s="71"/>
      <c r="I22" s="64"/>
      <c r="J22" s="64"/>
      <c r="K22" s="71"/>
      <c r="L22" s="116"/>
      <c r="M22" s="8"/>
      <c r="N22" s="91" t="s">
        <v>94</v>
      </c>
      <c r="O22" s="10">
        <v>1.0444025749689474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10033354</v>
      </c>
      <c r="F23" s="71"/>
      <c r="G23" s="71"/>
      <c r="H23" s="71"/>
      <c r="I23" s="64"/>
      <c r="J23" s="64"/>
      <c r="K23" s="71"/>
      <c r="L23" s="116"/>
      <c r="M23" s="8"/>
      <c r="N23" s="91" t="s">
        <v>95</v>
      </c>
      <c r="O23" s="10">
        <v>0.20888051499378948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10033355</v>
      </c>
      <c r="F24" s="71"/>
      <c r="G24" s="71"/>
      <c r="H24" s="71"/>
      <c r="I24" s="64"/>
      <c r="J24" s="64"/>
      <c r="K24" s="71"/>
      <c r="L24" s="116"/>
      <c r="M24" s="8"/>
      <c r="N24" s="91" t="s">
        <v>96</v>
      </c>
      <c r="O24" s="10">
        <v>15.248277594546634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10033356</v>
      </c>
      <c r="F25" s="71"/>
      <c r="G25" s="71"/>
      <c r="H25" s="71"/>
      <c r="I25" s="64"/>
      <c r="J25" s="64"/>
      <c r="K25" s="71"/>
      <c r="L25" s="116"/>
      <c r="M25" s="8"/>
      <c r="N25" s="91" t="s">
        <v>97</v>
      </c>
      <c r="O25" s="10">
        <v>2.0888051499378948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10033357</v>
      </c>
      <c r="F26" s="71"/>
      <c r="G26" s="71"/>
      <c r="H26" s="71"/>
      <c r="I26" s="64"/>
      <c r="J26" s="64"/>
      <c r="K26" s="71"/>
      <c r="L26" s="116"/>
      <c r="M26" s="8"/>
      <c r="N26" s="91" t="s">
        <v>98</v>
      </c>
      <c r="O26" s="10">
        <v>0.83552205997515794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133">
        <v>30023546</v>
      </c>
      <c r="E27" s="71"/>
      <c r="F27" s="71"/>
      <c r="G27" s="71"/>
      <c r="H27" s="71"/>
      <c r="I27" s="64"/>
      <c r="J27" s="64"/>
      <c r="K27" s="71"/>
      <c r="L27" s="116"/>
      <c r="M27" s="8"/>
      <c r="N27" s="91" t="s">
        <v>428</v>
      </c>
      <c r="O27" s="10">
        <f>O3</f>
        <v>1</v>
      </c>
      <c r="P27" s="10">
        <f>16</f>
        <v>16</v>
      </c>
      <c r="Q27" s="11" t="s">
        <v>75</v>
      </c>
      <c r="R27" s="43">
        <f t="shared" si="0"/>
        <v>225</v>
      </c>
      <c r="X27" s="122"/>
      <c r="Y27" s="50">
        <f t="shared" si="1"/>
        <v>4.4444444444444446</v>
      </c>
      <c r="Z27" s="50"/>
      <c r="AA27" s="50"/>
      <c r="AB27" s="50">
        <f t="shared" si="2"/>
        <v>4.4444444444444446</v>
      </c>
      <c r="AC27" s="121"/>
      <c r="AD27" s="122"/>
      <c r="AE27" s="122">
        <f t="shared" si="3"/>
        <v>4.4444444444444446</v>
      </c>
      <c r="AF27" s="122"/>
      <c r="AG27" s="122"/>
      <c r="AH27" s="122">
        <f t="shared" si="4"/>
        <v>4.4444444444444446</v>
      </c>
      <c r="AI27" s="122"/>
      <c r="AJ27" s="122"/>
      <c r="AK27" s="122">
        <f t="shared" si="5"/>
        <v>4.4444444444444446</v>
      </c>
      <c r="AL27" s="122"/>
      <c r="AM27" s="122"/>
      <c r="AN27" s="122">
        <f t="shared" si="6"/>
        <v>4.4444444444444446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30">
        <v>30022058</v>
      </c>
      <c r="F28" s="71"/>
      <c r="G28" s="71"/>
      <c r="H28" s="71"/>
      <c r="I28" s="71"/>
      <c r="J28" s="64"/>
      <c r="K28" s="64"/>
      <c r="L28" s="116"/>
      <c r="M28" s="8"/>
      <c r="N28" s="91" t="s">
        <v>236</v>
      </c>
      <c r="O28" s="10">
        <f>O4</f>
        <v>1</v>
      </c>
      <c r="P28" s="10">
        <f>120+30+30</f>
        <v>180</v>
      </c>
      <c r="Q28" s="11" t="s">
        <v>74</v>
      </c>
      <c r="R28" s="43">
        <f t="shared" si="0"/>
        <v>20</v>
      </c>
      <c r="X28" s="122"/>
      <c r="Y28" s="50">
        <f t="shared" si="1"/>
        <v>50</v>
      </c>
      <c r="Z28" s="50"/>
      <c r="AA28" s="50"/>
      <c r="AB28" s="50">
        <f t="shared" si="2"/>
        <v>50</v>
      </c>
      <c r="AC28" s="121"/>
      <c r="AD28" s="122"/>
      <c r="AE28" s="122">
        <f t="shared" si="3"/>
        <v>50</v>
      </c>
      <c r="AF28" s="122"/>
      <c r="AG28" s="122"/>
      <c r="AH28" s="122">
        <f t="shared" si="4"/>
        <v>50</v>
      </c>
      <c r="AI28" s="122"/>
      <c r="AJ28" s="122"/>
      <c r="AK28" s="122">
        <f t="shared" si="5"/>
        <v>50</v>
      </c>
      <c r="AL28" s="122"/>
      <c r="AM28" s="122"/>
      <c r="AN28" s="122">
        <f t="shared" si="6"/>
        <v>50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71"/>
      <c r="F29" s="130">
        <v>30022059</v>
      </c>
      <c r="G29" s="71"/>
      <c r="H29" s="71"/>
      <c r="I29" s="71"/>
      <c r="J29" s="64"/>
      <c r="K29" s="64"/>
      <c r="L29" s="116"/>
      <c r="M29" s="8"/>
      <c r="N29" s="91" t="s">
        <v>234</v>
      </c>
      <c r="O29" s="10">
        <f>O28</f>
        <v>1</v>
      </c>
      <c r="P29" s="10">
        <f>84+119+84+84</f>
        <v>371</v>
      </c>
      <c r="Q29" s="11" t="s">
        <v>73</v>
      </c>
      <c r="R29" s="43">
        <f t="shared" si="0"/>
        <v>9.703504043126685</v>
      </c>
      <c r="X29" s="122"/>
      <c r="Y29" s="50">
        <f t="shared" si="1"/>
        <v>103.05555555555556</v>
      </c>
      <c r="Z29" s="50"/>
      <c r="AA29" s="50"/>
      <c r="AB29" s="50">
        <f t="shared" si="2"/>
        <v>103.05555555555556</v>
      </c>
      <c r="AC29" s="121"/>
      <c r="AD29" s="122"/>
      <c r="AE29" s="122">
        <f t="shared" si="3"/>
        <v>103.05555555555556</v>
      </c>
      <c r="AF29" s="122"/>
      <c r="AG29" s="122"/>
      <c r="AH29" s="122">
        <f t="shared" si="4"/>
        <v>103.05555555555556</v>
      </c>
      <c r="AI29" s="122"/>
      <c r="AJ29" s="122"/>
      <c r="AK29" s="122">
        <f t="shared" si="5"/>
        <v>103.05555555555556</v>
      </c>
      <c r="AL29" s="122"/>
      <c r="AM29" s="122"/>
      <c r="AN29" s="122">
        <f t="shared" si="6"/>
        <v>103.05555555555556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130">
        <v>30022073</v>
      </c>
      <c r="H30" s="71"/>
      <c r="I30" s="71"/>
      <c r="J30" s="64"/>
      <c r="K30" s="64"/>
      <c r="L30" s="116"/>
      <c r="M30" s="8"/>
      <c r="N30" s="91" t="s">
        <v>233</v>
      </c>
      <c r="O30" s="10">
        <f t="shared" ref="O30:O32" si="10">O29</f>
        <v>1</v>
      </c>
      <c r="P30" s="10">
        <f>75</f>
        <v>75</v>
      </c>
      <c r="Q30" s="11" t="s">
        <v>73</v>
      </c>
      <c r="R30" s="43">
        <f t="shared" si="0"/>
        <v>48</v>
      </c>
      <c r="X30" s="122"/>
      <c r="Y30" s="50">
        <f t="shared" si="1"/>
        <v>20.833333333333332</v>
      </c>
      <c r="Z30" s="50"/>
      <c r="AA30" s="50"/>
      <c r="AB30" s="50">
        <f t="shared" si="2"/>
        <v>20.833333333333332</v>
      </c>
      <c r="AC30" s="121"/>
      <c r="AD30" s="122"/>
      <c r="AE30" s="122">
        <f t="shared" si="3"/>
        <v>20.833333333333332</v>
      </c>
      <c r="AF30" s="122"/>
      <c r="AG30" s="122"/>
      <c r="AH30" s="122">
        <f t="shared" si="4"/>
        <v>20.833333333333332</v>
      </c>
      <c r="AI30" s="122"/>
      <c r="AJ30" s="122"/>
      <c r="AK30" s="122">
        <f t="shared" si="5"/>
        <v>20.833333333333332</v>
      </c>
      <c r="AL30" s="122"/>
      <c r="AM30" s="122"/>
      <c r="AN30" s="122">
        <f t="shared" si="6"/>
        <v>20.833333333333332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64"/>
      <c r="H31" s="130">
        <v>30022074</v>
      </c>
      <c r="I31" s="71"/>
      <c r="J31" s="64"/>
      <c r="K31" s="64"/>
      <c r="L31" s="116"/>
      <c r="M31" s="8"/>
      <c r="N31" s="91" t="s">
        <v>231</v>
      </c>
      <c r="O31" s="10">
        <f t="shared" si="10"/>
        <v>1</v>
      </c>
      <c r="P31" s="10">
        <v>27</v>
      </c>
      <c r="Q31" s="11" t="s">
        <v>72</v>
      </c>
      <c r="R31" s="43">
        <f t="shared" si="0"/>
        <v>133.33333333333334</v>
      </c>
      <c r="X31" s="122"/>
      <c r="Y31" s="50">
        <f t="shared" si="1"/>
        <v>7.4999999999999991</v>
      </c>
      <c r="Z31" s="50"/>
      <c r="AA31" s="50"/>
      <c r="AB31" s="50">
        <f t="shared" si="2"/>
        <v>7.4999999999999991</v>
      </c>
      <c r="AC31" s="121"/>
      <c r="AD31" s="122"/>
      <c r="AE31" s="122">
        <f t="shared" si="3"/>
        <v>7.4999999999999991</v>
      </c>
      <c r="AF31" s="122"/>
      <c r="AG31" s="122"/>
      <c r="AH31" s="122">
        <f t="shared" si="4"/>
        <v>7.4999999999999991</v>
      </c>
      <c r="AI31" s="122"/>
      <c r="AJ31" s="122"/>
      <c r="AK31" s="122">
        <f t="shared" si="5"/>
        <v>7.4999999999999991</v>
      </c>
      <c r="AL31" s="122"/>
      <c r="AM31" s="122"/>
      <c r="AN31" s="122">
        <f t="shared" si="6"/>
        <v>7.4999999999999991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71"/>
      <c r="I32" s="71">
        <v>10030741</v>
      </c>
      <c r="J32" s="64"/>
      <c r="K32" s="64"/>
      <c r="L32" s="116"/>
      <c r="M32" s="8"/>
      <c r="N32" s="91" t="s">
        <v>232</v>
      </c>
      <c r="O32" s="10">
        <f t="shared" si="10"/>
        <v>1</v>
      </c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130">
        <v>30022075</v>
      </c>
      <c r="I33" s="71"/>
      <c r="J33" s="71"/>
      <c r="K33" s="64"/>
      <c r="L33" s="105"/>
      <c r="M33" s="8"/>
      <c r="N33" s="91" t="s">
        <v>227</v>
      </c>
      <c r="O33" s="10">
        <f>O27*2</f>
        <v>2</v>
      </c>
      <c r="P33" s="10">
        <v>36</v>
      </c>
      <c r="Q33" s="11" t="s">
        <v>72</v>
      </c>
      <c r="R33" s="43">
        <f t="shared" si="0"/>
        <v>100</v>
      </c>
      <c r="X33" s="122"/>
      <c r="Y33" s="50">
        <f t="shared" si="1"/>
        <v>10</v>
      </c>
      <c r="Z33" s="50"/>
      <c r="AA33" s="50"/>
      <c r="AB33" s="50">
        <f t="shared" si="2"/>
        <v>10</v>
      </c>
      <c r="AC33" s="121"/>
      <c r="AD33" s="122"/>
      <c r="AE33" s="122">
        <f t="shared" si="3"/>
        <v>10</v>
      </c>
      <c r="AF33" s="122"/>
      <c r="AG33" s="122"/>
      <c r="AH33" s="122">
        <f t="shared" si="4"/>
        <v>10</v>
      </c>
      <c r="AI33" s="122"/>
      <c r="AJ33" s="122"/>
      <c r="AK33" s="122">
        <f t="shared" si="5"/>
        <v>10</v>
      </c>
      <c r="AL33" s="122"/>
      <c r="AM33" s="122"/>
      <c r="AN33" s="122">
        <f t="shared" si="6"/>
        <v>10</v>
      </c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71"/>
      <c r="I34" s="71">
        <v>10030742</v>
      </c>
      <c r="J34" s="71"/>
      <c r="K34" s="64"/>
      <c r="L34" s="105"/>
      <c r="M34" s="8"/>
      <c r="N34" s="91" t="s">
        <v>229</v>
      </c>
      <c r="O34" s="10">
        <f>O33</f>
        <v>2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0">
        <v>30022076</v>
      </c>
      <c r="I35" s="71"/>
      <c r="J35" s="71"/>
      <c r="K35" s="118"/>
      <c r="L35" s="105"/>
      <c r="M35" s="8"/>
      <c r="N35" s="91" t="s">
        <v>228</v>
      </c>
      <c r="O35" s="10">
        <f>O27</f>
        <v>1</v>
      </c>
      <c r="P35" s="10">
        <v>36</v>
      </c>
      <c r="Q35" s="11" t="s">
        <v>72</v>
      </c>
      <c r="R35" s="43">
        <f t="shared" si="0"/>
        <v>100</v>
      </c>
      <c r="X35" s="122"/>
      <c r="Y35" s="50">
        <f t="shared" si="1"/>
        <v>10</v>
      </c>
      <c r="Z35" s="50"/>
      <c r="AA35" s="50"/>
      <c r="AB35" s="50">
        <f t="shared" si="2"/>
        <v>10</v>
      </c>
      <c r="AC35" s="121"/>
      <c r="AD35" s="122"/>
      <c r="AE35" s="122">
        <f t="shared" si="3"/>
        <v>10</v>
      </c>
      <c r="AF35" s="122"/>
      <c r="AG35" s="122"/>
      <c r="AH35" s="122">
        <f t="shared" si="4"/>
        <v>10</v>
      </c>
      <c r="AI35" s="122"/>
      <c r="AJ35" s="122"/>
      <c r="AK35" s="122">
        <f t="shared" si="5"/>
        <v>10</v>
      </c>
      <c r="AL35" s="122"/>
      <c r="AM35" s="122"/>
      <c r="AN35" s="122">
        <f t="shared" si="6"/>
        <v>10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10030743</v>
      </c>
      <c r="J36" s="64"/>
      <c r="K36" s="118"/>
      <c r="L36" s="105"/>
      <c r="M36" s="8"/>
      <c r="N36" s="91" t="s">
        <v>230</v>
      </c>
      <c r="O36" s="10">
        <f>O35</f>
        <v>1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130">
        <v>30022088</v>
      </c>
      <c r="H37" s="64"/>
      <c r="I37" s="64"/>
      <c r="J37" s="64"/>
      <c r="K37" s="64"/>
      <c r="L37" s="116"/>
      <c r="M37" s="8"/>
      <c r="N37" s="91" t="s">
        <v>226</v>
      </c>
      <c r="O37" s="10">
        <f>O3</f>
        <v>1</v>
      </c>
      <c r="P37" s="10">
        <f>30</f>
        <v>30</v>
      </c>
      <c r="Q37" s="11" t="s">
        <v>73</v>
      </c>
      <c r="R37" s="43">
        <f t="shared" si="0"/>
        <v>120</v>
      </c>
      <c r="X37" s="122"/>
      <c r="Y37" s="50">
        <f t="shared" si="1"/>
        <v>8.3333333333333339</v>
      </c>
      <c r="Z37" s="50"/>
      <c r="AA37" s="50"/>
      <c r="AB37" s="50">
        <f t="shared" si="2"/>
        <v>8.3333333333333339</v>
      </c>
      <c r="AC37" s="121"/>
      <c r="AD37" s="122"/>
      <c r="AE37" s="122">
        <f t="shared" si="3"/>
        <v>8.3333333333333339</v>
      </c>
      <c r="AF37" s="122"/>
      <c r="AG37" s="122"/>
      <c r="AH37" s="122">
        <f t="shared" si="4"/>
        <v>8.3333333333333339</v>
      </c>
      <c r="AI37" s="122"/>
      <c r="AJ37" s="122"/>
      <c r="AK37" s="122">
        <f t="shared" si="5"/>
        <v>8.3333333333333339</v>
      </c>
      <c r="AL37" s="122"/>
      <c r="AM37" s="122"/>
      <c r="AN37" s="122">
        <f t="shared" si="6"/>
        <v>8.3333333333333339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130">
        <v>30022089</v>
      </c>
      <c r="I38" s="64"/>
      <c r="J38" s="64"/>
      <c r="K38" s="64"/>
      <c r="L38" s="116"/>
      <c r="M38" s="8"/>
      <c r="N38" s="91" t="s">
        <v>224</v>
      </c>
      <c r="O38" s="10">
        <f>O37</f>
        <v>1</v>
      </c>
      <c r="P38" s="10">
        <v>18</v>
      </c>
      <c r="Q38" s="11" t="s">
        <v>72</v>
      </c>
      <c r="R38" s="43">
        <f t="shared" si="0"/>
        <v>200</v>
      </c>
      <c r="X38" s="122"/>
      <c r="Y38" s="50">
        <f t="shared" si="1"/>
        <v>5</v>
      </c>
      <c r="Z38" s="50"/>
      <c r="AA38" s="50"/>
      <c r="AB38" s="50">
        <f t="shared" si="2"/>
        <v>5</v>
      </c>
      <c r="AC38" s="121"/>
      <c r="AD38" s="122"/>
      <c r="AE38" s="122">
        <f t="shared" si="3"/>
        <v>5</v>
      </c>
      <c r="AF38" s="122"/>
      <c r="AG38" s="122"/>
      <c r="AH38" s="122">
        <f t="shared" si="4"/>
        <v>5</v>
      </c>
      <c r="AI38" s="122"/>
      <c r="AJ38" s="122"/>
      <c r="AK38" s="122">
        <f t="shared" si="5"/>
        <v>5</v>
      </c>
      <c r="AL38" s="122"/>
      <c r="AM38" s="122"/>
      <c r="AN38" s="122">
        <f t="shared" si="6"/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64"/>
      <c r="H39" s="64"/>
      <c r="I39" s="130">
        <v>30022090</v>
      </c>
      <c r="J39" s="71"/>
      <c r="K39" s="64"/>
      <c r="L39" s="116"/>
      <c r="M39" s="8"/>
      <c r="N39" s="91" t="s">
        <v>223</v>
      </c>
      <c r="O39" s="10">
        <f t="shared" ref="O39:O40" si="11">O38</f>
        <v>1</v>
      </c>
      <c r="P39" s="10">
        <v>24</v>
      </c>
      <c r="Q39" s="11" t="s">
        <v>84</v>
      </c>
      <c r="R39" s="43">
        <f t="shared" si="0"/>
        <v>150</v>
      </c>
      <c r="X39" s="122"/>
      <c r="Y39" s="50">
        <f t="shared" si="1"/>
        <v>6.666666666666667</v>
      </c>
      <c r="Z39" s="50"/>
      <c r="AA39" s="50"/>
      <c r="AB39" s="50">
        <f t="shared" si="2"/>
        <v>6.666666666666667</v>
      </c>
      <c r="AC39" s="121"/>
      <c r="AD39" s="122"/>
      <c r="AE39" s="122">
        <f t="shared" si="3"/>
        <v>6.666666666666667</v>
      </c>
      <c r="AF39" s="122"/>
      <c r="AG39" s="122"/>
      <c r="AH39" s="122">
        <f t="shared" si="4"/>
        <v>6.666666666666667</v>
      </c>
      <c r="AI39" s="122"/>
      <c r="AJ39" s="122"/>
      <c r="AK39" s="122">
        <f t="shared" si="5"/>
        <v>6.666666666666667</v>
      </c>
      <c r="AL39" s="122"/>
      <c r="AM39" s="122"/>
      <c r="AN39" s="122">
        <f t="shared" si="6"/>
        <v>6.666666666666667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64"/>
      <c r="H40" s="64"/>
      <c r="I40" s="71"/>
      <c r="J40" s="71">
        <v>10030749</v>
      </c>
      <c r="K40" s="64"/>
      <c r="L40" s="116"/>
      <c r="M40" s="8"/>
      <c r="N40" s="91" t="s">
        <v>225</v>
      </c>
      <c r="O40" s="10">
        <f t="shared" si="11"/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130">
        <v>30022091</v>
      </c>
      <c r="I41" s="71"/>
      <c r="J41" s="71"/>
      <c r="K41" s="64"/>
      <c r="L41" s="116"/>
      <c r="M41" s="8"/>
      <c r="N41" s="91" t="s">
        <v>219</v>
      </c>
      <c r="O41" s="10">
        <f>O37</f>
        <v>1</v>
      </c>
      <c r="P41" s="10">
        <v>9</v>
      </c>
      <c r="Q41" s="11" t="s">
        <v>72</v>
      </c>
      <c r="R41" s="43">
        <f t="shared" si="0"/>
        <v>400</v>
      </c>
      <c r="X41" s="122"/>
      <c r="Y41" s="50">
        <f t="shared" si="1"/>
        <v>2.5</v>
      </c>
      <c r="Z41" s="50"/>
      <c r="AA41" s="50"/>
      <c r="AB41" s="50">
        <f t="shared" si="2"/>
        <v>2.5</v>
      </c>
      <c r="AC41" s="121"/>
      <c r="AD41" s="122"/>
      <c r="AE41" s="122">
        <f t="shared" si="3"/>
        <v>2.5</v>
      </c>
      <c r="AF41" s="122"/>
      <c r="AG41" s="122"/>
      <c r="AH41" s="122">
        <f t="shared" si="4"/>
        <v>2.5</v>
      </c>
      <c r="AI41" s="122"/>
      <c r="AJ41" s="122"/>
      <c r="AK41" s="122">
        <f t="shared" si="5"/>
        <v>2.5</v>
      </c>
      <c r="AL41" s="122"/>
      <c r="AM41" s="122"/>
      <c r="AN41" s="122">
        <f t="shared" si="6"/>
        <v>2.5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71"/>
      <c r="I42" s="71">
        <v>10030750</v>
      </c>
      <c r="J42" s="71"/>
      <c r="K42" s="64"/>
      <c r="L42" s="116"/>
      <c r="M42" s="8"/>
      <c r="N42" s="91" t="s">
        <v>222</v>
      </c>
      <c r="O42" s="10">
        <f>O41</f>
        <v>1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130">
        <v>30022092</v>
      </c>
      <c r="I43" s="71"/>
      <c r="J43" s="71"/>
      <c r="K43" s="71"/>
      <c r="L43" s="105"/>
      <c r="M43" s="8"/>
      <c r="N43" s="91" t="s">
        <v>220</v>
      </c>
      <c r="O43" s="10">
        <f>O37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71"/>
      <c r="I44" s="71">
        <v>10030751</v>
      </c>
      <c r="J44" s="71"/>
      <c r="K44" s="71"/>
      <c r="L44" s="105"/>
      <c r="M44" s="8"/>
      <c r="N44" s="91" t="s">
        <v>221</v>
      </c>
      <c r="O44" s="10">
        <f>O43</f>
        <v>1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130">
        <v>30022077</v>
      </c>
      <c r="H45" s="71"/>
      <c r="I45" s="71"/>
      <c r="J45" s="71"/>
      <c r="K45" s="64"/>
      <c r="L45" s="116"/>
      <c r="M45" s="8"/>
      <c r="N45" s="91" t="s">
        <v>205</v>
      </c>
      <c r="O45" s="10">
        <f>O29</f>
        <v>1</v>
      </c>
      <c r="P45" s="10">
        <f>15+20+50+40+16</f>
        <v>141</v>
      </c>
      <c r="Q45" s="11" t="s">
        <v>73</v>
      </c>
      <c r="R45" s="43">
        <f t="shared" si="0"/>
        <v>25.531914893617021</v>
      </c>
      <c r="X45" s="122"/>
      <c r="Y45" s="50">
        <f t="shared" si="1"/>
        <v>39.166666666666664</v>
      </c>
      <c r="Z45" s="50"/>
      <c r="AA45" s="50"/>
      <c r="AB45" s="50">
        <f t="shared" si="2"/>
        <v>39.166666666666664</v>
      </c>
      <c r="AC45" s="121"/>
      <c r="AD45" s="122"/>
      <c r="AE45" s="122">
        <f t="shared" si="3"/>
        <v>39.166666666666664</v>
      </c>
      <c r="AF45" s="122"/>
      <c r="AG45" s="122"/>
      <c r="AH45" s="122">
        <f t="shared" si="4"/>
        <v>39.166666666666664</v>
      </c>
      <c r="AI45" s="122"/>
      <c r="AJ45" s="122"/>
      <c r="AK45" s="122">
        <f t="shared" si="5"/>
        <v>39.166666666666664</v>
      </c>
      <c r="AL45" s="122"/>
      <c r="AM45" s="122"/>
      <c r="AN45" s="122">
        <f t="shared" si="6"/>
        <v>39.166666666666664</v>
      </c>
    </row>
    <row r="46" spans="1:40" ht="22.5" customHeight="1" x14ac:dyDescent="0.55000000000000004">
      <c r="A46" s="5">
        <v>1000</v>
      </c>
      <c r="B46" s="52" t="s">
        <v>66</v>
      </c>
      <c r="C46" s="114"/>
      <c r="D46" s="64"/>
      <c r="E46" s="64"/>
      <c r="F46" s="64"/>
      <c r="G46" s="71"/>
      <c r="H46" s="130">
        <v>30022078</v>
      </c>
      <c r="I46" s="71"/>
      <c r="J46" s="71"/>
      <c r="K46" s="64"/>
      <c r="L46" s="116"/>
      <c r="M46" s="8"/>
      <c r="N46" s="91" t="s">
        <v>200</v>
      </c>
      <c r="O46" s="10">
        <f>O45</f>
        <v>1</v>
      </c>
      <c r="P46" s="10">
        <v>27</v>
      </c>
      <c r="Q46" s="11" t="s">
        <v>72</v>
      </c>
      <c r="R46" s="43">
        <f t="shared" si="0"/>
        <v>133.33333333333334</v>
      </c>
      <c r="X46" s="122"/>
      <c r="Y46" s="50">
        <f t="shared" si="1"/>
        <v>7.4999999999999991</v>
      </c>
      <c r="Z46" s="50"/>
      <c r="AA46" s="50"/>
      <c r="AB46" s="50">
        <f t="shared" si="2"/>
        <v>7.4999999999999991</v>
      </c>
      <c r="AC46" s="121"/>
      <c r="AD46" s="122"/>
      <c r="AE46" s="122">
        <f t="shared" si="3"/>
        <v>7.4999999999999991</v>
      </c>
      <c r="AF46" s="122"/>
      <c r="AG46" s="122"/>
      <c r="AH46" s="122">
        <f t="shared" si="4"/>
        <v>7.4999999999999991</v>
      </c>
      <c r="AI46" s="122"/>
      <c r="AJ46" s="122"/>
      <c r="AK46" s="122">
        <f t="shared" si="5"/>
        <v>7.4999999999999991</v>
      </c>
      <c r="AL46" s="122"/>
      <c r="AM46" s="122"/>
      <c r="AN46" s="122">
        <f t="shared" si="6"/>
        <v>7.4999999999999991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/>
      <c r="H47" s="71"/>
      <c r="I47" s="130">
        <v>30022079</v>
      </c>
      <c r="J47" s="71"/>
      <c r="K47" s="64"/>
      <c r="L47" s="116"/>
      <c r="M47" s="8"/>
      <c r="N47" s="91" t="s">
        <v>199</v>
      </c>
      <c r="O47" s="10">
        <f t="shared" ref="O47:O48" si="12">O46</f>
        <v>1</v>
      </c>
      <c r="P47" s="10">
        <v>36</v>
      </c>
      <c r="Q47" s="11" t="s">
        <v>84</v>
      </c>
      <c r="R47" s="43">
        <f t="shared" si="0"/>
        <v>100</v>
      </c>
      <c r="X47" s="122"/>
      <c r="Y47" s="50">
        <f t="shared" si="1"/>
        <v>10</v>
      </c>
      <c r="Z47" s="50"/>
      <c r="AA47" s="50"/>
      <c r="AB47" s="50">
        <f t="shared" si="2"/>
        <v>10</v>
      </c>
      <c r="AC47" s="121"/>
      <c r="AD47" s="122"/>
      <c r="AE47" s="122">
        <f t="shared" si="3"/>
        <v>10</v>
      </c>
      <c r="AF47" s="122"/>
      <c r="AG47" s="122"/>
      <c r="AH47" s="122">
        <f t="shared" si="4"/>
        <v>10</v>
      </c>
      <c r="AI47" s="122"/>
      <c r="AJ47" s="122"/>
      <c r="AK47" s="122">
        <f t="shared" si="5"/>
        <v>10</v>
      </c>
      <c r="AL47" s="122"/>
      <c r="AM47" s="122"/>
      <c r="AN47" s="122">
        <f t="shared" si="6"/>
        <v>10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71"/>
      <c r="I48" s="71"/>
      <c r="J48" s="71">
        <v>10030744</v>
      </c>
      <c r="K48" s="64"/>
      <c r="L48" s="116"/>
      <c r="M48" s="8"/>
      <c r="N48" s="91" t="s">
        <v>201</v>
      </c>
      <c r="O48" s="10">
        <f t="shared" si="12"/>
        <v>1</v>
      </c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71"/>
      <c r="H49" s="71">
        <v>10034329</v>
      </c>
      <c r="I49" s="64"/>
      <c r="J49" s="64"/>
      <c r="K49" s="64"/>
      <c r="L49" s="105"/>
      <c r="M49" s="8"/>
      <c r="N49" s="91" t="s">
        <v>263</v>
      </c>
      <c r="O49" s="10">
        <f>O45</f>
        <v>1</v>
      </c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71"/>
      <c r="H50" s="130">
        <v>30023044</v>
      </c>
      <c r="I50" s="71"/>
      <c r="J50" s="71"/>
      <c r="K50" s="71"/>
      <c r="L50" s="105"/>
      <c r="M50" s="8"/>
      <c r="N50" s="91" t="s">
        <v>213</v>
      </c>
      <c r="O50" s="10">
        <f>O45</f>
        <v>1</v>
      </c>
      <c r="P50" s="10">
        <f>50</f>
        <v>50</v>
      </c>
      <c r="Q50" s="11" t="s">
        <v>73</v>
      </c>
      <c r="R50" s="43">
        <f t="shared" si="0"/>
        <v>72</v>
      </c>
      <c r="X50" s="122"/>
      <c r="Y50" s="50">
        <f t="shared" si="1"/>
        <v>13.888888888888889</v>
      </c>
      <c r="Z50" s="50"/>
      <c r="AA50" s="50"/>
      <c r="AB50" s="50">
        <f t="shared" si="2"/>
        <v>13.888888888888889</v>
      </c>
      <c r="AC50" s="121"/>
      <c r="AD50" s="122"/>
      <c r="AE50" s="122">
        <f t="shared" si="3"/>
        <v>13.888888888888889</v>
      </c>
      <c r="AF50" s="122"/>
      <c r="AG50" s="122"/>
      <c r="AH50" s="122">
        <f t="shared" si="4"/>
        <v>13.888888888888889</v>
      </c>
      <c r="AI50" s="122"/>
      <c r="AJ50" s="122"/>
      <c r="AK50" s="122">
        <f t="shared" si="5"/>
        <v>13.888888888888889</v>
      </c>
      <c r="AL50" s="122"/>
      <c r="AM50" s="122"/>
      <c r="AN50" s="122">
        <f t="shared" si="6"/>
        <v>13.888888888888889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71"/>
      <c r="I51" s="130">
        <v>30023042</v>
      </c>
      <c r="J51" s="71"/>
      <c r="K51" s="71"/>
      <c r="L51" s="105"/>
      <c r="M51" s="8"/>
      <c r="N51" s="91" t="s">
        <v>211</v>
      </c>
      <c r="O51" s="10">
        <f>O50</f>
        <v>1</v>
      </c>
      <c r="P51" s="10">
        <v>27</v>
      </c>
      <c r="Q51" s="11" t="s">
        <v>72</v>
      </c>
      <c r="R51" s="43">
        <f t="shared" si="0"/>
        <v>133.33333333333334</v>
      </c>
      <c r="X51" s="122"/>
      <c r="Y51" s="50">
        <f t="shared" si="1"/>
        <v>7.4999999999999991</v>
      </c>
      <c r="Z51" s="50"/>
      <c r="AA51" s="50"/>
      <c r="AB51" s="50">
        <f t="shared" si="2"/>
        <v>7.4999999999999991</v>
      </c>
      <c r="AC51" s="121"/>
      <c r="AD51" s="122"/>
      <c r="AE51" s="122">
        <f t="shared" si="3"/>
        <v>7.4999999999999991</v>
      </c>
      <c r="AF51" s="122"/>
      <c r="AG51" s="122"/>
      <c r="AH51" s="122">
        <f t="shared" si="4"/>
        <v>7.4999999999999991</v>
      </c>
      <c r="AI51" s="122"/>
      <c r="AJ51" s="122"/>
      <c r="AK51" s="122">
        <f t="shared" si="5"/>
        <v>7.4999999999999991</v>
      </c>
      <c r="AL51" s="122"/>
      <c r="AM51" s="122"/>
      <c r="AN51" s="122">
        <f t="shared" si="6"/>
        <v>7.4999999999999991</v>
      </c>
    </row>
    <row r="52" spans="1:40" ht="22.5" customHeight="1" x14ac:dyDescent="0.55000000000000004">
      <c r="A52" s="5">
        <v>1000</v>
      </c>
      <c r="B52" s="52" t="s">
        <v>66</v>
      </c>
      <c r="C52" s="114"/>
      <c r="D52" s="64"/>
      <c r="E52" s="64"/>
      <c r="F52" s="64"/>
      <c r="G52" s="71"/>
      <c r="H52" s="71"/>
      <c r="I52" s="71"/>
      <c r="J52" s="130">
        <v>30023043</v>
      </c>
      <c r="K52" s="71"/>
      <c r="L52" s="116"/>
      <c r="M52" s="8"/>
      <c r="N52" s="91" t="s">
        <v>210</v>
      </c>
      <c r="O52" s="10">
        <f t="shared" ref="O52:O53" si="13">O51</f>
        <v>1</v>
      </c>
      <c r="P52" s="10">
        <v>24</v>
      </c>
      <c r="Q52" s="11" t="s">
        <v>84</v>
      </c>
      <c r="R52" s="43">
        <f t="shared" si="0"/>
        <v>150</v>
      </c>
      <c r="X52" s="122"/>
      <c r="Y52" s="50">
        <f t="shared" si="1"/>
        <v>6.666666666666667</v>
      </c>
      <c r="Z52" s="50"/>
      <c r="AA52" s="50"/>
      <c r="AB52" s="50">
        <f t="shared" si="2"/>
        <v>6.666666666666667</v>
      </c>
      <c r="AC52" s="121"/>
      <c r="AD52" s="122"/>
      <c r="AE52" s="122">
        <f t="shared" si="3"/>
        <v>6.666666666666667</v>
      </c>
      <c r="AF52" s="122"/>
      <c r="AG52" s="122"/>
      <c r="AH52" s="122">
        <f t="shared" si="4"/>
        <v>6.666666666666667</v>
      </c>
      <c r="AI52" s="122"/>
      <c r="AJ52" s="122"/>
      <c r="AK52" s="122">
        <f t="shared" si="5"/>
        <v>6.666666666666667</v>
      </c>
      <c r="AL52" s="122"/>
      <c r="AM52" s="122"/>
      <c r="AN52" s="122">
        <f t="shared" si="6"/>
        <v>6.666666666666667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/>
      <c r="J53" s="71"/>
      <c r="K53" s="71">
        <v>10034381</v>
      </c>
      <c r="L53" s="116"/>
      <c r="M53" s="8"/>
      <c r="N53" s="91" t="s">
        <v>207</v>
      </c>
      <c r="O53" s="10">
        <f t="shared" si="13"/>
        <v>1</v>
      </c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130">
        <v>30023032</v>
      </c>
      <c r="J54" s="71"/>
      <c r="K54" s="71"/>
      <c r="L54" s="116"/>
      <c r="M54" s="8"/>
      <c r="N54" s="91" t="s">
        <v>271</v>
      </c>
      <c r="O54" s="10">
        <f>O50</f>
        <v>1</v>
      </c>
      <c r="P54" s="10">
        <v>18</v>
      </c>
      <c r="Q54" s="11" t="s">
        <v>72</v>
      </c>
      <c r="R54" s="43">
        <f t="shared" ref="R54:R55" si="14">3600/P54</f>
        <v>200</v>
      </c>
      <c r="X54" s="122"/>
      <c r="Y54" s="50">
        <f t="shared" ref="Y54:Y55" si="15">$Y$1/R54</f>
        <v>5</v>
      </c>
      <c r="Z54" s="50"/>
      <c r="AA54" s="50"/>
      <c r="AB54" s="50">
        <f t="shared" ref="AB54:AB55" si="16">$Y$1/R54</f>
        <v>5</v>
      </c>
      <c r="AC54" s="121"/>
      <c r="AD54" s="122"/>
      <c r="AE54" s="122">
        <f t="shared" ref="AE54:AE55" si="17">$Y$1/R54</f>
        <v>5</v>
      </c>
      <c r="AF54" s="122"/>
      <c r="AG54" s="122"/>
      <c r="AH54" s="122">
        <f t="shared" ref="AH54:AH55" si="18">$Y$1/R54</f>
        <v>5</v>
      </c>
      <c r="AI54" s="122"/>
      <c r="AJ54" s="122"/>
      <c r="AK54" s="122">
        <f t="shared" ref="AK54:AK55" si="19">$Y$1/R54</f>
        <v>5</v>
      </c>
      <c r="AL54" s="122"/>
      <c r="AM54" s="122"/>
      <c r="AN54" s="122">
        <f t="shared" ref="AN54:AN55" si="20">$Y$1/R54</f>
        <v>5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130">
        <v>30023033</v>
      </c>
      <c r="K55" s="71"/>
      <c r="L55" s="116"/>
      <c r="M55" s="8"/>
      <c r="N55" s="91" t="s">
        <v>270</v>
      </c>
      <c r="O55" s="10">
        <f>O50</f>
        <v>1</v>
      </c>
      <c r="P55" s="10">
        <v>9</v>
      </c>
      <c r="Q55" s="11" t="s">
        <v>71</v>
      </c>
      <c r="R55" s="43">
        <f t="shared" si="14"/>
        <v>400</v>
      </c>
      <c r="X55" s="122"/>
      <c r="Y55" s="50">
        <f t="shared" si="15"/>
        <v>2.5</v>
      </c>
      <c r="Z55" s="50"/>
      <c r="AA55" s="50"/>
      <c r="AB55" s="50">
        <f t="shared" si="16"/>
        <v>2.5</v>
      </c>
      <c r="AC55" s="121"/>
      <c r="AD55" s="122"/>
      <c r="AE55" s="122">
        <f t="shared" si="17"/>
        <v>2.5</v>
      </c>
      <c r="AF55" s="122"/>
      <c r="AG55" s="122"/>
      <c r="AH55" s="122">
        <f t="shared" si="18"/>
        <v>2.5</v>
      </c>
      <c r="AI55" s="122"/>
      <c r="AJ55" s="122"/>
      <c r="AK55" s="122">
        <f t="shared" si="19"/>
        <v>2.5</v>
      </c>
      <c r="AL55" s="122"/>
      <c r="AM55" s="122"/>
      <c r="AN55" s="122">
        <f t="shared" si="20"/>
        <v>2.5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/>
      <c r="K56" s="71">
        <v>10034264</v>
      </c>
      <c r="L56" s="105"/>
      <c r="M56" s="8"/>
      <c r="N56" s="91" t="s">
        <v>269</v>
      </c>
      <c r="O56" s="10">
        <f>O50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30">
        <v>30023048</v>
      </c>
      <c r="I57" s="71"/>
      <c r="J57" s="64"/>
      <c r="K57" s="64"/>
      <c r="L57" s="116"/>
      <c r="M57" s="8"/>
      <c r="N57" s="91" t="s">
        <v>215</v>
      </c>
      <c r="O57" s="10">
        <f>O45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O45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130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O29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30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130">
        <v>30022085</v>
      </c>
      <c r="J61" s="71"/>
      <c r="K61" s="64"/>
      <c r="L61" s="116"/>
      <c r="M61" s="8"/>
      <c r="N61" s="91" t="s">
        <v>203</v>
      </c>
      <c r="O61" s="10">
        <f t="shared" ref="O61:O62" si="21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21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71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130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130">
        <v>30023045</v>
      </c>
      <c r="J65" s="71"/>
      <c r="K65" s="71"/>
      <c r="L65" s="116"/>
      <c r="M65" s="8"/>
      <c r="N65" s="91" t="s">
        <v>212</v>
      </c>
      <c r="O65" s="10">
        <f>O64</f>
        <v>1</v>
      </c>
      <c r="P65" s="10">
        <v>27</v>
      </c>
      <c r="Q65" s="11" t="s">
        <v>72</v>
      </c>
      <c r="R65" s="43">
        <f t="shared" si="0"/>
        <v>133.33333333333334</v>
      </c>
      <c r="X65" s="122"/>
      <c r="Y65" s="50">
        <f t="shared" si="1"/>
        <v>7.4999999999999991</v>
      </c>
      <c r="Z65" s="50"/>
      <c r="AA65" s="50"/>
      <c r="AB65" s="50">
        <f t="shared" si="2"/>
        <v>7.4999999999999991</v>
      </c>
      <c r="AC65" s="121"/>
      <c r="AD65" s="122"/>
      <c r="AE65" s="122">
        <f t="shared" si="3"/>
        <v>7.4999999999999991</v>
      </c>
      <c r="AF65" s="122"/>
      <c r="AG65" s="122"/>
      <c r="AH65" s="122">
        <f t="shared" si="4"/>
        <v>7.4999999999999991</v>
      </c>
      <c r="AI65" s="122"/>
      <c r="AJ65" s="122"/>
      <c r="AK65" s="122">
        <f t="shared" si="5"/>
        <v>7.4999999999999991</v>
      </c>
      <c r="AL65" s="122"/>
      <c r="AM65" s="122"/>
      <c r="AN65" s="122">
        <f t="shared" si="6"/>
        <v>7.4999999999999991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130">
        <v>30023046</v>
      </c>
      <c r="K66" s="71"/>
      <c r="L66" s="116"/>
      <c r="M66" s="8"/>
      <c r="N66" s="91" t="s">
        <v>209</v>
      </c>
      <c r="O66" s="10">
        <f t="shared" ref="O66:O67" si="22"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/>
      <c r="K67" s="71">
        <v>10034382</v>
      </c>
      <c r="L67" s="116"/>
      <c r="M67" s="8"/>
      <c r="N67" s="91" t="s">
        <v>208</v>
      </c>
      <c r="O67" s="10">
        <f t="shared" si="22"/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0">
        <v>30023032</v>
      </c>
      <c r="J68" s="71"/>
      <c r="K68" s="71"/>
      <c r="L68" s="116"/>
      <c r="M68" s="8"/>
      <c r="N68" s="91" t="s">
        <v>271</v>
      </c>
      <c r="O68" s="10">
        <f>O64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f t="shared" ref="Y68:Y69" si="23">$Y$1/R68</f>
        <v>5</v>
      </c>
      <c r="Z68" s="50"/>
      <c r="AA68" s="50"/>
      <c r="AB68" s="50">
        <f t="shared" ref="AB68:AB69" si="24">$Y$1/R68</f>
        <v>5</v>
      </c>
      <c r="AC68" s="121"/>
      <c r="AD68" s="122"/>
      <c r="AE68" s="122">
        <f t="shared" ref="AE68:AE69" si="25">$Y$1/R68</f>
        <v>5</v>
      </c>
      <c r="AF68" s="122"/>
      <c r="AG68" s="122"/>
      <c r="AH68" s="122">
        <f t="shared" ref="AH68:AH69" si="26">$Y$1/R68</f>
        <v>5</v>
      </c>
      <c r="AI68" s="122"/>
      <c r="AJ68" s="122"/>
      <c r="AK68" s="122">
        <f t="shared" ref="AK68:AK69" si="27">$Y$1/R68</f>
        <v>5</v>
      </c>
      <c r="AL68" s="122"/>
      <c r="AM68" s="122"/>
      <c r="AN68" s="122">
        <f t="shared" ref="AN68:AN69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130">
        <v>30023033</v>
      </c>
      <c r="K69" s="71"/>
      <c r="L69" s="116"/>
      <c r="M69" s="8"/>
      <c r="N69" s="91" t="s">
        <v>270</v>
      </c>
      <c r="O69" s="10">
        <f>O64</f>
        <v>1</v>
      </c>
      <c r="P69" s="10">
        <v>9</v>
      </c>
      <c r="Q69" s="11" t="s">
        <v>71</v>
      </c>
      <c r="R69" s="43">
        <f t="shared" si="0"/>
        <v>400</v>
      </c>
      <c r="X69" s="122"/>
      <c r="Y69" s="50">
        <f t="shared" si="23"/>
        <v>2.5</v>
      </c>
      <c r="Z69" s="50"/>
      <c r="AA69" s="50"/>
      <c r="AB69" s="50">
        <f t="shared" si="24"/>
        <v>2.5</v>
      </c>
      <c r="AC69" s="121"/>
      <c r="AD69" s="122"/>
      <c r="AE69" s="122">
        <f t="shared" si="25"/>
        <v>2.5</v>
      </c>
      <c r="AF69" s="122"/>
      <c r="AG69" s="122"/>
      <c r="AH69" s="122">
        <f t="shared" si="26"/>
        <v>2.5</v>
      </c>
      <c r="AI69" s="122"/>
      <c r="AJ69" s="122"/>
      <c r="AK69" s="122">
        <f t="shared" si="27"/>
        <v>2.5</v>
      </c>
      <c r="AL69" s="122"/>
      <c r="AM69" s="122"/>
      <c r="AN69" s="122">
        <f t="shared" si="28"/>
        <v>2.5</v>
      </c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71"/>
      <c r="J70" s="71"/>
      <c r="K70" s="71">
        <v>10034264</v>
      </c>
      <c r="L70" s="105"/>
      <c r="M70" s="8"/>
      <c r="N70" s="91" t="s">
        <v>269</v>
      </c>
      <c r="O70" s="10">
        <f>O64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130">
        <v>30023049</v>
      </c>
      <c r="I71" s="71"/>
      <c r="J71" s="64"/>
      <c r="K71" s="64"/>
      <c r="L71" s="116"/>
      <c r="M71" s="8"/>
      <c r="N71" s="91" t="s">
        <v>216</v>
      </c>
      <c r="O71" s="10">
        <f>O59</f>
        <v>1</v>
      </c>
      <c r="P71" s="10">
        <v>12</v>
      </c>
      <c r="Q71" s="11" t="s">
        <v>84</v>
      </c>
      <c r="R71" s="43">
        <f t="shared" si="0"/>
        <v>300</v>
      </c>
      <c r="X71" s="122"/>
      <c r="Y71" s="50">
        <f t="shared" si="1"/>
        <v>3.3333333333333335</v>
      </c>
      <c r="Z71" s="50"/>
      <c r="AA71" s="50"/>
      <c r="AB71" s="50">
        <f t="shared" si="2"/>
        <v>3.3333333333333335</v>
      </c>
      <c r="AC71" s="121"/>
      <c r="AD71" s="122"/>
      <c r="AE71" s="122">
        <f t="shared" si="3"/>
        <v>3.3333333333333335</v>
      </c>
      <c r="AF71" s="122"/>
      <c r="AG71" s="122"/>
      <c r="AH71" s="122">
        <f t="shared" si="4"/>
        <v>3.3333333333333335</v>
      </c>
      <c r="AI71" s="122"/>
      <c r="AJ71" s="122"/>
      <c r="AK71" s="122">
        <f t="shared" si="5"/>
        <v>3.3333333333333335</v>
      </c>
      <c r="AL71" s="122"/>
      <c r="AM71" s="122"/>
      <c r="AN71" s="122">
        <f t="shared" si="6"/>
        <v>3.3333333333333335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>
        <v>10034384</v>
      </c>
      <c r="J72" s="64"/>
      <c r="K72" s="64"/>
      <c r="L72" s="116"/>
      <c r="M72" s="8"/>
      <c r="N72" s="91" t="s">
        <v>218</v>
      </c>
      <c r="O72" s="10">
        <f>O71</f>
        <v>1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64"/>
      <c r="E73" s="64"/>
      <c r="F73" s="71">
        <v>10030496</v>
      </c>
      <c r="G73" s="64"/>
      <c r="H73" s="64"/>
      <c r="I73" s="64"/>
      <c r="J73" s="64"/>
      <c r="K73" s="64"/>
      <c r="L73" s="116"/>
      <c r="M73" s="8"/>
      <c r="N73" s="91" t="s">
        <v>198</v>
      </c>
      <c r="O73" s="10">
        <f>2*O28</f>
        <v>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64"/>
      <c r="F74" s="117">
        <v>10011564</v>
      </c>
      <c r="G74" s="118"/>
      <c r="H74" s="118"/>
      <c r="I74" s="64"/>
      <c r="J74" s="118"/>
      <c r="K74" s="118"/>
      <c r="L74" s="116"/>
      <c r="M74" s="8"/>
      <c r="N74" s="126" t="s">
        <v>77</v>
      </c>
      <c r="O74" s="10">
        <v>0.02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/>
      <c r="F75" s="117">
        <v>10025819</v>
      </c>
      <c r="G75" s="117"/>
      <c r="H75" s="117"/>
      <c r="I75" s="64"/>
      <c r="J75" s="118"/>
      <c r="K75" s="117"/>
      <c r="L75" s="116"/>
      <c r="M75" s="8"/>
      <c r="N75" s="126" t="s">
        <v>319</v>
      </c>
      <c r="O75" s="10">
        <v>1E-3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10035144</v>
      </c>
      <c r="F76" s="71"/>
      <c r="G76" s="71"/>
      <c r="H76" s="71"/>
      <c r="I76" s="64"/>
      <c r="J76" s="64"/>
      <c r="K76" s="71"/>
      <c r="L76" s="116"/>
      <c r="M76" s="8"/>
      <c r="N76" s="91" t="s">
        <v>461</v>
      </c>
      <c r="O76" s="10">
        <v>0.61232676171213429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10033352</v>
      </c>
      <c r="F77" s="71"/>
      <c r="G77" s="71"/>
      <c r="H77" s="71"/>
      <c r="I77" s="64"/>
      <c r="J77" s="64"/>
      <c r="K77" s="71"/>
      <c r="L77" s="116"/>
      <c r="M77" s="8"/>
      <c r="N77" s="91" t="s">
        <v>93</v>
      </c>
      <c r="O77" s="10">
        <v>72.253417220021234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10033353</v>
      </c>
      <c r="F78" s="71"/>
      <c r="G78" s="71"/>
      <c r="H78" s="71"/>
      <c r="I78" s="64"/>
      <c r="J78" s="64"/>
      <c r="K78" s="71"/>
      <c r="L78" s="116"/>
      <c r="M78" s="8"/>
      <c r="N78" s="91" t="s">
        <v>94</v>
      </c>
      <c r="O78" s="10">
        <v>3.2255989830366625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10033354</v>
      </c>
      <c r="F79" s="71"/>
      <c r="G79" s="71"/>
      <c r="H79" s="71"/>
      <c r="I79" s="64"/>
      <c r="J79" s="64"/>
      <c r="K79" s="71"/>
      <c r="L79" s="116"/>
      <c r="M79" s="8"/>
      <c r="N79" s="91" t="s">
        <v>95</v>
      </c>
      <c r="O79" s="10">
        <v>0.64511979660733243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10033355</v>
      </c>
      <c r="F80" s="71"/>
      <c r="G80" s="71"/>
      <c r="H80" s="71"/>
      <c r="I80" s="64"/>
      <c r="J80" s="64"/>
      <c r="K80" s="71"/>
      <c r="L80" s="116"/>
      <c r="M80" s="8"/>
      <c r="N80" s="91" t="s">
        <v>96</v>
      </c>
      <c r="O80" s="10">
        <v>47.093745152335273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10033356</v>
      </c>
      <c r="F81" s="71"/>
      <c r="G81" s="71"/>
      <c r="H81" s="71"/>
      <c r="I81" s="64"/>
      <c r="J81" s="64"/>
      <c r="K81" s="71"/>
      <c r="L81" s="116"/>
      <c r="M81" s="8"/>
      <c r="N81" s="91" t="s">
        <v>97</v>
      </c>
      <c r="O81" s="10">
        <v>6.451197966073325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10033357</v>
      </c>
      <c r="F82" s="71"/>
      <c r="G82" s="71"/>
      <c r="H82" s="71"/>
      <c r="I82" s="64"/>
      <c r="J82" s="64"/>
      <c r="K82" s="71"/>
      <c r="L82" s="116"/>
      <c r="M82" s="8"/>
      <c r="N82" s="91" t="s">
        <v>98</v>
      </c>
      <c r="O82" s="10">
        <v>2.5804791864293297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133">
        <v>30023547</v>
      </c>
      <c r="E83" s="64"/>
      <c r="F83" s="118"/>
      <c r="G83" s="118"/>
      <c r="H83" s="118"/>
      <c r="I83" s="64"/>
      <c r="J83" s="118"/>
      <c r="K83" s="118"/>
      <c r="L83" s="116"/>
      <c r="M83" s="8"/>
      <c r="N83" s="126" t="s">
        <v>429</v>
      </c>
      <c r="O83" s="10">
        <f>3*O3</f>
        <v>3</v>
      </c>
      <c r="P83" s="10">
        <f>16</f>
        <v>16</v>
      </c>
      <c r="Q83" s="11" t="s">
        <v>75</v>
      </c>
      <c r="R83" s="43">
        <f t="shared" ref="R83:R128" si="29">3600/P83</f>
        <v>225</v>
      </c>
      <c r="X83" s="122"/>
      <c r="Y83" s="50">
        <f t="shared" ref="Y83:Y128" si="30">$Y$1/R83</f>
        <v>4.4444444444444446</v>
      </c>
      <c r="Z83" s="50"/>
      <c r="AA83" s="50"/>
      <c r="AB83" s="50">
        <f t="shared" ref="AB83:AB128" si="31">$Y$1/R83</f>
        <v>4.4444444444444446</v>
      </c>
      <c r="AC83" s="121"/>
      <c r="AD83" s="122"/>
      <c r="AE83" s="122">
        <f t="shared" ref="AE83:AE128" si="32">$Y$1/R83</f>
        <v>4.4444444444444446</v>
      </c>
      <c r="AF83" s="122"/>
      <c r="AG83" s="122"/>
      <c r="AH83" s="122">
        <f t="shared" ref="AH83:AH128" si="33">$Y$1/R83</f>
        <v>4.4444444444444446</v>
      </c>
      <c r="AI83" s="122"/>
      <c r="AJ83" s="122"/>
      <c r="AK83" s="122">
        <f t="shared" ref="AK83:AK128" si="34">$Y$1/R83</f>
        <v>4.4444444444444446</v>
      </c>
      <c r="AL83" s="122"/>
      <c r="AM83" s="122"/>
      <c r="AN83" s="122">
        <f t="shared" ref="AN83:AN128" si="35">$Y$1/R83</f>
        <v>4.4444444444444446</v>
      </c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130">
        <v>30022094</v>
      </c>
      <c r="F84" s="118"/>
      <c r="G84" s="118"/>
      <c r="H84" s="118"/>
      <c r="I84" s="64"/>
      <c r="J84" s="118"/>
      <c r="K84" s="118"/>
      <c r="L84" s="116"/>
      <c r="M84" s="8"/>
      <c r="N84" s="126" t="s">
        <v>237</v>
      </c>
      <c r="O84" s="10">
        <f>$O$83</f>
        <v>3</v>
      </c>
      <c r="P84" s="10">
        <v>90</v>
      </c>
      <c r="Q84" s="11" t="s">
        <v>73</v>
      </c>
      <c r="R84" s="43">
        <f t="shared" si="29"/>
        <v>40</v>
      </c>
      <c r="X84" s="122"/>
      <c r="Y84" s="50">
        <f t="shared" si="30"/>
        <v>25</v>
      </c>
      <c r="Z84" s="50"/>
      <c r="AA84" s="50"/>
      <c r="AB84" s="50">
        <f t="shared" si="31"/>
        <v>25</v>
      </c>
      <c r="AC84" s="121"/>
      <c r="AD84" s="122"/>
      <c r="AE84" s="122">
        <f t="shared" si="32"/>
        <v>25</v>
      </c>
      <c r="AF84" s="122"/>
      <c r="AG84" s="122"/>
      <c r="AH84" s="122">
        <f t="shared" si="33"/>
        <v>25</v>
      </c>
      <c r="AI84" s="122"/>
      <c r="AJ84" s="122"/>
      <c r="AK84" s="122">
        <f t="shared" si="34"/>
        <v>25</v>
      </c>
      <c r="AL84" s="122"/>
      <c r="AM84" s="122"/>
      <c r="AN84" s="122">
        <f t="shared" si="35"/>
        <v>25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89">
        <v>30022095</v>
      </c>
      <c r="G85" s="118"/>
      <c r="H85" s="118"/>
      <c r="I85" s="64"/>
      <c r="J85" s="118"/>
      <c r="K85" s="118"/>
      <c r="L85" s="105"/>
      <c r="M85" s="8"/>
      <c r="N85" s="16" t="s">
        <v>240</v>
      </c>
      <c r="O85" s="10">
        <f t="shared" ref="O85:O93" si="36">$O$83</f>
        <v>3</v>
      </c>
      <c r="P85" s="10">
        <v>9</v>
      </c>
      <c r="Q85" s="11" t="s">
        <v>72</v>
      </c>
      <c r="R85" s="43">
        <f t="shared" si="29"/>
        <v>400</v>
      </c>
      <c r="X85" s="122"/>
      <c r="Y85" s="50">
        <f t="shared" si="30"/>
        <v>2.5</v>
      </c>
      <c r="Z85" s="50"/>
      <c r="AA85" s="50"/>
      <c r="AB85" s="50">
        <f t="shared" si="31"/>
        <v>2.5</v>
      </c>
      <c r="AC85" s="121"/>
      <c r="AD85" s="122"/>
      <c r="AE85" s="122">
        <f t="shared" si="32"/>
        <v>2.5</v>
      </c>
      <c r="AF85" s="122"/>
      <c r="AG85" s="122"/>
      <c r="AH85" s="122">
        <f t="shared" si="33"/>
        <v>2.5</v>
      </c>
      <c r="AI85" s="122"/>
      <c r="AJ85" s="122"/>
      <c r="AK85" s="122">
        <f t="shared" si="34"/>
        <v>2.5</v>
      </c>
      <c r="AL85" s="122"/>
      <c r="AM85" s="122"/>
      <c r="AN85" s="122">
        <f t="shared" si="35"/>
        <v>2.5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89">
        <v>30022096</v>
      </c>
      <c r="H86" s="118"/>
      <c r="I86" s="64"/>
      <c r="J86" s="118"/>
      <c r="K86" s="118"/>
      <c r="L86" s="105"/>
      <c r="M86" s="8"/>
      <c r="N86" s="16" t="s">
        <v>241</v>
      </c>
      <c r="O86" s="10">
        <f t="shared" si="36"/>
        <v>3</v>
      </c>
      <c r="P86" s="10">
        <v>12</v>
      </c>
      <c r="Q86" s="11" t="s">
        <v>84</v>
      </c>
      <c r="R86" s="43">
        <f t="shared" si="29"/>
        <v>300</v>
      </c>
      <c r="X86" s="122"/>
      <c r="Y86" s="50">
        <f t="shared" si="30"/>
        <v>3.3333333333333335</v>
      </c>
      <c r="Z86" s="50"/>
      <c r="AA86" s="50"/>
      <c r="AB86" s="50">
        <f t="shared" si="31"/>
        <v>3.3333333333333335</v>
      </c>
      <c r="AC86" s="121"/>
      <c r="AD86" s="122"/>
      <c r="AE86" s="122">
        <f t="shared" si="32"/>
        <v>3.3333333333333335</v>
      </c>
      <c r="AF86" s="122"/>
      <c r="AG86" s="122"/>
      <c r="AH86" s="122">
        <f t="shared" si="33"/>
        <v>3.3333333333333335</v>
      </c>
      <c r="AI86" s="122"/>
      <c r="AJ86" s="122"/>
      <c r="AK86" s="122">
        <f t="shared" si="34"/>
        <v>3.3333333333333335</v>
      </c>
      <c r="AL86" s="122"/>
      <c r="AM86" s="122"/>
      <c r="AN86" s="122">
        <f t="shared" si="35"/>
        <v>3.3333333333333335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118"/>
      <c r="G87" s="118"/>
      <c r="H87" s="64">
        <v>10030754</v>
      </c>
      <c r="I87" s="64"/>
      <c r="J87" s="118"/>
      <c r="K87" s="118"/>
      <c r="L87" s="105"/>
      <c r="M87" s="8"/>
      <c r="N87" s="16" t="s">
        <v>239</v>
      </c>
      <c r="O87" s="10">
        <f t="shared" si="36"/>
        <v>3</v>
      </c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89">
        <v>30022097</v>
      </c>
      <c r="G88" s="118"/>
      <c r="H88" s="118"/>
      <c r="I88" s="64"/>
      <c r="J88" s="118"/>
      <c r="K88" s="118"/>
      <c r="L88" s="105"/>
      <c r="M88" s="8"/>
      <c r="N88" s="91" t="s">
        <v>244</v>
      </c>
      <c r="O88" s="10">
        <f t="shared" si="36"/>
        <v>3</v>
      </c>
      <c r="P88" s="10">
        <v>36</v>
      </c>
      <c r="Q88" s="11" t="s">
        <v>72</v>
      </c>
      <c r="R88" s="43">
        <f t="shared" si="29"/>
        <v>100</v>
      </c>
      <c r="X88" s="122"/>
      <c r="Y88" s="50">
        <f t="shared" si="30"/>
        <v>10</v>
      </c>
      <c r="Z88" s="50"/>
      <c r="AA88" s="50"/>
      <c r="AB88" s="50">
        <f t="shared" si="31"/>
        <v>10</v>
      </c>
      <c r="AC88" s="121"/>
      <c r="AD88" s="122"/>
      <c r="AE88" s="122">
        <f t="shared" si="32"/>
        <v>10</v>
      </c>
      <c r="AF88" s="122"/>
      <c r="AG88" s="122"/>
      <c r="AH88" s="122">
        <f t="shared" si="33"/>
        <v>10</v>
      </c>
      <c r="AI88" s="122"/>
      <c r="AJ88" s="122"/>
      <c r="AK88" s="122">
        <f t="shared" si="34"/>
        <v>10</v>
      </c>
      <c r="AL88" s="122"/>
      <c r="AM88" s="122"/>
      <c r="AN88" s="122">
        <f t="shared" si="35"/>
        <v>10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64"/>
      <c r="G89" s="89">
        <v>30022098</v>
      </c>
      <c r="H89" s="118"/>
      <c r="I89" s="64"/>
      <c r="J89" s="118"/>
      <c r="K89" s="118"/>
      <c r="L89" s="105"/>
      <c r="M89" s="8"/>
      <c r="N89" s="91" t="s">
        <v>243</v>
      </c>
      <c r="O89" s="10">
        <f t="shared" si="36"/>
        <v>3</v>
      </c>
      <c r="P89" s="10">
        <v>72</v>
      </c>
      <c r="Q89" s="11" t="s">
        <v>84</v>
      </c>
      <c r="R89" s="43">
        <f t="shared" si="29"/>
        <v>50</v>
      </c>
      <c r="X89" s="122"/>
      <c r="Y89" s="50">
        <f t="shared" si="30"/>
        <v>20</v>
      </c>
      <c r="Z89" s="50"/>
      <c r="AA89" s="50"/>
      <c r="AB89" s="50">
        <f t="shared" si="31"/>
        <v>20</v>
      </c>
      <c r="AC89" s="121"/>
      <c r="AD89" s="122"/>
      <c r="AE89" s="122">
        <f t="shared" si="32"/>
        <v>20</v>
      </c>
      <c r="AF89" s="122"/>
      <c r="AG89" s="122"/>
      <c r="AH89" s="122">
        <f t="shared" si="33"/>
        <v>20</v>
      </c>
      <c r="AI89" s="122"/>
      <c r="AJ89" s="122"/>
      <c r="AK89" s="122">
        <f t="shared" si="34"/>
        <v>20</v>
      </c>
      <c r="AL89" s="122"/>
      <c r="AM89" s="122"/>
      <c r="AN89" s="122">
        <f t="shared" si="35"/>
        <v>20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64"/>
      <c r="H90" s="64">
        <v>10030755</v>
      </c>
      <c r="I90" s="64"/>
      <c r="J90" s="118"/>
      <c r="K90" s="118"/>
      <c r="L90" s="105"/>
      <c r="M90" s="8"/>
      <c r="N90" s="91" t="s">
        <v>245</v>
      </c>
      <c r="O90" s="10">
        <f t="shared" si="36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89">
        <v>30022099</v>
      </c>
      <c r="G91" s="118"/>
      <c r="H91" s="118"/>
      <c r="I91" s="64"/>
      <c r="J91" s="118"/>
      <c r="K91" s="118"/>
      <c r="L91" s="105"/>
      <c r="M91" s="8"/>
      <c r="N91" s="91" t="s">
        <v>247</v>
      </c>
      <c r="O91" s="10">
        <f t="shared" si="36"/>
        <v>3</v>
      </c>
      <c r="P91" s="10">
        <v>12</v>
      </c>
      <c r="Q91" s="11" t="s">
        <v>84</v>
      </c>
      <c r="R91" s="43">
        <f t="shared" si="29"/>
        <v>300</v>
      </c>
      <c r="X91" s="122"/>
      <c r="Y91" s="50">
        <f t="shared" si="30"/>
        <v>3.3333333333333335</v>
      </c>
      <c r="Z91" s="50"/>
      <c r="AA91" s="50"/>
      <c r="AB91" s="50">
        <f t="shared" si="31"/>
        <v>3.3333333333333335</v>
      </c>
      <c r="AC91" s="121"/>
      <c r="AD91" s="122"/>
      <c r="AE91" s="122">
        <f t="shared" si="32"/>
        <v>3.3333333333333335</v>
      </c>
      <c r="AF91" s="122"/>
      <c r="AG91" s="122"/>
      <c r="AH91" s="122">
        <f t="shared" si="33"/>
        <v>3.3333333333333335</v>
      </c>
      <c r="AI91" s="122"/>
      <c r="AJ91" s="122"/>
      <c r="AK91" s="122">
        <f t="shared" si="34"/>
        <v>3.3333333333333335</v>
      </c>
      <c r="AL91" s="122"/>
      <c r="AM91" s="122"/>
      <c r="AN91" s="122">
        <f t="shared" si="35"/>
        <v>3.3333333333333335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89">
        <v>30022100</v>
      </c>
      <c r="H92" s="118"/>
      <c r="I92" s="64"/>
      <c r="J92" s="118"/>
      <c r="K92" s="118"/>
      <c r="L92" s="105"/>
      <c r="M92" s="8"/>
      <c r="N92" s="91" t="s">
        <v>246</v>
      </c>
      <c r="O92" s="10">
        <f t="shared" si="36"/>
        <v>3</v>
      </c>
      <c r="P92" s="10">
        <v>9</v>
      </c>
      <c r="Q92" s="11" t="s">
        <v>72</v>
      </c>
      <c r="R92" s="43">
        <f t="shared" si="29"/>
        <v>400</v>
      </c>
      <c r="X92" s="122"/>
      <c r="Y92" s="50">
        <f t="shared" si="30"/>
        <v>2.5</v>
      </c>
      <c r="Z92" s="50"/>
      <c r="AA92" s="50"/>
      <c r="AB92" s="50">
        <f t="shared" si="31"/>
        <v>2.5</v>
      </c>
      <c r="AC92" s="121"/>
      <c r="AD92" s="122"/>
      <c r="AE92" s="122">
        <f t="shared" si="32"/>
        <v>2.5</v>
      </c>
      <c r="AF92" s="122"/>
      <c r="AG92" s="122"/>
      <c r="AH92" s="122">
        <f t="shared" si="33"/>
        <v>2.5</v>
      </c>
      <c r="AI92" s="122"/>
      <c r="AJ92" s="122"/>
      <c r="AK92" s="122">
        <f t="shared" si="34"/>
        <v>2.5</v>
      </c>
      <c r="AL92" s="122"/>
      <c r="AM92" s="122"/>
      <c r="AN92" s="122">
        <f t="shared" si="35"/>
        <v>2.5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10030756</v>
      </c>
      <c r="I93" s="64"/>
      <c r="J93" s="118"/>
      <c r="K93" s="118"/>
      <c r="L93" s="105"/>
      <c r="M93" s="8"/>
      <c r="N93" s="91" t="s">
        <v>242</v>
      </c>
      <c r="O93" s="10">
        <f t="shared" si="36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10035144</v>
      </c>
      <c r="F94" s="71"/>
      <c r="G94" s="71"/>
      <c r="H94" s="71"/>
      <c r="I94" s="64"/>
      <c r="J94" s="64"/>
      <c r="K94" s="71"/>
      <c r="L94" s="116"/>
      <c r="M94" s="8"/>
      <c r="N94" s="91" t="s">
        <v>461</v>
      </c>
      <c r="O94" s="10">
        <v>5.1944022607297628E-2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10033352</v>
      </c>
      <c r="F95" s="71"/>
      <c r="G95" s="71"/>
      <c r="H95" s="71"/>
      <c r="I95" s="64"/>
      <c r="J95" s="64"/>
      <c r="K95" s="71"/>
      <c r="L95" s="116"/>
      <c r="M95" s="8"/>
      <c r="N95" s="91" t="s">
        <v>93</v>
      </c>
      <c r="O95" s="10">
        <v>6.1292979046630416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10033353</v>
      </c>
      <c r="F96" s="71"/>
      <c r="G96" s="71"/>
      <c r="H96" s="71"/>
      <c r="I96" s="64"/>
      <c r="J96" s="64"/>
      <c r="K96" s="71"/>
      <c r="L96" s="116"/>
      <c r="M96" s="8"/>
      <c r="N96" s="91" t="s">
        <v>94</v>
      </c>
      <c r="O96" s="10">
        <v>0.27362937074388577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10033354</v>
      </c>
      <c r="F97" s="71"/>
      <c r="G97" s="71"/>
      <c r="H97" s="71"/>
      <c r="I97" s="64"/>
      <c r="J97" s="64"/>
      <c r="K97" s="71"/>
      <c r="L97" s="116"/>
      <c r="M97" s="8"/>
      <c r="N97" s="91" t="s">
        <v>95</v>
      </c>
      <c r="O97" s="10">
        <v>5.4725874148777151E-2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10033355</v>
      </c>
      <c r="F98" s="71"/>
      <c r="G98" s="71"/>
      <c r="H98" s="71"/>
      <c r="I98" s="64"/>
      <c r="J98" s="64"/>
      <c r="K98" s="71"/>
      <c r="L98" s="116"/>
      <c r="M98" s="8"/>
      <c r="N98" s="91" t="s">
        <v>96</v>
      </c>
      <c r="O98" s="10">
        <v>3.9949888128607323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10033356</v>
      </c>
      <c r="F99" s="71"/>
      <c r="G99" s="71"/>
      <c r="H99" s="71"/>
      <c r="I99" s="64"/>
      <c r="J99" s="64"/>
      <c r="K99" s="71"/>
      <c r="L99" s="116"/>
      <c r="M99" s="8"/>
      <c r="N99" s="91" t="s">
        <v>97</v>
      </c>
      <c r="O99" s="10">
        <v>0.54725874148777154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10033357</v>
      </c>
      <c r="F100" s="71"/>
      <c r="G100" s="71"/>
      <c r="H100" s="71"/>
      <c r="I100" s="64"/>
      <c r="J100" s="64"/>
      <c r="K100" s="71"/>
      <c r="L100" s="116"/>
      <c r="M100" s="8"/>
      <c r="N100" s="91" t="s">
        <v>98</v>
      </c>
      <c r="O100" s="10">
        <v>0.2189034965951086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134">
        <v>30023548</v>
      </c>
      <c r="E101" s="118"/>
      <c r="F101" s="118"/>
      <c r="G101" s="118"/>
      <c r="H101" s="118"/>
      <c r="I101" s="64"/>
      <c r="J101" s="118"/>
      <c r="K101" s="118"/>
      <c r="L101" s="105"/>
      <c r="M101" s="8"/>
      <c r="N101" s="91" t="s">
        <v>430</v>
      </c>
      <c r="O101" s="10">
        <f>4*O3</f>
        <v>4</v>
      </c>
      <c r="P101" s="10">
        <f>16</f>
        <v>16</v>
      </c>
      <c r="Q101" s="11" t="s">
        <v>75</v>
      </c>
      <c r="R101" s="43">
        <f t="shared" si="29"/>
        <v>225</v>
      </c>
      <c r="X101" s="122"/>
      <c r="Y101" s="50">
        <f t="shared" si="30"/>
        <v>4.4444444444444446</v>
      </c>
      <c r="Z101" s="50"/>
      <c r="AA101" s="50"/>
      <c r="AB101" s="50">
        <f t="shared" si="31"/>
        <v>4.4444444444444446</v>
      </c>
      <c r="AC101" s="121"/>
      <c r="AD101" s="122"/>
      <c r="AE101" s="122">
        <f t="shared" si="32"/>
        <v>4.4444444444444446</v>
      </c>
      <c r="AF101" s="122"/>
      <c r="AG101" s="122"/>
      <c r="AH101" s="122">
        <f t="shared" si="33"/>
        <v>4.4444444444444446</v>
      </c>
      <c r="AI101" s="122"/>
      <c r="AJ101" s="122"/>
      <c r="AK101" s="122">
        <f t="shared" si="34"/>
        <v>4.4444444444444446</v>
      </c>
      <c r="AL101" s="122"/>
      <c r="AM101" s="122"/>
      <c r="AN101" s="122">
        <f t="shared" si="35"/>
        <v>4.4444444444444446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89">
        <v>30022102</v>
      </c>
      <c r="F102" s="118"/>
      <c r="G102" s="118"/>
      <c r="H102" s="118"/>
      <c r="I102" s="64"/>
      <c r="J102" s="118"/>
      <c r="K102" s="118"/>
      <c r="L102" s="105"/>
      <c r="M102" s="8"/>
      <c r="N102" s="91" t="s">
        <v>248</v>
      </c>
      <c r="O102" s="10">
        <f>$O$101</f>
        <v>4</v>
      </c>
      <c r="P102" s="10">
        <v>100</v>
      </c>
      <c r="Q102" s="11" t="s">
        <v>73</v>
      </c>
      <c r="R102" s="43">
        <f t="shared" si="29"/>
        <v>36</v>
      </c>
      <c r="X102" s="122"/>
      <c r="Y102" s="50">
        <f t="shared" si="30"/>
        <v>27.777777777777779</v>
      </c>
      <c r="Z102" s="50"/>
      <c r="AA102" s="50"/>
      <c r="AB102" s="50">
        <f t="shared" si="31"/>
        <v>27.777777777777779</v>
      </c>
      <c r="AC102" s="121"/>
      <c r="AD102" s="122"/>
      <c r="AE102" s="122">
        <f t="shared" si="32"/>
        <v>27.777777777777779</v>
      </c>
      <c r="AF102" s="122"/>
      <c r="AG102" s="122"/>
      <c r="AH102" s="122">
        <f t="shared" si="33"/>
        <v>27.777777777777779</v>
      </c>
      <c r="AI102" s="122"/>
      <c r="AJ102" s="122"/>
      <c r="AK102" s="122">
        <f t="shared" si="34"/>
        <v>27.777777777777779</v>
      </c>
      <c r="AL102" s="122"/>
      <c r="AM102" s="122"/>
      <c r="AN102" s="122">
        <f t="shared" si="35"/>
        <v>27.777777777777779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89">
        <v>30023039</v>
      </c>
      <c r="G103" s="118"/>
      <c r="H103" s="118"/>
      <c r="I103" s="64"/>
      <c r="J103" s="64"/>
      <c r="K103" s="118"/>
      <c r="L103" s="105"/>
      <c r="M103" s="8"/>
      <c r="N103" s="91" t="s">
        <v>252</v>
      </c>
      <c r="O103" s="10">
        <f t="shared" ref="O103:O111" si="37">$O$101</f>
        <v>4</v>
      </c>
      <c r="P103" s="10">
        <v>9</v>
      </c>
      <c r="Q103" s="11" t="s">
        <v>72</v>
      </c>
      <c r="R103" s="43">
        <f t="shared" si="29"/>
        <v>400</v>
      </c>
      <c r="X103" s="122"/>
      <c r="Y103" s="50">
        <f t="shared" si="30"/>
        <v>2.5</v>
      </c>
      <c r="Z103" s="50"/>
      <c r="AA103" s="50"/>
      <c r="AB103" s="50">
        <f t="shared" si="31"/>
        <v>2.5</v>
      </c>
      <c r="AC103" s="121"/>
      <c r="AD103" s="122"/>
      <c r="AE103" s="122">
        <f t="shared" si="32"/>
        <v>2.5</v>
      </c>
      <c r="AF103" s="122"/>
      <c r="AG103" s="122"/>
      <c r="AH103" s="122">
        <f t="shared" si="33"/>
        <v>2.5</v>
      </c>
      <c r="AI103" s="122"/>
      <c r="AJ103" s="122"/>
      <c r="AK103" s="122">
        <f t="shared" si="34"/>
        <v>2.5</v>
      </c>
      <c r="AL103" s="122"/>
      <c r="AM103" s="122"/>
      <c r="AN103" s="122">
        <f t="shared" si="35"/>
        <v>2.5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64"/>
      <c r="G104" s="89">
        <v>30023040</v>
      </c>
      <c r="H104" s="118"/>
      <c r="I104" s="64"/>
      <c r="J104" s="64"/>
      <c r="K104" s="118"/>
      <c r="L104" s="105"/>
      <c r="M104" s="8"/>
      <c r="N104" s="91" t="s">
        <v>251</v>
      </c>
      <c r="O104" s="10">
        <f t="shared" si="37"/>
        <v>4</v>
      </c>
      <c r="P104" s="10">
        <v>12</v>
      </c>
      <c r="Q104" s="11" t="s">
        <v>84</v>
      </c>
      <c r="R104" s="43">
        <f t="shared" si="29"/>
        <v>300</v>
      </c>
      <c r="X104" s="122"/>
      <c r="Y104" s="50">
        <f t="shared" si="30"/>
        <v>3.3333333333333335</v>
      </c>
      <c r="Z104" s="50"/>
      <c r="AA104" s="50"/>
      <c r="AB104" s="50">
        <f t="shared" si="31"/>
        <v>3.3333333333333335</v>
      </c>
      <c r="AC104" s="121"/>
      <c r="AD104" s="122"/>
      <c r="AE104" s="122">
        <f t="shared" si="32"/>
        <v>3.3333333333333335</v>
      </c>
      <c r="AF104" s="122"/>
      <c r="AG104" s="122"/>
      <c r="AH104" s="122">
        <f t="shared" si="33"/>
        <v>3.3333333333333335</v>
      </c>
      <c r="AI104" s="122"/>
      <c r="AJ104" s="122"/>
      <c r="AK104" s="122">
        <f t="shared" si="34"/>
        <v>3.3333333333333335</v>
      </c>
      <c r="AL104" s="122"/>
      <c r="AM104" s="122"/>
      <c r="AN104" s="122">
        <f t="shared" si="35"/>
        <v>3.3333333333333335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71"/>
      <c r="F105" s="118"/>
      <c r="G105" s="64"/>
      <c r="H105" s="64">
        <v>10030774</v>
      </c>
      <c r="I105" s="64"/>
      <c r="J105" s="64"/>
      <c r="K105" s="118"/>
      <c r="L105" s="105"/>
      <c r="M105" s="8"/>
      <c r="N105" s="91" t="s">
        <v>250</v>
      </c>
      <c r="O105" s="10">
        <f t="shared" si="37"/>
        <v>4</v>
      </c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89">
        <v>30023037</v>
      </c>
      <c r="G106" s="118"/>
      <c r="H106" s="118"/>
      <c r="I106" s="118"/>
      <c r="J106" s="64"/>
      <c r="K106" s="118"/>
      <c r="L106" s="105"/>
      <c r="M106" s="8"/>
      <c r="N106" s="91" t="s">
        <v>255</v>
      </c>
      <c r="O106" s="10">
        <f t="shared" si="37"/>
        <v>4</v>
      </c>
      <c r="P106" s="10">
        <v>36</v>
      </c>
      <c r="Q106" s="11" t="s">
        <v>72</v>
      </c>
      <c r="R106" s="43">
        <f t="shared" si="29"/>
        <v>100</v>
      </c>
      <c r="X106" s="122"/>
      <c r="Y106" s="50">
        <f t="shared" si="30"/>
        <v>10</v>
      </c>
      <c r="Z106" s="50"/>
      <c r="AA106" s="50"/>
      <c r="AB106" s="50">
        <f t="shared" si="31"/>
        <v>10</v>
      </c>
      <c r="AC106" s="121"/>
      <c r="AD106" s="122"/>
      <c r="AE106" s="122">
        <f t="shared" si="32"/>
        <v>10</v>
      </c>
      <c r="AF106" s="122"/>
      <c r="AG106" s="122"/>
      <c r="AH106" s="122">
        <f t="shared" si="33"/>
        <v>10</v>
      </c>
      <c r="AI106" s="122"/>
      <c r="AJ106" s="122"/>
      <c r="AK106" s="122">
        <f t="shared" si="34"/>
        <v>10</v>
      </c>
      <c r="AL106" s="122"/>
      <c r="AM106" s="122"/>
      <c r="AN106" s="122">
        <f t="shared" si="35"/>
        <v>10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64"/>
      <c r="G107" s="89">
        <v>30023038</v>
      </c>
      <c r="H107" s="118"/>
      <c r="I107" s="118"/>
      <c r="J107" s="64"/>
      <c r="K107" s="118"/>
      <c r="L107" s="105"/>
      <c r="M107" s="8"/>
      <c r="N107" s="91" t="s">
        <v>254</v>
      </c>
      <c r="O107" s="10">
        <f t="shared" si="37"/>
        <v>4</v>
      </c>
      <c r="P107" s="10">
        <v>72</v>
      </c>
      <c r="Q107" s="11" t="s">
        <v>84</v>
      </c>
      <c r="R107" s="43">
        <f t="shared" si="29"/>
        <v>50</v>
      </c>
      <c r="X107" s="122"/>
      <c r="Y107" s="50">
        <f t="shared" si="30"/>
        <v>20</v>
      </c>
      <c r="Z107" s="50"/>
      <c r="AA107" s="50"/>
      <c r="AB107" s="50">
        <f t="shared" si="31"/>
        <v>20</v>
      </c>
      <c r="AC107" s="121"/>
      <c r="AD107" s="122"/>
      <c r="AE107" s="122">
        <f t="shared" si="32"/>
        <v>20</v>
      </c>
      <c r="AF107" s="122"/>
      <c r="AG107" s="122"/>
      <c r="AH107" s="122">
        <f t="shared" si="33"/>
        <v>20</v>
      </c>
      <c r="AI107" s="122"/>
      <c r="AJ107" s="122"/>
      <c r="AK107" s="122">
        <f t="shared" si="34"/>
        <v>20</v>
      </c>
      <c r="AL107" s="122"/>
      <c r="AM107" s="122"/>
      <c r="AN107" s="122">
        <f t="shared" si="35"/>
        <v>20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64"/>
      <c r="H108" s="64">
        <v>10030773</v>
      </c>
      <c r="I108" s="118"/>
      <c r="J108" s="64"/>
      <c r="K108" s="118"/>
      <c r="L108" s="105"/>
      <c r="M108" s="8"/>
      <c r="N108" s="91" t="s">
        <v>253</v>
      </c>
      <c r="O108" s="10">
        <f t="shared" si="37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89">
        <v>30022107</v>
      </c>
      <c r="G109" s="118"/>
      <c r="H109" s="118"/>
      <c r="I109" s="118"/>
      <c r="J109" s="64"/>
      <c r="K109" s="118"/>
      <c r="L109" s="105"/>
      <c r="M109" s="8"/>
      <c r="N109" s="91" t="s">
        <v>258</v>
      </c>
      <c r="O109" s="10">
        <f t="shared" si="37"/>
        <v>4</v>
      </c>
      <c r="P109" s="10">
        <v>12</v>
      </c>
      <c r="Q109" s="11" t="s">
        <v>84</v>
      </c>
      <c r="R109" s="43">
        <f t="shared" si="29"/>
        <v>300</v>
      </c>
      <c r="X109" s="122"/>
      <c r="Y109" s="50">
        <f t="shared" si="30"/>
        <v>3.3333333333333335</v>
      </c>
      <c r="Z109" s="50"/>
      <c r="AA109" s="50"/>
      <c r="AB109" s="50">
        <f t="shared" si="31"/>
        <v>3.3333333333333335</v>
      </c>
      <c r="AC109" s="121"/>
      <c r="AD109" s="122"/>
      <c r="AE109" s="122">
        <f t="shared" si="32"/>
        <v>3.3333333333333335</v>
      </c>
      <c r="AF109" s="122"/>
      <c r="AG109" s="122"/>
      <c r="AH109" s="122">
        <f t="shared" si="33"/>
        <v>3.3333333333333335</v>
      </c>
      <c r="AI109" s="122"/>
      <c r="AJ109" s="122"/>
      <c r="AK109" s="122">
        <f t="shared" si="34"/>
        <v>3.3333333333333335</v>
      </c>
      <c r="AL109" s="122"/>
      <c r="AM109" s="122"/>
      <c r="AN109" s="122">
        <f t="shared" si="35"/>
        <v>3.3333333333333335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89">
        <v>30022108</v>
      </c>
      <c r="H110" s="118"/>
      <c r="I110" s="118"/>
      <c r="J110" s="64"/>
      <c r="K110" s="118"/>
      <c r="L110" s="105"/>
      <c r="M110" s="8"/>
      <c r="N110" s="91" t="s">
        <v>257</v>
      </c>
      <c r="O110" s="10">
        <f t="shared" si="37"/>
        <v>4</v>
      </c>
      <c r="P110" s="10">
        <v>9</v>
      </c>
      <c r="Q110" s="11" t="s">
        <v>72</v>
      </c>
      <c r="R110" s="43">
        <f t="shared" si="29"/>
        <v>400</v>
      </c>
      <c r="X110" s="122"/>
      <c r="Y110" s="50">
        <f t="shared" si="30"/>
        <v>2.5</v>
      </c>
      <c r="Z110" s="50"/>
      <c r="AA110" s="50"/>
      <c r="AB110" s="50">
        <f t="shared" si="31"/>
        <v>2.5</v>
      </c>
      <c r="AC110" s="121"/>
      <c r="AD110" s="122"/>
      <c r="AE110" s="122">
        <f t="shared" si="32"/>
        <v>2.5</v>
      </c>
      <c r="AF110" s="122"/>
      <c r="AG110" s="122"/>
      <c r="AH110" s="122">
        <f t="shared" si="33"/>
        <v>2.5</v>
      </c>
      <c r="AI110" s="122"/>
      <c r="AJ110" s="122"/>
      <c r="AK110" s="122">
        <f t="shared" si="34"/>
        <v>2.5</v>
      </c>
      <c r="AL110" s="122"/>
      <c r="AM110" s="122"/>
      <c r="AN110" s="122">
        <f t="shared" si="35"/>
        <v>2.5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10030759</v>
      </c>
      <c r="I111" s="118"/>
      <c r="J111" s="64"/>
      <c r="K111" s="118"/>
      <c r="L111" s="105"/>
      <c r="M111" s="8"/>
      <c r="N111" s="91" t="s">
        <v>256</v>
      </c>
      <c r="O111" s="10">
        <f t="shared" si="37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10035144</v>
      </c>
      <c r="F112" s="71"/>
      <c r="G112" s="71"/>
      <c r="H112" s="71"/>
      <c r="I112" s="64"/>
      <c r="J112" s="64"/>
      <c r="K112" s="71"/>
      <c r="L112" s="116"/>
      <c r="M112" s="8"/>
      <c r="N112" s="91" t="s">
        <v>461</v>
      </c>
      <c r="O112" s="10">
        <v>0.12666370090196724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10033352</v>
      </c>
      <c r="F113" s="71"/>
      <c r="G113" s="71"/>
      <c r="H113" s="71"/>
      <c r="I113" s="64"/>
      <c r="J113" s="64"/>
      <c r="K113" s="71"/>
      <c r="L113" s="116"/>
      <c r="M113" s="8"/>
      <c r="N113" s="91" t="s">
        <v>93</v>
      </c>
      <c r="O113" s="10">
        <v>14.946080753211115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10033353</v>
      </c>
      <c r="F114" s="71"/>
      <c r="G114" s="71"/>
      <c r="H114" s="71"/>
      <c r="I114" s="64"/>
      <c r="J114" s="64"/>
      <c r="K114" s="71"/>
      <c r="L114" s="116"/>
      <c r="M114" s="8"/>
      <c r="N114" s="91" t="s">
        <v>94</v>
      </c>
      <c r="O114" s="10">
        <v>0.66723574791121043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10033354</v>
      </c>
      <c r="F115" s="71"/>
      <c r="G115" s="71"/>
      <c r="H115" s="71"/>
      <c r="I115" s="64"/>
      <c r="J115" s="64"/>
      <c r="K115" s="71"/>
      <c r="L115" s="116"/>
      <c r="M115" s="8"/>
      <c r="N115" s="91" t="s">
        <v>95</v>
      </c>
      <c r="O115" s="10">
        <v>0.13344714958224208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10033355</v>
      </c>
      <c r="F116" s="71"/>
      <c r="G116" s="71"/>
      <c r="H116" s="71"/>
      <c r="I116" s="64"/>
      <c r="J116" s="64"/>
      <c r="K116" s="71"/>
      <c r="L116" s="116"/>
      <c r="M116" s="8"/>
      <c r="N116" s="91" t="s">
        <v>96</v>
      </c>
      <c r="O116" s="10">
        <v>9.7416419195036728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10033356</v>
      </c>
      <c r="F117" s="71"/>
      <c r="G117" s="71"/>
      <c r="H117" s="71"/>
      <c r="I117" s="64"/>
      <c r="J117" s="64"/>
      <c r="K117" s="71"/>
      <c r="L117" s="116"/>
      <c r="M117" s="8"/>
      <c r="N117" s="91" t="s">
        <v>97</v>
      </c>
      <c r="O117" s="10">
        <v>1.3344714958224209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10033357</v>
      </c>
      <c r="F118" s="71"/>
      <c r="G118" s="71"/>
      <c r="H118" s="71"/>
      <c r="I118" s="64"/>
      <c r="J118" s="64"/>
      <c r="K118" s="71"/>
      <c r="L118" s="116"/>
      <c r="M118" s="8"/>
      <c r="N118" s="91" t="s">
        <v>98</v>
      </c>
      <c r="O118" s="10">
        <v>0.5337885983289683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134">
        <v>30023549</v>
      </c>
      <c r="E119" s="71"/>
      <c r="F119" s="71"/>
      <c r="G119" s="71"/>
      <c r="H119" s="71"/>
      <c r="I119" s="64"/>
      <c r="J119" s="64"/>
      <c r="K119" s="117"/>
      <c r="L119" s="116"/>
      <c r="M119" s="8"/>
      <c r="N119" s="91" t="s">
        <v>431</v>
      </c>
      <c r="O119" s="10">
        <v>2</v>
      </c>
      <c r="P119" s="10">
        <f>16</f>
        <v>16</v>
      </c>
      <c r="Q119" s="11" t="s">
        <v>75</v>
      </c>
      <c r="R119" s="43">
        <f t="shared" si="29"/>
        <v>225</v>
      </c>
      <c r="X119" s="122"/>
      <c r="Y119" s="50">
        <f t="shared" si="30"/>
        <v>4.4444444444444446</v>
      </c>
      <c r="Z119" s="50"/>
      <c r="AA119" s="50"/>
      <c r="AB119" s="50">
        <f t="shared" si="31"/>
        <v>4.4444444444444446</v>
      </c>
      <c r="AC119" s="121"/>
      <c r="AD119" s="122"/>
      <c r="AE119" s="122">
        <f t="shared" si="32"/>
        <v>4.4444444444444446</v>
      </c>
      <c r="AF119" s="122"/>
      <c r="AG119" s="122"/>
      <c r="AH119" s="122">
        <f t="shared" si="33"/>
        <v>4.4444444444444446</v>
      </c>
      <c r="AI119" s="122"/>
      <c r="AJ119" s="122"/>
      <c r="AK119" s="122">
        <f t="shared" si="34"/>
        <v>4.4444444444444446</v>
      </c>
      <c r="AL119" s="122"/>
      <c r="AM119" s="122"/>
      <c r="AN119" s="122">
        <f t="shared" si="35"/>
        <v>4.4444444444444446</v>
      </c>
    </row>
    <row r="120" spans="1:40" ht="22.5" customHeight="1" x14ac:dyDescent="0.55000000000000004">
      <c r="A120" s="5">
        <v>1000</v>
      </c>
      <c r="B120" s="52" t="s">
        <v>66</v>
      </c>
      <c r="C120" s="63"/>
      <c r="D120" s="64"/>
      <c r="E120" s="71">
        <v>10030752</v>
      </c>
      <c r="F120" s="64"/>
      <c r="G120" s="71"/>
      <c r="H120" s="64"/>
      <c r="I120" s="64"/>
      <c r="J120" s="64"/>
      <c r="K120" s="118"/>
      <c r="L120" s="105"/>
      <c r="M120" s="8"/>
      <c r="N120" s="91" t="s">
        <v>177</v>
      </c>
      <c r="O120" s="10">
        <f>O119</f>
        <v>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10035144</v>
      </c>
      <c r="F121" s="71"/>
      <c r="G121" s="71"/>
      <c r="H121" s="71"/>
      <c r="I121" s="64"/>
      <c r="J121" s="64"/>
      <c r="K121" s="71"/>
      <c r="L121" s="116"/>
      <c r="M121" s="8"/>
      <c r="N121" s="91" t="s">
        <v>461</v>
      </c>
      <c r="O121" s="10">
        <v>2.7689709670194553E-3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10033352</v>
      </c>
      <c r="F122" s="71"/>
      <c r="G122" s="71"/>
      <c r="H122" s="71"/>
      <c r="I122" s="64"/>
      <c r="J122" s="64"/>
      <c r="K122" s="71"/>
      <c r="L122" s="116"/>
      <c r="M122" s="8"/>
      <c r="N122" s="91" t="s">
        <v>93</v>
      </c>
      <c r="O122" s="10">
        <v>0.32673341598000855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10033353</v>
      </c>
      <c r="F123" s="71"/>
      <c r="G123" s="71"/>
      <c r="H123" s="71"/>
      <c r="I123" s="64"/>
      <c r="J123" s="64"/>
      <c r="K123" s="71"/>
      <c r="L123" s="116"/>
      <c r="M123" s="8"/>
      <c r="N123" s="91" t="s">
        <v>94</v>
      </c>
      <c r="O123" s="10">
        <v>1.4586313213393237E-2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10033354</v>
      </c>
      <c r="F124" s="71"/>
      <c r="G124" s="71"/>
      <c r="H124" s="71"/>
      <c r="I124" s="64"/>
      <c r="J124" s="64"/>
      <c r="K124" s="71"/>
      <c r="L124" s="116"/>
      <c r="M124" s="8"/>
      <c r="N124" s="91" t="s">
        <v>95</v>
      </c>
      <c r="O124" s="10">
        <v>2.9172626426786476E-3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10033355</v>
      </c>
      <c r="F125" s="71"/>
      <c r="G125" s="71"/>
      <c r="H125" s="71"/>
      <c r="I125" s="64"/>
      <c r="J125" s="64"/>
      <c r="K125" s="71"/>
      <c r="L125" s="116"/>
      <c r="M125" s="8"/>
      <c r="N125" s="91" t="s">
        <v>96</v>
      </c>
      <c r="O125" s="10">
        <v>0.21296017291554128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10033356</v>
      </c>
      <c r="F126" s="71"/>
      <c r="G126" s="71"/>
      <c r="H126" s="71"/>
      <c r="I126" s="64"/>
      <c r="J126" s="64"/>
      <c r="K126" s="71"/>
      <c r="L126" s="116"/>
      <c r="M126" s="8"/>
      <c r="N126" s="91" t="s">
        <v>97</v>
      </c>
      <c r="O126" s="10">
        <v>2.9172626426786474E-2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10033357</v>
      </c>
      <c r="F127" s="71"/>
      <c r="G127" s="71"/>
      <c r="H127" s="71"/>
      <c r="I127" s="64"/>
      <c r="J127" s="64"/>
      <c r="K127" s="71"/>
      <c r="L127" s="116"/>
      <c r="M127" s="8"/>
      <c r="N127" s="91" t="s">
        <v>98</v>
      </c>
      <c r="O127" s="10">
        <v>1.166905057071459E-2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134">
        <v>30023550</v>
      </c>
      <c r="E128" s="71"/>
      <c r="F128" s="64"/>
      <c r="G128" s="71"/>
      <c r="H128" s="118"/>
      <c r="I128" s="118"/>
      <c r="J128" s="118"/>
      <c r="K128" s="118"/>
      <c r="L128" s="105"/>
      <c r="M128" s="8"/>
      <c r="N128" s="91" t="s">
        <v>432</v>
      </c>
      <c r="O128" s="10">
        <v>1</v>
      </c>
      <c r="P128" s="10">
        <f>16</f>
        <v>16</v>
      </c>
      <c r="Q128" s="11" t="s">
        <v>75</v>
      </c>
      <c r="R128" s="43">
        <f t="shared" si="29"/>
        <v>225</v>
      </c>
      <c r="X128" s="122"/>
      <c r="Y128" s="50">
        <f t="shared" si="30"/>
        <v>4.4444444444444446</v>
      </c>
      <c r="Z128" s="50"/>
      <c r="AA128" s="50"/>
      <c r="AB128" s="50">
        <f t="shared" si="31"/>
        <v>4.4444444444444446</v>
      </c>
      <c r="AC128" s="121"/>
      <c r="AD128" s="122"/>
      <c r="AE128" s="122">
        <f t="shared" si="32"/>
        <v>4.4444444444444446</v>
      </c>
      <c r="AF128" s="122"/>
      <c r="AG128" s="122"/>
      <c r="AH128" s="122">
        <f t="shared" si="33"/>
        <v>4.4444444444444446</v>
      </c>
      <c r="AI128" s="122"/>
      <c r="AJ128" s="122"/>
      <c r="AK128" s="122">
        <f t="shared" si="34"/>
        <v>4.4444444444444446</v>
      </c>
      <c r="AL128" s="122"/>
      <c r="AM128" s="122"/>
      <c r="AN128" s="122">
        <f t="shared" si="35"/>
        <v>4.4444444444444446</v>
      </c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71">
        <v>10030753</v>
      </c>
      <c r="F129" s="64"/>
      <c r="G129" s="71"/>
      <c r="H129" s="118"/>
      <c r="I129" s="118"/>
      <c r="J129" s="118"/>
      <c r="K129" s="64"/>
      <c r="L129" s="105"/>
      <c r="M129" s="8"/>
      <c r="N129" s="91" t="s">
        <v>178</v>
      </c>
      <c r="O129" s="10">
        <v>1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10035144</v>
      </c>
      <c r="F130" s="71"/>
      <c r="G130" s="71"/>
      <c r="H130" s="71"/>
      <c r="I130" s="64"/>
      <c r="J130" s="64"/>
      <c r="K130" s="71"/>
      <c r="L130" s="116"/>
      <c r="M130" s="8"/>
      <c r="N130" s="91" t="s">
        <v>461</v>
      </c>
      <c r="O130" s="10">
        <v>8.3069129010583664E-4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10033352</v>
      </c>
      <c r="F131" s="71"/>
      <c r="G131" s="71"/>
      <c r="H131" s="71"/>
      <c r="I131" s="64"/>
      <c r="J131" s="64"/>
      <c r="K131" s="71"/>
      <c r="L131" s="116"/>
      <c r="M131" s="8"/>
      <c r="N131" s="91" t="s">
        <v>93</v>
      </c>
      <c r="O131" s="10">
        <v>9.8020024794002569E-2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10033353</v>
      </c>
      <c r="F132" s="71"/>
      <c r="G132" s="71"/>
      <c r="H132" s="71"/>
      <c r="I132" s="64"/>
      <c r="J132" s="64"/>
      <c r="K132" s="71"/>
      <c r="L132" s="116"/>
      <c r="M132" s="8"/>
      <c r="N132" s="91" t="s">
        <v>94</v>
      </c>
      <c r="O132" s="10">
        <v>4.3758939640179718E-3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10033354</v>
      </c>
      <c r="F133" s="71"/>
      <c r="G133" s="71"/>
      <c r="H133" s="71"/>
      <c r="I133" s="64"/>
      <c r="J133" s="64"/>
      <c r="K133" s="71"/>
      <c r="L133" s="116"/>
      <c r="M133" s="8"/>
      <c r="N133" s="91" t="s">
        <v>95</v>
      </c>
      <c r="O133" s="10">
        <v>8.7517879280359426E-4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10033355</v>
      </c>
      <c r="F134" s="71"/>
      <c r="G134" s="71"/>
      <c r="H134" s="71"/>
      <c r="I134" s="64"/>
      <c r="J134" s="64"/>
      <c r="K134" s="71"/>
      <c r="L134" s="116"/>
      <c r="M134" s="8"/>
      <c r="N134" s="91" t="s">
        <v>96</v>
      </c>
      <c r="O134" s="10">
        <v>6.3888051874662385E-2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10033356</v>
      </c>
      <c r="F135" s="71"/>
      <c r="G135" s="71"/>
      <c r="H135" s="71"/>
      <c r="I135" s="64"/>
      <c r="J135" s="64"/>
      <c r="K135" s="71"/>
      <c r="L135" s="116"/>
      <c r="M135" s="8"/>
      <c r="N135" s="91" t="s">
        <v>97</v>
      </c>
      <c r="O135" s="10">
        <v>8.7517879280359437E-3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10033357</v>
      </c>
      <c r="F136" s="71"/>
      <c r="G136" s="71"/>
      <c r="H136" s="71"/>
      <c r="I136" s="64"/>
      <c r="J136" s="64"/>
      <c r="K136" s="71"/>
      <c r="L136" s="116"/>
      <c r="M136" s="8"/>
      <c r="N136" s="91" t="s">
        <v>98</v>
      </c>
      <c r="O136" s="10">
        <v>3.500715171214377E-3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134">
        <v>30023551</v>
      </c>
      <c r="E137" s="117"/>
      <c r="F137" s="64"/>
      <c r="G137" s="117"/>
      <c r="H137" s="118"/>
      <c r="I137" s="118"/>
      <c r="J137" s="118"/>
      <c r="K137" s="118"/>
      <c r="L137" s="105"/>
      <c r="M137" s="8"/>
      <c r="N137" s="91" t="s">
        <v>433</v>
      </c>
      <c r="O137" s="10">
        <v>1</v>
      </c>
      <c r="P137" s="10">
        <f>16</f>
        <v>16</v>
      </c>
      <c r="Q137" s="11" t="s">
        <v>75</v>
      </c>
      <c r="R137" s="43">
        <f t="shared" ref="R137" si="38">3600/P137</f>
        <v>225</v>
      </c>
      <c r="X137" s="122"/>
      <c r="Y137" s="50">
        <f t="shared" ref="Y137" si="39">$Y$1/R137</f>
        <v>4.4444444444444446</v>
      </c>
      <c r="Z137" s="50"/>
      <c r="AA137" s="50"/>
      <c r="AB137" s="50">
        <f t="shared" ref="AB137" si="40">$Y$1/R137</f>
        <v>4.4444444444444446</v>
      </c>
      <c r="AC137" s="121"/>
      <c r="AD137" s="122"/>
      <c r="AE137" s="122">
        <f t="shared" ref="AE137" si="41">$Y$1/R137</f>
        <v>4.4444444444444446</v>
      </c>
      <c r="AF137" s="122"/>
      <c r="AG137" s="122"/>
      <c r="AH137" s="122">
        <f t="shared" ref="AH137" si="42">$Y$1/R137</f>
        <v>4.4444444444444446</v>
      </c>
      <c r="AI137" s="122"/>
      <c r="AJ137" s="122"/>
      <c r="AK137" s="122">
        <f t="shared" ref="AK137" si="43">$Y$1/R137</f>
        <v>4.4444444444444446</v>
      </c>
      <c r="AL137" s="122"/>
      <c r="AM137" s="122"/>
      <c r="AN137" s="122">
        <f t="shared" ref="AN137" si="44">$Y$1/R137</f>
        <v>4.4444444444444446</v>
      </c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118">
        <v>10030443</v>
      </c>
      <c r="F138" s="64"/>
      <c r="G138" s="118"/>
      <c r="H138" s="64"/>
      <c r="I138" s="118"/>
      <c r="J138" s="64"/>
      <c r="K138" s="118"/>
      <c r="L138" s="105"/>
      <c r="M138" s="8"/>
      <c r="N138" s="91" t="s">
        <v>265</v>
      </c>
      <c r="O138" s="10">
        <v>1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10035144</v>
      </c>
      <c r="F139" s="71"/>
      <c r="G139" s="71"/>
      <c r="H139" s="71"/>
      <c r="I139" s="64"/>
      <c r="J139" s="64"/>
      <c r="K139" s="71"/>
      <c r="L139" s="116"/>
      <c r="M139" s="8"/>
      <c r="N139" s="91" t="s">
        <v>461</v>
      </c>
      <c r="O139" s="10">
        <v>8.2519600890741706E-4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10033352</v>
      </c>
      <c r="F140" s="71"/>
      <c r="G140" s="71"/>
      <c r="H140" s="71"/>
      <c r="I140" s="64"/>
      <c r="J140" s="64"/>
      <c r="K140" s="71"/>
      <c r="L140" s="116"/>
      <c r="M140" s="8"/>
      <c r="N140" s="91" t="s">
        <v>93</v>
      </c>
      <c r="O140" s="10">
        <v>6.5504525425943746E-2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10033353</v>
      </c>
      <c r="F141" s="71"/>
      <c r="G141" s="71"/>
      <c r="H141" s="71"/>
      <c r="I141" s="64"/>
      <c r="J141" s="64"/>
      <c r="K141" s="71"/>
      <c r="L141" s="116"/>
      <c r="M141" s="8"/>
      <c r="N141" s="91" t="s">
        <v>94</v>
      </c>
      <c r="O141" s="10">
        <v>2.9243091708010599E-3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10033354</v>
      </c>
      <c r="F142" s="71"/>
      <c r="G142" s="71"/>
      <c r="H142" s="71"/>
      <c r="I142" s="64"/>
      <c r="J142" s="64"/>
      <c r="K142" s="71"/>
      <c r="L142" s="116"/>
      <c r="M142" s="8"/>
      <c r="N142" s="91" t="s">
        <v>95</v>
      </c>
      <c r="O142" s="10">
        <v>5.8486183416021193E-4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10033355</v>
      </c>
      <c r="F143" s="71"/>
      <c r="G143" s="71"/>
      <c r="H143" s="71"/>
      <c r="I143" s="64"/>
      <c r="J143" s="64"/>
      <c r="K143" s="71"/>
      <c r="L143" s="116"/>
      <c r="M143" s="8"/>
      <c r="N143" s="91" t="s">
        <v>96</v>
      </c>
      <c r="O143" s="10">
        <v>4.2694913893695473E-2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10033356</v>
      </c>
      <c r="F144" s="71"/>
      <c r="G144" s="71"/>
      <c r="H144" s="71"/>
      <c r="I144" s="64"/>
      <c r="J144" s="64"/>
      <c r="K144" s="71"/>
      <c r="L144" s="116"/>
      <c r="M144" s="8"/>
      <c r="N144" s="91" t="s">
        <v>97</v>
      </c>
      <c r="O144" s="10">
        <v>5.8486183416021197E-3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10033357</v>
      </c>
      <c r="F145" s="71"/>
      <c r="G145" s="71"/>
      <c r="H145" s="71"/>
      <c r="I145" s="64"/>
      <c r="J145" s="64"/>
      <c r="K145" s="71"/>
      <c r="L145" s="116"/>
      <c r="M145" s="8"/>
      <c r="N145" s="91" t="s">
        <v>98</v>
      </c>
      <c r="O145" s="10">
        <v>2.3394473366408477E-3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265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10034173</v>
      </c>
      <c r="E147" s="64"/>
      <c r="F147" s="64"/>
      <c r="G147" s="64"/>
      <c r="H147" s="118"/>
      <c r="I147" s="64"/>
      <c r="J147" s="64"/>
      <c r="K147" s="118"/>
      <c r="L147" s="105"/>
      <c r="M147" s="8"/>
      <c r="N147" s="91" t="s">
        <v>272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10030446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273</v>
      </c>
      <c r="O148" s="10">
        <v>1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10030447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274</v>
      </c>
      <c r="O149" s="10">
        <v>2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10030448</v>
      </c>
      <c r="E150" s="118"/>
      <c r="F150" s="118"/>
      <c r="G150" s="118"/>
      <c r="H150" s="118"/>
      <c r="I150" s="64"/>
      <c r="J150" s="64"/>
      <c r="K150" s="118"/>
      <c r="L150" s="105"/>
      <c r="M150" s="8"/>
      <c r="N150" s="91" t="s">
        <v>275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10030449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276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10030450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277</v>
      </c>
      <c r="O152" s="10">
        <v>4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10030451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278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10030452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279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10030453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280</v>
      </c>
      <c r="O155" s="10">
        <v>3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10030454</v>
      </c>
      <c r="E156" s="64"/>
      <c r="F156" s="118"/>
      <c r="G156" s="118"/>
      <c r="H156" s="118"/>
      <c r="I156" s="64"/>
      <c r="J156" s="65"/>
      <c r="K156" s="66"/>
      <c r="L156" s="105"/>
      <c r="M156" s="8"/>
      <c r="N156" s="91" t="s">
        <v>281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10030455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282</v>
      </c>
      <c r="O157" s="10">
        <v>14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10030456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283</v>
      </c>
      <c r="O158" s="10">
        <v>4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10034174</v>
      </c>
      <c r="E159" s="118"/>
      <c r="F159" s="118"/>
      <c r="G159" s="118"/>
      <c r="H159" s="118"/>
      <c r="I159" s="64"/>
      <c r="J159" s="64"/>
      <c r="K159" s="118"/>
      <c r="L159" s="105"/>
      <c r="M159" s="8"/>
      <c r="N159" s="91" t="s">
        <v>284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10034175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285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10034176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286</v>
      </c>
      <c r="O161" s="10">
        <v>7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10034177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287</v>
      </c>
      <c r="O162" s="10">
        <v>5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10030461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288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10030462</v>
      </c>
      <c r="E164" s="118"/>
      <c r="F164" s="118"/>
      <c r="G164" s="118"/>
      <c r="H164" s="117"/>
      <c r="I164" s="64"/>
      <c r="J164" s="65"/>
      <c r="K164" s="66"/>
      <c r="L164" s="105"/>
      <c r="M164" s="8"/>
      <c r="N164" s="91" t="s">
        <v>289</v>
      </c>
      <c r="O164" s="10">
        <v>4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10028460</v>
      </c>
      <c r="E165" s="64"/>
      <c r="F165" s="118"/>
      <c r="G165" s="118"/>
      <c r="H165" s="117"/>
      <c r="I165" s="64"/>
      <c r="J165" s="65"/>
      <c r="K165" s="66"/>
      <c r="L165" s="105"/>
      <c r="M165" s="8"/>
      <c r="N165" s="91" t="s">
        <v>290</v>
      </c>
      <c r="O165" s="10">
        <v>6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10034178</v>
      </c>
      <c r="E166" s="64"/>
      <c r="F166" s="64"/>
      <c r="G166" s="64"/>
      <c r="H166" s="71"/>
      <c r="I166" s="64"/>
      <c r="J166" s="65"/>
      <c r="K166" s="66"/>
      <c r="L166" s="105"/>
      <c r="M166" s="8"/>
      <c r="N166" s="91" t="s">
        <v>291</v>
      </c>
      <c r="O166" s="10">
        <v>24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10034179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292</v>
      </c>
      <c r="O167" s="10">
        <v>8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10030463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293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10034960</v>
      </c>
      <c r="E169" s="119"/>
      <c r="F169" s="64"/>
      <c r="G169" s="64"/>
      <c r="H169" s="71"/>
      <c r="I169" s="64"/>
      <c r="J169" s="65"/>
      <c r="K169" s="66"/>
      <c r="L169" s="105"/>
      <c r="M169" s="8"/>
      <c r="N169" s="91" t="s">
        <v>424</v>
      </c>
      <c r="O169" s="10">
        <v>4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20004240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295</v>
      </c>
      <c r="O170" s="10">
        <v>2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20004241</v>
      </c>
      <c r="E171" s="64"/>
      <c r="F171" s="64"/>
      <c r="G171" s="64"/>
      <c r="H171" s="71"/>
      <c r="I171" s="64"/>
      <c r="J171" s="65"/>
      <c r="K171" s="66"/>
      <c r="L171" s="105"/>
      <c r="M171" s="8"/>
      <c r="N171" s="91" t="s">
        <v>296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20004981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297</v>
      </c>
      <c r="O172" s="10">
        <v>1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20005029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298</v>
      </c>
      <c r="O173" s="10">
        <v>3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20005026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299</v>
      </c>
      <c r="O174" s="10">
        <v>4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20005008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300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20004936</v>
      </c>
      <c r="E176" s="118"/>
      <c r="F176" s="118"/>
      <c r="G176" s="118"/>
      <c r="H176" s="118"/>
      <c r="I176" s="64"/>
      <c r="J176" s="118"/>
      <c r="K176" s="118"/>
      <c r="L176" s="105"/>
      <c r="M176" s="8"/>
      <c r="N176" s="91" t="s">
        <v>301</v>
      </c>
      <c r="O176" s="10">
        <v>1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20004952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302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20005019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303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20005020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304</v>
      </c>
      <c r="O179" s="10">
        <v>4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20005014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305</v>
      </c>
      <c r="O180" s="10">
        <v>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20004978</v>
      </c>
      <c r="E181" s="118"/>
      <c r="F181" s="71"/>
      <c r="G181" s="118"/>
      <c r="H181" s="118"/>
      <c r="I181" s="64"/>
      <c r="J181" s="65"/>
      <c r="K181" s="66"/>
      <c r="L181" s="105"/>
      <c r="M181" s="8"/>
      <c r="N181" s="91" t="s">
        <v>306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20004087</v>
      </c>
      <c r="E182" s="64"/>
      <c r="F182" s="71"/>
      <c r="G182" s="118"/>
      <c r="H182" s="118"/>
      <c r="I182" s="64"/>
      <c r="J182" s="65"/>
      <c r="K182" s="66"/>
      <c r="L182" s="105"/>
      <c r="M182" s="8"/>
      <c r="N182" s="91" t="s">
        <v>307</v>
      </c>
      <c r="O182" s="10">
        <v>0.45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20004998</v>
      </c>
      <c r="E183" s="64"/>
      <c r="F183" s="64"/>
      <c r="G183" s="64"/>
      <c r="H183" s="71"/>
      <c r="I183" s="64"/>
      <c r="J183" s="64"/>
      <c r="K183" s="65"/>
      <c r="L183" s="105"/>
      <c r="M183" s="8"/>
      <c r="N183" s="91" t="s">
        <v>308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309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20004983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310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20005002</v>
      </c>
      <c r="E186" s="64"/>
      <c r="F186" s="64"/>
      <c r="G186" s="64"/>
      <c r="H186" s="64"/>
      <c r="I186" s="64"/>
      <c r="J186" s="64"/>
      <c r="K186" s="65"/>
      <c r="L186" s="105"/>
      <c r="M186" s="8"/>
      <c r="N186" s="91" t="s">
        <v>311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20005224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454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20005225</v>
      </c>
      <c r="E188" s="64"/>
      <c r="F188" s="64"/>
      <c r="G188" s="64"/>
      <c r="H188" s="71"/>
      <c r="I188" s="118"/>
      <c r="J188" s="64"/>
      <c r="K188" s="65"/>
      <c r="L188" s="105"/>
      <c r="M188" s="8"/>
      <c r="N188" s="91" t="s">
        <v>455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20004982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314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20004985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315</v>
      </c>
      <c r="O190" s="10">
        <v>4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20005226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456</v>
      </c>
      <c r="O191" s="10">
        <v>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20004089</v>
      </c>
      <c r="E192" s="118"/>
      <c r="F192" s="118"/>
      <c r="G192" s="118"/>
      <c r="H192" s="118"/>
      <c r="I192" s="64"/>
      <c r="J192" s="118"/>
      <c r="K192" s="118"/>
      <c r="L192" s="105"/>
      <c r="M192" s="8"/>
      <c r="N192" s="91" t="s">
        <v>462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10034963</v>
      </c>
      <c r="E193" s="118"/>
      <c r="F193" s="118"/>
      <c r="G193" s="118"/>
      <c r="H193" s="118"/>
      <c r="I193" s="118"/>
      <c r="J193" s="117"/>
      <c r="K193" s="118"/>
      <c r="L193" s="105"/>
      <c r="M193" s="8"/>
      <c r="N193" s="91" t="s">
        <v>459</v>
      </c>
      <c r="O193" s="10">
        <f>1/40</f>
        <v>2.5000000000000001E-2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118"/>
      <c r="G194" s="118"/>
      <c r="H194" s="118"/>
      <c r="I194" s="118"/>
      <c r="J194" s="117"/>
      <c r="K194" s="118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118"/>
      <c r="I195" s="118"/>
      <c r="J195" s="117"/>
      <c r="K195" s="118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71"/>
      <c r="G196" s="118"/>
      <c r="H196" s="118"/>
      <c r="I196" s="64"/>
      <c r="J196" s="65"/>
      <c r="K196" s="66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71"/>
      <c r="G197" s="118"/>
      <c r="H197" s="118"/>
      <c r="I197" s="64"/>
      <c r="J197" s="65"/>
      <c r="K197" s="66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71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71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118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71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71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8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7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71"/>
      <c r="I303" s="64"/>
      <c r="J303" s="64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71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64"/>
      <c r="J319" s="64"/>
      <c r="K319" s="64"/>
      <c r="L319" s="105"/>
      <c r="M319" s="8"/>
      <c r="N319" s="91"/>
      <c r="O319" s="10"/>
      <c r="P319" s="10"/>
      <c r="Q319" s="11"/>
      <c r="R319" s="43"/>
      <c r="X319" s="98"/>
      <c r="Y319" s="96"/>
      <c r="Z319" s="96"/>
      <c r="AA319" s="96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118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64"/>
      <c r="G352" s="64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119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43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43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119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5"/>
      <c r="I453" s="66"/>
      <c r="J453" s="66"/>
      <c r="K453" s="66"/>
      <c r="L453" s="105"/>
      <c r="M453" s="8"/>
      <c r="N453" s="16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6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4"/>
      <c r="G470" s="64"/>
      <c r="H470" s="65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6"/>
      <c r="E474" s="64"/>
      <c r="F474" s="66"/>
      <c r="G474" s="70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106"/>
      <c r="D475" s="107"/>
      <c r="E475" s="107"/>
      <c r="F475" s="107"/>
      <c r="G475" s="108"/>
      <c r="H475" s="107"/>
      <c r="I475" s="107"/>
      <c r="J475" s="107"/>
      <c r="K475" s="107"/>
      <c r="L475" s="109"/>
      <c r="M475" s="8"/>
      <c r="N475" s="90"/>
      <c r="O475" s="10"/>
      <c r="P475" s="10"/>
      <c r="Q475" s="11"/>
      <c r="R475" s="12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93"/>
      <c r="F476" s="93"/>
      <c r="H476" s="29"/>
      <c r="I476" s="93"/>
      <c r="J476" s="93"/>
      <c r="K476" s="93"/>
      <c r="L476" s="22"/>
      <c r="M476" s="8"/>
      <c r="N476" s="90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93"/>
      <c r="E480" s="60"/>
      <c r="F480" s="93"/>
      <c r="H480" s="93"/>
      <c r="I480" s="93"/>
      <c r="J480" s="93"/>
      <c r="K480" s="93"/>
      <c r="L480" s="22"/>
      <c r="M480" s="8"/>
      <c r="N480" s="90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60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93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93"/>
      <c r="F487" s="93"/>
      <c r="G487" s="60"/>
      <c r="H487" s="94"/>
      <c r="I487" s="93"/>
      <c r="J487" s="93"/>
      <c r="K487" s="93"/>
      <c r="L487" s="22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92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60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93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93"/>
      <c r="F493" s="93"/>
      <c r="G493" s="60"/>
      <c r="H493" s="94"/>
      <c r="I493" s="93"/>
      <c r="J493" s="93"/>
      <c r="K493" s="93"/>
      <c r="L493" s="22"/>
      <c r="M493" s="8"/>
      <c r="N493" s="9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93"/>
      <c r="E497" s="60"/>
      <c r="F497" s="60"/>
      <c r="G497" s="93"/>
      <c r="H497" s="29"/>
      <c r="I497" s="93"/>
      <c r="J497" s="93"/>
      <c r="K497" s="93"/>
      <c r="L497" s="22"/>
      <c r="M497" s="8"/>
      <c r="N497" s="90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60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93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60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83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1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17"/>
      <c r="O529" s="10"/>
      <c r="P529" s="10"/>
      <c r="Q529" s="11"/>
      <c r="R529" s="43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94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29"/>
      <c r="H535" s="94"/>
      <c r="I535" s="93"/>
      <c r="J535" s="93"/>
      <c r="K535" s="93"/>
      <c r="L535" s="22"/>
      <c r="M535" s="8"/>
      <c r="N535" s="91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104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1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V544" s="14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1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6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93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94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6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6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6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93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4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6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7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93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17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18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55"/>
      <c r="I621" s="23"/>
      <c r="J621" s="23"/>
      <c r="K621" s="24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25"/>
      <c r="K622" s="26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25"/>
      <c r="J623" s="6"/>
      <c r="K623" s="25"/>
      <c r="L623" s="2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5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23"/>
      <c r="K629" s="23"/>
      <c r="L629" s="7"/>
      <c r="M629" s="8"/>
      <c r="N629" s="21"/>
      <c r="O629" s="10"/>
      <c r="P629" s="10"/>
      <c r="Q629" s="11"/>
      <c r="R629" s="43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7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7"/>
      <c r="K643" s="7"/>
      <c r="L643" s="6"/>
      <c r="M643" s="8"/>
      <c r="N643" s="21"/>
      <c r="O643" s="10"/>
      <c r="P643" s="10"/>
      <c r="Q643" s="11"/>
      <c r="R643" s="43"/>
      <c r="V643" s="14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7"/>
      <c r="M645" s="8"/>
      <c r="N645" s="21"/>
      <c r="O645" s="10"/>
      <c r="P645" s="10"/>
      <c r="Q645" s="11"/>
      <c r="R645" s="43"/>
      <c r="V645" s="14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  <c r="V647" s="14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7"/>
      <c r="K661" s="7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2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8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24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7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0"/>
      <c r="Q676" s="11"/>
      <c r="R676" s="43"/>
      <c r="V676" s="14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56"/>
      <c r="I693" s="7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22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29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29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29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7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7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20"/>
      <c r="B730" s="52"/>
      <c r="C730" s="59"/>
      <c r="D730" s="60"/>
      <c r="E730" s="60"/>
      <c r="F730" s="60"/>
      <c r="G730" s="60"/>
      <c r="H730" s="15"/>
      <c r="I730" s="6"/>
      <c r="J730" s="29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2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6"/>
      <c r="L735" s="7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9"/>
      <c r="O738" s="10"/>
      <c r="P738" s="128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54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8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20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20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32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33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16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55"/>
      <c r="I840" s="7"/>
      <c r="J840" s="7"/>
      <c r="K840" s="7"/>
      <c r="L840" s="7"/>
      <c r="M840" s="35"/>
      <c r="N840" s="34"/>
      <c r="O840" s="10"/>
      <c r="P840" s="128"/>
    </row>
    <row r="841" spans="1:16" x14ac:dyDescent="0.55000000000000004">
      <c r="A841" s="36"/>
      <c r="B841" s="52"/>
      <c r="C841" s="59"/>
      <c r="D841" s="60"/>
      <c r="E841" s="60"/>
      <c r="F841" s="60"/>
      <c r="G841" s="60"/>
      <c r="H841" s="57"/>
      <c r="I841" s="37"/>
      <c r="J841" s="37"/>
      <c r="K841" s="38"/>
      <c r="L841" s="37"/>
      <c r="M841" s="39"/>
      <c r="N841" s="40"/>
      <c r="O841" s="41"/>
      <c r="P841" s="128"/>
    </row>
    <row r="842" spans="1:16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15" x14ac:dyDescent="0.55000000000000004">
      <c r="A849" s="42"/>
      <c r="B849" s="53"/>
      <c r="H849" s="58"/>
      <c r="I849" s="43"/>
      <c r="J849" s="43"/>
      <c r="K849" s="43"/>
      <c r="L849" s="43"/>
      <c r="M849" s="46"/>
      <c r="N849" s="42"/>
      <c r="O849" s="47"/>
    </row>
    <row r="850" spans="1:15" x14ac:dyDescent="0.55000000000000004">
      <c r="A850" s="42"/>
      <c r="B850" s="53"/>
      <c r="H850" s="58"/>
      <c r="I850" s="43"/>
      <c r="J850" s="43"/>
      <c r="K850" s="43"/>
      <c r="L850" s="43"/>
      <c r="M850" s="46"/>
      <c r="N850" s="42"/>
      <c r="O850" s="47"/>
    </row>
    <row r="851" spans="1:15" x14ac:dyDescent="0.55000000000000004">
      <c r="A851" s="42"/>
      <c r="B851" s="53"/>
      <c r="H851" s="58"/>
      <c r="I851" s="43"/>
      <c r="J851" s="43"/>
      <c r="K851" s="43"/>
      <c r="L851" s="43"/>
      <c r="M851" s="46"/>
      <c r="N851" s="42"/>
      <c r="O851" s="47"/>
    </row>
  </sheetData>
  <autoFilter ref="A2:AO65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3">
    <cfRule type="duplicateValues" dxfId="18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BCE5-AA75-47A5-9692-CD7D20A922B1}">
  <sheetPr>
    <pageSetUpPr fitToPage="1"/>
  </sheetPr>
  <dimension ref="A1:AS850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5" sqref="P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4" width="11.140625" style="62" customWidth="1"/>
    <col min="5" max="5" width="11.140625" style="150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customWidth="1"/>
    <col min="13" max="13" width="8.140625" style="13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40012177</v>
      </c>
      <c r="D3" s="110"/>
      <c r="E3" s="141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30022061</v>
      </c>
      <c r="E4" s="142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43">
        <f t="shared" ref="R4:R70" si="0">3600/P4</f>
        <v>225</v>
      </c>
      <c r="X4" s="122"/>
      <c r="Y4" s="50">
        <v>1</v>
      </c>
      <c r="Z4" s="50"/>
      <c r="AA4" s="50"/>
      <c r="AB4" s="50">
        <v>1</v>
      </c>
      <c r="AC4" s="121"/>
      <c r="AD4" s="122"/>
      <c r="AE4" s="122">
        <v>1</v>
      </c>
      <c r="AF4" s="122"/>
      <c r="AG4" s="122"/>
      <c r="AH4" s="122">
        <v>1</v>
      </c>
      <c r="AI4" s="122"/>
      <c r="AJ4" s="122"/>
      <c r="AK4" s="122">
        <v>1</v>
      </c>
      <c r="AL4" s="122"/>
      <c r="AM4" s="122"/>
      <c r="AN4" s="122">
        <v>1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9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1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v>1</v>
      </c>
      <c r="Z5" s="50"/>
      <c r="AA5" s="50"/>
      <c r="AB5" s="50">
        <v>1</v>
      </c>
      <c r="AC5" s="121"/>
      <c r="AD5" s="122"/>
      <c r="AE5" s="122">
        <v>1</v>
      </c>
      <c r="AF5" s="122"/>
      <c r="AG5" s="122"/>
      <c r="AH5" s="122">
        <v>1</v>
      </c>
      <c r="AI5" s="122"/>
      <c r="AJ5" s="122"/>
      <c r="AK5" s="122">
        <v>1</v>
      </c>
      <c r="AL5" s="122"/>
      <c r="AM5" s="122"/>
      <c r="AN5" s="122">
        <v>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142"/>
      <c r="F6" s="139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1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v>1</v>
      </c>
      <c r="Z6" s="50"/>
      <c r="AA6" s="50"/>
      <c r="AB6" s="50">
        <v>1</v>
      </c>
      <c r="AC6" s="121"/>
      <c r="AD6" s="122"/>
      <c r="AE6" s="122">
        <v>1</v>
      </c>
      <c r="AF6" s="122"/>
      <c r="AG6" s="122"/>
      <c r="AH6" s="122">
        <v>1</v>
      </c>
      <c r="AI6" s="122"/>
      <c r="AJ6" s="122"/>
      <c r="AK6" s="122">
        <v>1</v>
      </c>
      <c r="AL6" s="122"/>
      <c r="AM6" s="122"/>
      <c r="AN6" s="122">
        <v>1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143"/>
      <c r="F7" s="71"/>
      <c r="G7" s="139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1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v>1</v>
      </c>
      <c r="Z7" s="50"/>
      <c r="AA7" s="50"/>
      <c r="AB7" s="50">
        <v>1</v>
      </c>
      <c r="AC7" s="121"/>
      <c r="AD7" s="122"/>
      <c r="AE7" s="122">
        <v>1</v>
      </c>
      <c r="AF7" s="122"/>
      <c r="AG7" s="122"/>
      <c r="AH7" s="122">
        <v>1</v>
      </c>
      <c r="AI7" s="122"/>
      <c r="AJ7" s="122"/>
      <c r="AK7" s="122">
        <v>1</v>
      </c>
      <c r="AL7" s="122"/>
      <c r="AM7" s="122"/>
      <c r="AN7" s="122">
        <v>1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142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1"/>
        <v>1</v>
      </c>
      <c r="P8" s="10"/>
      <c r="Q8" s="11"/>
      <c r="R8" s="43"/>
      <c r="X8" s="122"/>
      <c r="Y8" s="50">
        <v>1</v>
      </c>
      <c r="Z8" s="50"/>
      <c r="AA8" s="50"/>
      <c r="AB8" s="50">
        <v>1</v>
      </c>
      <c r="AC8" s="121"/>
      <c r="AD8" s="122"/>
      <c r="AE8" s="122">
        <v>1</v>
      </c>
      <c r="AF8" s="122"/>
      <c r="AG8" s="122"/>
      <c r="AH8" s="122">
        <v>1</v>
      </c>
      <c r="AI8" s="122"/>
      <c r="AJ8" s="122"/>
      <c r="AK8" s="122">
        <v>1</v>
      </c>
      <c r="AL8" s="122"/>
      <c r="AM8" s="122"/>
      <c r="AN8" s="122">
        <v>1</v>
      </c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142"/>
      <c r="F9" s="139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142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>
        <v>1</v>
      </c>
      <c r="Z10" s="50"/>
      <c r="AA10" s="50"/>
      <c r="AB10" s="50">
        <v>1</v>
      </c>
      <c r="AC10" s="121"/>
      <c r="AD10" s="122"/>
      <c r="AE10" s="122">
        <v>1</v>
      </c>
      <c r="AF10" s="122"/>
      <c r="AG10" s="122"/>
      <c r="AH10" s="122">
        <v>1</v>
      </c>
      <c r="AI10" s="122"/>
      <c r="AJ10" s="122"/>
      <c r="AK10" s="122">
        <v>1</v>
      </c>
      <c r="AL10" s="122"/>
      <c r="AM10" s="122"/>
      <c r="AN10" s="122">
        <v>1</v>
      </c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142"/>
      <c r="F11" s="139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v>1</v>
      </c>
      <c r="Z11" s="50"/>
      <c r="AA11" s="50"/>
      <c r="AB11" s="50">
        <v>1</v>
      </c>
      <c r="AC11" s="121"/>
      <c r="AD11" s="122"/>
      <c r="AE11" s="122">
        <v>1</v>
      </c>
      <c r="AF11" s="122"/>
      <c r="AG11" s="122"/>
      <c r="AH11" s="122">
        <v>1</v>
      </c>
      <c r="AI11" s="122"/>
      <c r="AJ11" s="122"/>
      <c r="AK11" s="122">
        <v>1</v>
      </c>
      <c r="AL11" s="122"/>
      <c r="AM11" s="122"/>
      <c r="AN11" s="122">
        <v>1</v>
      </c>
    </row>
    <row r="12" spans="1:40" ht="22.5" customHeight="1" x14ac:dyDescent="0.55000000000000004">
      <c r="A12" s="5"/>
      <c r="B12" s="52"/>
      <c r="C12" s="114"/>
      <c r="D12" s="71"/>
      <c r="E12" s="142"/>
      <c r="F12" s="71"/>
      <c r="G12" s="139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143"/>
      <c r="F13" s="71"/>
      <c r="G13" s="71"/>
      <c r="H13" s="139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v>1</v>
      </c>
      <c r="Z13" s="50"/>
      <c r="AA13" s="50"/>
      <c r="AB13" s="50">
        <v>1</v>
      </c>
      <c r="AC13" s="121"/>
      <c r="AD13" s="122"/>
      <c r="AE13" s="122">
        <v>1</v>
      </c>
      <c r="AF13" s="122"/>
      <c r="AG13" s="122"/>
      <c r="AH13" s="122">
        <v>1</v>
      </c>
      <c r="AI13" s="122"/>
      <c r="AJ13" s="122"/>
      <c r="AK13" s="122">
        <v>1</v>
      </c>
      <c r="AL13" s="122"/>
      <c r="AM13" s="122"/>
      <c r="AN13" s="122">
        <v>1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143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>
        <v>1</v>
      </c>
      <c r="Z14" s="50"/>
      <c r="AA14" s="50"/>
      <c r="AB14" s="50">
        <v>1</v>
      </c>
      <c r="AC14" s="121"/>
      <c r="AD14" s="122"/>
      <c r="AE14" s="122">
        <v>1</v>
      </c>
      <c r="AF14" s="122"/>
      <c r="AG14" s="122"/>
      <c r="AH14" s="122">
        <v>1</v>
      </c>
      <c r="AI14" s="122"/>
      <c r="AJ14" s="122"/>
      <c r="AK14" s="122">
        <v>1</v>
      </c>
      <c r="AL14" s="122"/>
      <c r="AM14" s="122"/>
      <c r="AN14" s="122">
        <v>1</v>
      </c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143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>
        <v>1</v>
      </c>
      <c r="Z15" s="50"/>
      <c r="AA15" s="50"/>
      <c r="AB15" s="50">
        <v>1</v>
      </c>
      <c r="AC15" s="121"/>
      <c r="AD15" s="122"/>
      <c r="AE15" s="122">
        <v>1</v>
      </c>
      <c r="AF15" s="122"/>
      <c r="AG15" s="122"/>
      <c r="AH15" s="122">
        <v>1</v>
      </c>
      <c r="AI15" s="122"/>
      <c r="AJ15" s="122"/>
      <c r="AK15" s="122">
        <v>1</v>
      </c>
      <c r="AL15" s="122"/>
      <c r="AM15" s="122"/>
      <c r="AN15" s="122">
        <v>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143"/>
      <c r="F16" s="139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O5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v>1</v>
      </c>
      <c r="Z16" s="50"/>
      <c r="AA16" s="50"/>
      <c r="AB16" s="50">
        <v>1</v>
      </c>
      <c r="AC16" s="121"/>
      <c r="AD16" s="122"/>
      <c r="AE16" s="122">
        <v>1</v>
      </c>
      <c r="AF16" s="122"/>
      <c r="AG16" s="122"/>
      <c r="AH16" s="122">
        <v>1</v>
      </c>
      <c r="AI16" s="122"/>
      <c r="AJ16" s="122"/>
      <c r="AK16" s="122">
        <v>1</v>
      </c>
      <c r="AL16" s="122"/>
      <c r="AM16" s="122"/>
      <c r="AN16" s="122">
        <v>1</v>
      </c>
    </row>
    <row r="17" spans="1:40" ht="22.5" customHeight="1" x14ac:dyDescent="0.55000000000000004">
      <c r="A17" s="5"/>
      <c r="B17" s="52"/>
      <c r="C17" s="114"/>
      <c r="D17" s="71"/>
      <c r="E17" s="142"/>
      <c r="F17" s="71"/>
      <c r="G17" s="139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143"/>
      <c r="F18" s="71"/>
      <c r="G18" s="71"/>
      <c r="H18" s="139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v>1</v>
      </c>
      <c r="Z18" s="50"/>
      <c r="AA18" s="50"/>
      <c r="AB18" s="50">
        <v>1</v>
      </c>
      <c r="AC18" s="121"/>
      <c r="AD18" s="122"/>
      <c r="AE18" s="122">
        <v>1</v>
      </c>
      <c r="AF18" s="122"/>
      <c r="AG18" s="122"/>
      <c r="AH18" s="122">
        <v>1</v>
      </c>
      <c r="AI18" s="122"/>
      <c r="AJ18" s="122"/>
      <c r="AK18" s="122">
        <v>1</v>
      </c>
      <c r="AL18" s="122"/>
      <c r="AM18" s="122"/>
      <c r="AN18" s="122">
        <v>1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143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>
        <v>1</v>
      </c>
      <c r="Z19" s="50"/>
      <c r="AA19" s="50"/>
      <c r="AB19" s="50">
        <v>1</v>
      </c>
      <c r="AC19" s="121"/>
      <c r="AD19" s="122"/>
      <c r="AE19" s="122">
        <v>1</v>
      </c>
      <c r="AF19" s="122"/>
      <c r="AG19" s="122"/>
      <c r="AH19" s="122">
        <v>1</v>
      </c>
      <c r="AI19" s="122"/>
      <c r="AJ19" s="122"/>
      <c r="AK19" s="122">
        <v>1</v>
      </c>
      <c r="AL19" s="122"/>
      <c r="AM19" s="122"/>
      <c r="AN19" s="122">
        <v>1</v>
      </c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143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>
        <v>1</v>
      </c>
      <c r="Z20" s="50"/>
      <c r="AA20" s="50"/>
      <c r="AB20" s="50">
        <v>1</v>
      </c>
      <c r="AC20" s="121"/>
      <c r="AD20" s="122"/>
      <c r="AE20" s="122">
        <v>1</v>
      </c>
      <c r="AF20" s="122"/>
      <c r="AG20" s="122"/>
      <c r="AH20" s="122">
        <v>1</v>
      </c>
      <c r="AI20" s="122"/>
      <c r="AJ20" s="122"/>
      <c r="AK20" s="122">
        <v>1</v>
      </c>
      <c r="AL20" s="122"/>
      <c r="AM20" s="122"/>
      <c r="AN20" s="122">
        <v>1</v>
      </c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143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O5</f>
        <v>1</v>
      </c>
      <c r="P21" s="10"/>
      <c r="Q21" s="11"/>
      <c r="R21" s="43"/>
      <c r="X21" s="122"/>
      <c r="Y21" s="50">
        <v>1</v>
      </c>
      <c r="Z21" s="50"/>
      <c r="AA21" s="50"/>
      <c r="AB21" s="50">
        <v>1</v>
      </c>
      <c r="AC21" s="121"/>
      <c r="AD21" s="122"/>
      <c r="AE21" s="122">
        <v>1</v>
      </c>
      <c r="AF21" s="122"/>
      <c r="AG21" s="122"/>
      <c r="AH21" s="122">
        <v>1</v>
      </c>
      <c r="AI21" s="122"/>
      <c r="AJ21" s="122"/>
      <c r="AK21" s="122">
        <v>1</v>
      </c>
      <c r="AL21" s="122"/>
      <c r="AM21" s="122"/>
      <c r="AN21" s="122">
        <v>1</v>
      </c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142">
        <v>10034196</v>
      </c>
      <c r="F22" s="71"/>
      <c r="G22" s="71"/>
      <c r="H22" s="71"/>
      <c r="I22" s="64"/>
      <c r="J22" s="64"/>
      <c r="K22" s="71"/>
      <c r="L22" s="116"/>
      <c r="M22" s="8"/>
      <c r="N22" s="91" t="s">
        <v>264</v>
      </c>
      <c r="O22" s="10">
        <v>0.19826260177342123</v>
      </c>
      <c r="P22" s="10"/>
      <c r="Q22" s="11"/>
      <c r="R22" s="43"/>
      <c r="X22" s="122"/>
      <c r="Y22" s="50">
        <v>1</v>
      </c>
      <c r="Z22" s="50"/>
      <c r="AA22" s="50"/>
      <c r="AB22" s="50">
        <v>1</v>
      </c>
      <c r="AC22" s="121"/>
      <c r="AD22" s="122"/>
      <c r="AE22" s="122">
        <v>1</v>
      </c>
      <c r="AF22" s="122"/>
      <c r="AG22" s="122"/>
      <c r="AH22" s="122">
        <v>1</v>
      </c>
      <c r="AI22" s="122"/>
      <c r="AJ22" s="122"/>
      <c r="AK22" s="122">
        <v>1</v>
      </c>
      <c r="AL22" s="122"/>
      <c r="AM22" s="122"/>
      <c r="AN22" s="122">
        <v>1</v>
      </c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142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>
        <v>1</v>
      </c>
      <c r="Z23" s="50"/>
      <c r="AA23" s="50"/>
      <c r="AB23" s="50">
        <v>1</v>
      </c>
      <c r="AC23" s="121"/>
      <c r="AD23" s="122"/>
      <c r="AE23" s="122">
        <v>1</v>
      </c>
      <c r="AF23" s="122"/>
      <c r="AG23" s="122"/>
      <c r="AH23" s="122">
        <v>1</v>
      </c>
      <c r="AI23" s="122"/>
      <c r="AJ23" s="122"/>
      <c r="AK23" s="122">
        <v>1</v>
      </c>
      <c r="AL23" s="122"/>
      <c r="AM23" s="122"/>
      <c r="AN23" s="122">
        <v>1</v>
      </c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142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>
        <v>1</v>
      </c>
      <c r="Z24" s="50"/>
      <c r="AA24" s="50"/>
      <c r="AB24" s="50">
        <v>1</v>
      </c>
      <c r="AC24" s="121"/>
      <c r="AD24" s="122"/>
      <c r="AE24" s="122">
        <v>1</v>
      </c>
      <c r="AF24" s="122"/>
      <c r="AG24" s="122"/>
      <c r="AH24" s="122">
        <v>1</v>
      </c>
      <c r="AI24" s="122"/>
      <c r="AJ24" s="122"/>
      <c r="AK24" s="122">
        <v>1</v>
      </c>
      <c r="AL24" s="122"/>
      <c r="AM24" s="122"/>
      <c r="AN24" s="122">
        <v>1</v>
      </c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142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>
        <v>1</v>
      </c>
      <c r="Z25" s="50"/>
      <c r="AA25" s="50"/>
      <c r="AB25" s="50">
        <v>1</v>
      </c>
      <c r="AC25" s="121"/>
      <c r="AD25" s="122"/>
      <c r="AE25" s="122">
        <v>1</v>
      </c>
      <c r="AF25" s="122"/>
      <c r="AG25" s="122"/>
      <c r="AH25" s="122">
        <v>1</v>
      </c>
      <c r="AI25" s="122"/>
      <c r="AJ25" s="122"/>
      <c r="AK25" s="122">
        <v>1</v>
      </c>
      <c r="AL25" s="122"/>
      <c r="AM25" s="122"/>
      <c r="AN25" s="122">
        <v>1</v>
      </c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142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>
        <v>1</v>
      </c>
      <c r="Z26" s="50"/>
      <c r="AA26" s="50"/>
      <c r="AB26" s="50">
        <v>1</v>
      </c>
      <c r="AC26" s="121"/>
      <c r="AD26" s="122"/>
      <c r="AE26" s="122">
        <v>1</v>
      </c>
      <c r="AF26" s="122"/>
      <c r="AG26" s="122"/>
      <c r="AH26" s="122">
        <v>1</v>
      </c>
      <c r="AI26" s="122"/>
      <c r="AJ26" s="122"/>
      <c r="AK26" s="122">
        <v>1</v>
      </c>
      <c r="AL26" s="122"/>
      <c r="AM26" s="122"/>
      <c r="AN26" s="122">
        <v>1</v>
      </c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142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>
        <v>1</v>
      </c>
      <c r="Z27" s="50"/>
      <c r="AA27" s="50"/>
      <c r="AB27" s="50">
        <v>1</v>
      </c>
      <c r="AC27" s="121"/>
      <c r="AD27" s="122"/>
      <c r="AE27" s="122">
        <v>1</v>
      </c>
      <c r="AF27" s="122"/>
      <c r="AG27" s="122"/>
      <c r="AH27" s="122">
        <v>1</v>
      </c>
      <c r="AI27" s="122"/>
      <c r="AJ27" s="122"/>
      <c r="AK27" s="122">
        <v>1</v>
      </c>
      <c r="AL27" s="122"/>
      <c r="AM27" s="122"/>
      <c r="AN27" s="122">
        <v>1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42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>
        <v>1</v>
      </c>
      <c r="Z28" s="50"/>
      <c r="AA28" s="50"/>
      <c r="AB28" s="50">
        <v>1</v>
      </c>
      <c r="AC28" s="121"/>
      <c r="AD28" s="122"/>
      <c r="AE28" s="122">
        <v>1</v>
      </c>
      <c r="AF28" s="122"/>
      <c r="AG28" s="122"/>
      <c r="AH28" s="122">
        <v>1</v>
      </c>
      <c r="AI28" s="122"/>
      <c r="AJ28" s="122"/>
      <c r="AK28" s="122">
        <v>1</v>
      </c>
      <c r="AL28" s="122"/>
      <c r="AM28" s="122"/>
      <c r="AN28" s="122">
        <v>1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139">
        <v>30022057</v>
      </c>
      <c r="E29" s="142"/>
      <c r="F29" s="71"/>
      <c r="G29" s="71"/>
      <c r="H29" s="71"/>
      <c r="I29" s="64"/>
      <c r="J29" s="64"/>
      <c r="K29" s="71"/>
      <c r="L29" s="116"/>
      <c r="M29" s="8"/>
      <c r="N29" s="91" t="s">
        <v>259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v>1</v>
      </c>
      <c r="Z29" s="50"/>
      <c r="AA29" s="50"/>
      <c r="AB29" s="50">
        <v>1</v>
      </c>
      <c r="AC29" s="121"/>
      <c r="AD29" s="122"/>
      <c r="AE29" s="122">
        <v>1</v>
      </c>
      <c r="AF29" s="122"/>
      <c r="AG29" s="122"/>
      <c r="AH29" s="122">
        <v>1</v>
      </c>
      <c r="AI29" s="122"/>
      <c r="AJ29" s="122"/>
      <c r="AK29" s="122">
        <v>1</v>
      </c>
      <c r="AL29" s="122"/>
      <c r="AM29" s="122"/>
      <c r="AN29" s="122">
        <v>1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9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O4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v>1</v>
      </c>
      <c r="Z30" s="50"/>
      <c r="AA30" s="50"/>
      <c r="AB30" s="50">
        <v>1</v>
      </c>
      <c r="AC30" s="121"/>
      <c r="AD30" s="122"/>
      <c r="AE30" s="122">
        <v>1</v>
      </c>
      <c r="AF30" s="122"/>
      <c r="AG30" s="122"/>
      <c r="AH30" s="122">
        <v>1</v>
      </c>
      <c r="AI30" s="122"/>
      <c r="AJ30" s="122"/>
      <c r="AK30" s="122">
        <v>1</v>
      </c>
      <c r="AL30" s="122"/>
      <c r="AM30" s="122"/>
      <c r="AN30" s="122">
        <v>1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142"/>
      <c r="F31" s="139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v>1</v>
      </c>
      <c r="Z31" s="50"/>
      <c r="AA31" s="50"/>
      <c r="AB31" s="50">
        <v>1</v>
      </c>
      <c r="AC31" s="121"/>
      <c r="AD31" s="122"/>
      <c r="AE31" s="122">
        <v>1</v>
      </c>
      <c r="AF31" s="122"/>
      <c r="AG31" s="122"/>
      <c r="AH31" s="122">
        <v>1</v>
      </c>
      <c r="AI31" s="122"/>
      <c r="AJ31" s="122"/>
      <c r="AK31" s="122">
        <v>1</v>
      </c>
      <c r="AL31" s="122"/>
      <c r="AM31" s="122"/>
      <c r="AN31" s="122">
        <v>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143"/>
      <c r="F32" s="64"/>
      <c r="G32" s="139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2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v>1</v>
      </c>
      <c r="Z32" s="50"/>
      <c r="AA32" s="50"/>
      <c r="AB32" s="50">
        <v>1</v>
      </c>
      <c r="AC32" s="121"/>
      <c r="AD32" s="122"/>
      <c r="AE32" s="122">
        <v>1</v>
      </c>
      <c r="AF32" s="122"/>
      <c r="AG32" s="122"/>
      <c r="AH32" s="122">
        <v>1</v>
      </c>
      <c r="AI32" s="122"/>
      <c r="AJ32" s="122"/>
      <c r="AK32" s="122">
        <v>1</v>
      </c>
      <c r="AL32" s="122"/>
      <c r="AM32" s="122"/>
      <c r="AN32" s="122">
        <v>1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143"/>
      <c r="F33" s="64"/>
      <c r="G33" s="64"/>
      <c r="H33" s="139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2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v>1</v>
      </c>
      <c r="Z33" s="50"/>
      <c r="AA33" s="50"/>
      <c r="AB33" s="50">
        <v>1</v>
      </c>
      <c r="AC33" s="121"/>
      <c r="AD33" s="122"/>
      <c r="AE33" s="122">
        <v>1</v>
      </c>
      <c r="AF33" s="122"/>
      <c r="AG33" s="122"/>
      <c r="AH33" s="122">
        <v>1</v>
      </c>
      <c r="AI33" s="122"/>
      <c r="AJ33" s="122"/>
      <c r="AK33" s="122">
        <v>1</v>
      </c>
      <c r="AL33" s="122"/>
      <c r="AM33" s="122"/>
      <c r="AN33" s="122">
        <v>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143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2"/>
        <v>1</v>
      </c>
      <c r="P34" s="10"/>
      <c r="Q34" s="11"/>
      <c r="R34" s="43"/>
      <c r="X34" s="122"/>
      <c r="Y34" s="50">
        <v>1</v>
      </c>
      <c r="Z34" s="50"/>
      <c r="AA34" s="50"/>
      <c r="AB34" s="50">
        <v>1</v>
      </c>
      <c r="AC34" s="121"/>
      <c r="AD34" s="122"/>
      <c r="AE34" s="122">
        <v>1</v>
      </c>
      <c r="AF34" s="122"/>
      <c r="AG34" s="122"/>
      <c r="AH34" s="122">
        <v>1</v>
      </c>
      <c r="AI34" s="122"/>
      <c r="AJ34" s="122"/>
      <c r="AK34" s="122">
        <v>1</v>
      </c>
      <c r="AL34" s="122"/>
      <c r="AM34" s="122"/>
      <c r="AN34" s="122">
        <v>1</v>
      </c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143"/>
      <c r="F35" s="64"/>
      <c r="G35" s="64"/>
      <c r="H35" s="139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143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>
        <v>1</v>
      </c>
      <c r="Z36" s="50"/>
      <c r="AA36" s="50"/>
      <c r="AB36" s="50">
        <v>1</v>
      </c>
      <c r="AC36" s="121"/>
      <c r="AD36" s="122"/>
      <c r="AE36" s="122">
        <v>1</v>
      </c>
      <c r="AF36" s="122"/>
      <c r="AG36" s="122"/>
      <c r="AH36" s="122">
        <v>1</v>
      </c>
      <c r="AI36" s="122"/>
      <c r="AJ36" s="122"/>
      <c r="AK36" s="122">
        <v>1</v>
      </c>
      <c r="AL36" s="122"/>
      <c r="AM36" s="122"/>
      <c r="AN36" s="122">
        <v>1</v>
      </c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143"/>
      <c r="F37" s="64"/>
      <c r="G37" s="64"/>
      <c r="H37" s="139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143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>
        <v>1</v>
      </c>
      <c r="Z38" s="50"/>
      <c r="AA38" s="50"/>
      <c r="AB38" s="50">
        <v>1</v>
      </c>
      <c r="AC38" s="121"/>
      <c r="AD38" s="122"/>
      <c r="AE38" s="122">
        <v>1</v>
      </c>
      <c r="AF38" s="122"/>
      <c r="AG38" s="122"/>
      <c r="AH38" s="122">
        <v>1</v>
      </c>
      <c r="AI38" s="122"/>
      <c r="AJ38" s="122"/>
      <c r="AK38" s="122">
        <v>1</v>
      </c>
      <c r="AL38" s="122"/>
      <c r="AM38" s="122"/>
      <c r="AN38" s="122">
        <v>1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143"/>
      <c r="F39" s="64"/>
      <c r="G39" s="139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O3</f>
        <v>1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v>1</v>
      </c>
      <c r="Z39" s="50"/>
      <c r="AA39" s="50"/>
      <c r="AB39" s="50">
        <v>1</v>
      </c>
      <c r="AC39" s="121"/>
      <c r="AD39" s="122"/>
      <c r="AE39" s="122">
        <v>1</v>
      </c>
      <c r="AF39" s="122"/>
      <c r="AG39" s="122"/>
      <c r="AH39" s="122">
        <v>1</v>
      </c>
      <c r="AI39" s="122"/>
      <c r="AJ39" s="122"/>
      <c r="AK39" s="122">
        <v>1</v>
      </c>
      <c r="AL39" s="122"/>
      <c r="AM39" s="122"/>
      <c r="AN39" s="122">
        <v>1</v>
      </c>
    </row>
    <row r="40" spans="1:40" ht="22.5" customHeight="1" x14ac:dyDescent="0.55000000000000004">
      <c r="A40" s="5"/>
      <c r="B40" s="52"/>
      <c r="C40" s="114"/>
      <c r="D40" s="64"/>
      <c r="E40" s="143"/>
      <c r="F40" s="64"/>
      <c r="G40" s="71"/>
      <c r="H40" s="139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>
        <v>1</v>
      </c>
      <c r="Z40" s="50"/>
      <c r="AA40" s="50"/>
      <c r="AB40" s="50">
        <v>1</v>
      </c>
      <c r="AC40" s="121"/>
      <c r="AD40" s="122"/>
      <c r="AE40" s="122">
        <v>1</v>
      </c>
      <c r="AF40" s="122"/>
      <c r="AG40" s="122"/>
      <c r="AH40" s="122">
        <v>1</v>
      </c>
      <c r="AI40" s="122"/>
      <c r="AJ40" s="122"/>
      <c r="AK40" s="122">
        <v>1</v>
      </c>
      <c r="AL40" s="122"/>
      <c r="AM40" s="122"/>
      <c r="AN40" s="122">
        <v>1</v>
      </c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143"/>
      <c r="F41" s="64"/>
      <c r="G41" s="71"/>
      <c r="H41" s="71"/>
      <c r="I41" s="139">
        <v>30022089</v>
      </c>
      <c r="J41" s="64"/>
      <c r="K41" s="64"/>
      <c r="L41" s="116"/>
      <c r="M41" s="8"/>
      <c r="N41" s="91" t="s">
        <v>224</v>
      </c>
      <c r="O41" s="10">
        <f>O39</f>
        <v>1</v>
      </c>
      <c r="P41" s="10">
        <v>18</v>
      </c>
      <c r="Q41" s="11" t="s">
        <v>72</v>
      </c>
      <c r="R41" s="43">
        <f t="shared" si="0"/>
        <v>200</v>
      </c>
      <c r="X41" s="122"/>
      <c r="Y41" s="50">
        <v>1</v>
      </c>
      <c r="Z41" s="50"/>
      <c r="AA41" s="50"/>
      <c r="AB41" s="50">
        <v>1</v>
      </c>
      <c r="AC41" s="121"/>
      <c r="AD41" s="122"/>
      <c r="AE41" s="122">
        <v>1</v>
      </c>
      <c r="AF41" s="122"/>
      <c r="AG41" s="122"/>
      <c r="AH41" s="122">
        <v>1</v>
      </c>
      <c r="AI41" s="122"/>
      <c r="AJ41" s="122"/>
      <c r="AK41" s="122">
        <v>1</v>
      </c>
      <c r="AL41" s="122"/>
      <c r="AM41" s="122"/>
      <c r="AN41" s="122">
        <v>1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143"/>
      <c r="F42" s="64"/>
      <c r="G42" s="64"/>
      <c r="H42" s="64"/>
      <c r="I42" s="64"/>
      <c r="J42" s="139">
        <v>30022090</v>
      </c>
      <c r="K42" s="71"/>
      <c r="L42" s="116"/>
      <c r="M42" s="8"/>
      <c r="N42" s="91" t="s">
        <v>223</v>
      </c>
      <c r="O42" s="10">
        <f t="shared" ref="O42:O43" si="3">O41</f>
        <v>1</v>
      </c>
      <c r="P42" s="10">
        <v>24</v>
      </c>
      <c r="Q42" s="11" t="s">
        <v>84</v>
      </c>
      <c r="R42" s="43">
        <f t="shared" si="0"/>
        <v>150</v>
      </c>
      <c r="X42" s="122"/>
      <c r="Y42" s="50">
        <v>1</v>
      </c>
      <c r="Z42" s="50"/>
      <c r="AA42" s="50"/>
      <c r="AB42" s="50">
        <v>1</v>
      </c>
      <c r="AC42" s="121"/>
      <c r="AD42" s="122"/>
      <c r="AE42" s="122">
        <v>1</v>
      </c>
      <c r="AF42" s="122"/>
      <c r="AG42" s="122"/>
      <c r="AH42" s="122">
        <v>1</v>
      </c>
      <c r="AI42" s="122"/>
      <c r="AJ42" s="122"/>
      <c r="AK42" s="122">
        <v>1</v>
      </c>
      <c r="AL42" s="122"/>
      <c r="AM42" s="122"/>
      <c r="AN42" s="122">
        <v>1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143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3"/>
        <v>1</v>
      </c>
      <c r="P43" s="10"/>
      <c r="Q43" s="11"/>
      <c r="R43" s="43"/>
      <c r="X43" s="122"/>
      <c r="Y43" s="50">
        <v>1</v>
      </c>
      <c r="Z43" s="50"/>
      <c r="AA43" s="50"/>
      <c r="AB43" s="50">
        <v>1</v>
      </c>
      <c r="AC43" s="121"/>
      <c r="AD43" s="122"/>
      <c r="AE43" s="122">
        <v>1</v>
      </c>
      <c r="AF43" s="122"/>
      <c r="AG43" s="122"/>
      <c r="AH43" s="122">
        <v>1</v>
      </c>
      <c r="AI43" s="122"/>
      <c r="AJ43" s="122"/>
      <c r="AK43" s="122">
        <v>1</v>
      </c>
      <c r="AL43" s="122"/>
      <c r="AM43" s="122"/>
      <c r="AN43" s="122">
        <v>1</v>
      </c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143"/>
      <c r="F44" s="64"/>
      <c r="G44" s="64"/>
      <c r="H44" s="139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1</v>
      </c>
      <c r="P44" s="10">
        <v>9</v>
      </c>
      <c r="Q44" s="11" t="s">
        <v>72</v>
      </c>
      <c r="R44" s="43">
        <f t="shared" si="0"/>
        <v>400</v>
      </c>
      <c r="X44" s="122"/>
      <c r="Y44" s="50">
        <v>1</v>
      </c>
      <c r="Z44" s="50"/>
      <c r="AA44" s="50"/>
      <c r="AB44" s="50">
        <v>1</v>
      </c>
      <c r="AC44" s="121"/>
      <c r="AD44" s="122"/>
      <c r="AE44" s="122">
        <v>1</v>
      </c>
      <c r="AF44" s="122"/>
      <c r="AG44" s="122"/>
      <c r="AH44" s="122">
        <v>1</v>
      </c>
      <c r="AI44" s="122"/>
      <c r="AJ44" s="122"/>
      <c r="AK44" s="122">
        <v>1</v>
      </c>
      <c r="AL44" s="122"/>
      <c r="AM44" s="122"/>
      <c r="AN44" s="122">
        <v>1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143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1</v>
      </c>
      <c r="P45" s="10"/>
      <c r="Q45" s="11"/>
      <c r="R45" s="43"/>
      <c r="X45" s="122"/>
      <c r="Y45" s="50">
        <v>1</v>
      </c>
      <c r="Z45" s="50"/>
      <c r="AA45" s="50"/>
      <c r="AB45" s="50">
        <v>1</v>
      </c>
      <c r="AC45" s="121"/>
      <c r="AD45" s="122"/>
      <c r="AE45" s="122">
        <v>1</v>
      </c>
      <c r="AF45" s="122"/>
      <c r="AG45" s="122"/>
      <c r="AH45" s="122">
        <v>1</v>
      </c>
      <c r="AI45" s="122"/>
      <c r="AJ45" s="122"/>
      <c r="AK45" s="122">
        <v>1</v>
      </c>
      <c r="AL45" s="122"/>
      <c r="AM45" s="122"/>
      <c r="AN45" s="122">
        <v>1</v>
      </c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143"/>
      <c r="F46" s="64"/>
      <c r="G46" s="64"/>
      <c r="H46" s="139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1</v>
      </c>
      <c r="P46" s="10">
        <v>9</v>
      </c>
      <c r="Q46" s="11" t="s">
        <v>72</v>
      </c>
      <c r="R46" s="43">
        <f t="shared" si="0"/>
        <v>400</v>
      </c>
      <c r="X46" s="122"/>
      <c r="Y46" s="50">
        <v>1</v>
      </c>
      <c r="Z46" s="50"/>
      <c r="AA46" s="50"/>
      <c r="AB46" s="50">
        <v>1</v>
      </c>
      <c r="AC46" s="121"/>
      <c r="AD46" s="122"/>
      <c r="AE46" s="122">
        <v>1</v>
      </c>
      <c r="AF46" s="122"/>
      <c r="AG46" s="122"/>
      <c r="AH46" s="122">
        <v>1</v>
      </c>
      <c r="AI46" s="122"/>
      <c r="AJ46" s="122"/>
      <c r="AK46" s="122">
        <v>1</v>
      </c>
      <c r="AL46" s="122"/>
      <c r="AM46" s="122"/>
      <c r="AN46" s="122">
        <v>1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143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1</v>
      </c>
      <c r="P47" s="10"/>
      <c r="Q47" s="11"/>
      <c r="R47" s="43"/>
      <c r="X47" s="122"/>
      <c r="Y47" s="50">
        <v>1</v>
      </c>
      <c r="Z47" s="50"/>
      <c r="AA47" s="50"/>
      <c r="AB47" s="50">
        <v>1</v>
      </c>
      <c r="AC47" s="121"/>
      <c r="AD47" s="122"/>
      <c r="AE47" s="122">
        <v>1</v>
      </c>
      <c r="AF47" s="122"/>
      <c r="AG47" s="122"/>
      <c r="AH47" s="122">
        <v>1</v>
      </c>
      <c r="AI47" s="122"/>
      <c r="AJ47" s="122"/>
      <c r="AK47" s="122">
        <v>1</v>
      </c>
      <c r="AL47" s="122"/>
      <c r="AM47" s="122"/>
      <c r="AN47" s="122">
        <v>1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143"/>
      <c r="F48" s="64"/>
      <c r="G48" s="139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v>1</v>
      </c>
      <c r="Z48" s="50"/>
      <c r="AA48" s="50"/>
      <c r="AB48" s="50">
        <v>1</v>
      </c>
      <c r="AC48" s="121"/>
      <c r="AD48" s="122"/>
      <c r="AE48" s="122">
        <v>1</v>
      </c>
      <c r="AF48" s="122"/>
      <c r="AG48" s="122"/>
      <c r="AH48" s="122">
        <v>1</v>
      </c>
      <c r="AI48" s="122"/>
      <c r="AJ48" s="122"/>
      <c r="AK48" s="122">
        <v>1</v>
      </c>
      <c r="AL48" s="122"/>
      <c r="AM48" s="122"/>
      <c r="AN48" s="122">
        <v>1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143"/>
      <c r="F49" s="64"/>
      <c r="G49" s="71"/>
      <c r="H49" s="139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v>1</v>
      </c>
      <c r="Z49" s="50"/>
      <c r="AA49" s="50"/>
      <c r="AB49" s="50">
        <v>1</v>
      </c>
      <c r="AC49" s="121"/>
      <c r="AD49" s="122"/>
      <c r="AE49" s="122">
        <v>1</v>
      </c>
      <c r="AF49" s="122"/>
      <c r="AG49" s="122"/>
      <c r="AH49" s="122">
        <v>1</v>
      </c>
      <c r="AI49" s="122"/>
      <c r="AJ49" s="122"/>
      <c r="AK49" s="122">
        <v>1</v>
      </c>
      <c r="AL49" s="122"/>
      <c r="AM49" s="122"/>
      <c r="AN49" s="122">
        <v>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143"/>
      <c r="F50" s="64"/>
      <c r="G50" s="71"/>
      <c r="H50" s="71"/>
      <c r="I50" s="139">
        <v>30022079</v>
      </c>
      <c r="J50" s="71"/>
      <c r="K50" s="64"/>
      <c r="L50" s="116"/>
      <c r="M50" s="8"/>
      <c r="N50" s="91" t="s">
        <v>199</v>
      </c>
      <c r="O50" s="10">
        <f t="shared" ref="O50:O51" si="4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v>1</v>
      </c>
      <c r="Z50" s="50"/>
      <c r="AA50" s="50"/>
      <c r="AB50" s="50">
        <v>1</v>
      </c>
      <c r="AC50" s="121"/>
      <c r="AD50" s="122"/>
      <c r="AE50" s="122">
        <v>1</v>
      </c>
      <c r="AF50" s="122"/>
      <c r="AG50" s="122"/>
      <c r="AH50" s="122">
        <v>1</v>
      </c>
      <c r="AI50" s="122"/>
      <c r="AJ50" s="122"/>
      <c r="AK50" s="122">
        <v>1</v>
      </c>
      <c r="AL50" s="122"/>
      <c r="AM50" s="122"/>
      <c r="AN50" s="122">
        <v>1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143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4"/>
        <v>1</v>
      </c>
      <c r="P51" s="10"/>
      <c r="Q51" s="11"/>
      <c r="R51" s="43"/>
      <c r="X51" s="122"/>
      <c r="Y51" s="50">
        <v>1</v>
      </c>
      <c r="Z51" s="50"/>
      <c r="AA51" s="50"/>
      <c r="AB51" s="50">
        <v>1</v>
      </c>
      <c r="AC51" s="121"/>
      <c r="AD51" s="122"/>
      <c r="AE51" s="122">
        <v>1</v>
      </c>
      <c r="AF51" s="122"/>
      <c r="AG51" s="122"/>
      <c r="AH51" s="122">
        <v>1</v>
      </c>
      <c r="AI51" s="122"/>
      <c r="AJ51" s="122"/>
      <c r="AK51" s="122">
        <v>1</v>
      </c>
      <c r="AL51" s="122"/>
      <c r="AM51" s="122"/>
      <c r="AN51" s="122">
        <v>1</v>
      </c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143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>
        <v>1</v>
      </c>
      <c r="Z52" s="50"/>
      <c r="AA52" s="50"/>
      <c r="AB52" s="50">
        <v>1</v>
      </c>
      <c r="AC52" s="121"/>
      <c r="AD52" s="122"/>
      <c r="AE52" s="122">
        <v>1</v>
      </c>
      <c r="AF52" s="122"/>
      <c r="AG52" s="122"/>
      <c r="AH52" s="122">
        <v>1</v>
      </c>
      <c r="AI52" s="122"/>
      <c r="AJ52" s="122"/>
      <c r="AK52" s="122">
        <v>1</v>
      </c>
      <c r="AL52" s="122"/>
      <c r="AM52" s="122"/>
      <c r="AN52" s="122">
        <v>1</v>
      </c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143"/>
      <c r="F53" s="64"/>
      <c r="G53" s="71"/>
      <c r="H53" s="139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v>1</v>
      </c>
      <c r="Z53" s="50"/>
      <c r="AA53" s="50"/>
      <c r="AB53" s="50">
        <v>1</v>
      </c>
      <c r="AC53" s="121"/>
      <c r="AD53" s="122"/>
      <c r="AE53" s="122">
        <v>1</v>
      </c>
      <c r="AF53" s="122"/>
      <c r="AG53" s="122"/>
      <c r="AH53" s="122">
        <v>1</v>
      </c>
      <c r="AI53" s="122"/>
      <c r="AJ53" s="122"/>
      <c r="AK53" s="122">
        <v>1</v>
      </c>
      <c r="AL53" s="122"/>
      <c r="AM53" s="122"/>
      <c r="AN53" s="122">
        <v>1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143"/>
      <c r="F54" s="64"/>
      <c r="G54" s="71"/>
      <c r="H54" s="71"/>
      <c r="I54" s="139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0"/>
        <v>150</v>
      </c>
      <c r="X54" s="122"/>
      <c r="Y54" s="50">
        <v>1</v>
      </c>
      <c r="Z54" s="50"/>
      <c r="AA54" s="50"/>
      <c r="AB54" s="50">
        <v>1</v>
      </c>
      <c r="AC54" s="121"/>
      <c r="AD54" s="122"/>
      <c r="AE54" s="122">
        <v>1</v>
      </c>
      <c r="AF54" s="122"/>
      <c r="AG54" s="122"/>
      <c r="AH54" s="122">
        <v>1</v>
      </c>
      <c r="AI54" s="122"/>
      <c r="AJ54" s="122"/>
      <c r="AK54" s="122">
        <v>1</v>
      </c>
      <c r="AL54" s="122"/>
      <c r="AM54" s="122"/>
      <c r="AN54" s="122">
        <v>1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143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5">O54</f>
        <v>1</v>
      </c>
      <c r="P55" s="10"/>
      <c r="Q55" s="11"/>
      <c r="R55" s="43"/>
      <c r="X55" s="122"/>
      <c r="Y55" s="50">
        <v>1</v>
      </c>
      <c r="Z55" s="50"/>
      <c r="AA55" s="50"/>
      <c r="AB55" s="50">
        <v>1</v>
      </c>
      <c r="AC55" s="121"/>
      <c r="AD55" s="122"/>
      <c r="AE55" s="122">
        <v>1</v>
      </c>
      <c r="AF55" s="122"/>
      <c r="AG55" s="122"/>
      <c r="AH55" s="122">
        <v>1</v>
      </c>
      <c r="AI55" s="122"/>
      <c r="AJ55" s="122"/>
      <c r="AK55" s="122">
        <v>1</v>
      </c>
      <c r="AL55" s="122"/>
      <c r="AM55" s="122"/>
      <c r="AN55" s="122">
        <v>1</v>
      </c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143"/>
      <c r="F56" s="64"/>
      <c r="G56" s="71"/>
      <c r="H56" s="71"/>
      <c r="I56" s="139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6">3600/P56</f>
        <v>200</v>
      </c>
      <c r="X56" s="122"/>
      <c r="Y56" s="50">
        <v>1</v>
      </c>
      <c r="Z56" s="50"/>
      <c r="AA56" s="50"/>
      <c r="AB56" s="50">
        <v>1</v>
      </c>
      <c r="AC56" s="121"/>
      <c r="AD56" s="122"/>
      <c r="AE56" s="122">
        <v>1</v>
      </c>
      <c r="AF56" s="122"/>
      <c r="AG56" s="122"/>
      <c r="AH56" s="122">
        <v>1</v>
      </c>
      <c r="AI56" s="122"/>
      <c r="AJ56" s="122"/>
      <c r="AK56" s="122">
        <v>1</v>
      </c>
      <c r="AL56" s="122"/>
      <c r="AM56" s="122"/>
      <c r="AN56" s="122">
        <v>1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143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>
        <v>1</v>
      </c>
      <c r="Z57" s="50"/>
      <c r="AA57" s="50"/>
      <c r="AB57" s="50">
        <v>1</v>
      </c>
      <c r="AC57" s="121"/>
      <c r="AD57" s="122"/>
      <c r="AE57" s="122">
        <v>1</v>
      </c>
      <c r="AF57" s="122"/>
      <c r="AG57" s="122"/>
      <c r="AH57" s="122">
        <v>1</v>
      </c>
      <c r="AI57" s="122"/>
      <c r="AJ57" s="122"/>
      <c r="AK57" s="122">
        <v>1</v>
      </c>
      <c r="AL57" s="122"/>
      <c r="AM57" s="122"/>
      <c r="AN57" s="122">
        <v>1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143"/>
      <c r="F58" s="64"/>
      <c r="G58" s="71"/>
      <c r="H58" s="139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0"/>
        <v>300</v>
      </c>
      <c r="X58" s="122"/>
      <c r="Y58" s="50">
        <v>1</v>
      </c>
      <c r="Z58" s="50"/>
      <c r="AA58" s="50"/>
      <c r="AB58" s="50">
        <v>1</v>
      </c>
      <c r="AC58" s="121"/>
      <c r="AD58" s="122"/>
      <c r="AE58" s="122">
        <v>1</v>
      </c>
      <c r="AF58" s="122"/>
      <c r="AG58" s="122"/>
      <c r="AH58" s="122">
        <v>1</v>
      </c>
      <c r="AI58" s="122"/>
      <c r="AJ58" s="122"/>
      <c r="AK58" s="122">
        <v>1</v>
      </c>
      <c r="AL58" s="122"/>
      <c r="AM58" s="122"/>
      <c r="AN58" s="122">
        <v>1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143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>
        <v>1</v>
      </c>
      <c r="Z59" s="50"/>
      <c r="AA59" s="50"/>
      <c r="AB59" s="50">
        <v>1</v>
      </c>
      <c r="AC59" s="121"/>
      <c r="AD59" s="122"/>
      <c r="AE59" s="122">
        <v>1</v>
      </c>
      <c r="AF59" s="122"/>
      <c r="AG59" s="122"/>
      <c r="AH59" s="122">
        <v>1</v>
      </c>
      <c r="AI59" s="122"/>
      <c r="AJ59" s="122"/>
      <c r="AK59" s="122">
        <v>1</v>
      </c>
      <c r="AL59" s="122"/>
      <c r="AM59" s="122"/>
      <c r="AN59" s="122">
        <v>1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143"/>
      <c r="F60" s="64"/>
      <c r="G60" s="139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0"/>
        <v>39.560439560439562</v>
      </c>
      <c r="X60" s="122"/>
      <c r="Y60" s="50">
        <v>1</v>
      </c>
      <c r="Z60" s="50"/>
      <c r="AA60" s="50"/>
      <c r="AB60" s="50">
        <v>1</v>
      </c>
      <c r="AC60" s="121"/>
      <c r="AD60" s="122"/>
      <c r="AE60" s="122">
        <v>1</v>
      </c>
      <c r="AF60" s="122"/>
      <c r="AG60" s="122"/>
      <c r="AH60" s="122">
        <v>1</v>
      </c>
      <c r="AI60" s="122"/>
      <c r="AJ60" s="122"/>
      <c r="AK60" s="122">
        <v>1</v>
      </c>
      <c r="AL60" s="122"/>
      <c r="AM60" s="122"/>
      <c r="AN60" s="122">
        <v>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143"/>
      <c r="F61" s="64"/>
      <c r="G61" s="71"/>
      <c r="H61" s="139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0"/>
        <v>133.33333333333334</v>
      </c>
      <c r="X61" s="122"/>
      <c r="Y61" s="50">
        <v>1</v>
      </c>
      <c r="Z61" s="50"/>
      <c r="AA61" s="50"/>
      <c r="AB61" s="50">
        <v>1</v>
      </c>
      <c r="AC61" s="121"/>
      <c r="AD61" s="122"/>
      <c r="AE61" s="122">
        <v>1</v>
      </c>
      <c r="AF61" s="122"/>
      <c r="AG61" s="122"/>
      <c r="AH61" s="122">
        <v>1</v>
      </c>
      <c r="AI61" s="122"/>
      <c r="AJ61" s="122"/>
      <c r="AK61" s="122">
        <v>1</v>
      </c>
      <c r="AL61" s="122"/>
      <c r="AM61" s="122"/>
      <c r="AN61" s="122">
        <v>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143"/>
      <c r="F62" s="64"/>
      <c r="G62" s="71"/>
      <c r="H62" s="71"/>
      <c r="I62" s="139">
        <v>30022085</v>
      </c>
      <c r="J62" s="71"/>
      <c r="K62" s="64"/>
      <c r="L62" s="116"/>
      <c r="M62" s="8"/>
      <c r="N62" s="91" t="s">
        <v>203</v>
      </c>
      <c r="O62" s="10">
        <f t="shared" ref="O62:O63" si="7">O61</f>
        <v>1</v>
      </c>
      <c r="P62" s="10">
        <v>36</v>
      </c>
      <c r="Q62" s="11" t="s">
        <v>84</v>
      </c>
      <c r="R62" s="43">
        <f t="shared" si="0"/>
        <v>100</v>
      </c>
      <c r="X62" s="122"/>
      <c r="Y62" s="50">
        <v>1</v>
      </c>
      <c r="Z62" s="50"/>
      <c r="AA62" s="50"/>
      <c r="AB62" s="50">
        <v>1</v>
      </c>
      <c r="AC62" s="121"/>
      <c r="AD62" s="122"/>
      <c r="AE62" s="122">
        <v>1</v>
      </c>
      <c r="AF62" s="122"/>
      <c r="AG62" s="122"/>
      <c r="AH62" s="122">
        <v>1</v>
      </c>
      <c r="AI62" s="122"/>
      <c r="AJ62" s="122"/>
      <c r="AK62" s="122">
        <v>1</v>
      </c>
      <c r="AL62" s="122"/>
      <c r="AM62" s="122"/>
      <c r="AN62" s="122">
        <v>1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143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7"/>
        <v>1</v>
      </c>
      <c r="P63" s="10"/>
      <c r="Q63" s="11"/>
      <c r="R63" s="43"/>
      <c r="X63" s="122"/>
      <c r="Y63" s="50">
        <v>1</v>
      </c>
      <c r="Z63" s="50"/>
      <c r="AA63" s="50"/>
      <c r="AB63" s="50">
        <v>1</v>
      </c>
      <c r="AC63" s="121"/>
      <c r="AD63" s="122"/>
      <c r="AE63" s="122">
        <v>1</v>
      </c>
      <c r="AF63" s="122"/>
      <c r="AG63" s="122"/>
      <c r="AH63" s="122">
        <v>1</v>
      </c>
      <c r="AI63" s="122"/>
      <c r="AJ63" s="122"/>
      <c r="AK63" s="122">
        <v>1</v>
      </c>
      <c r="AL63" s="122"/>
      <c r="AM63" s="122"/>
      <c r="AN63" s="122">
        <v>1</v>
      </c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143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>
        <v>1</v>
      </c>
      <c r="Z64" s="50"/>
      <c r="AA64" s="50"/>
      <c r="AB64" s="50">
        <v>1</v>
      </c>
      <c r="AC64" s="121"/>
      <c r="AD64" s="122"/>
      <c r="AE64" s="122">
        <v>1</v>
      </c>
      <c r="AF64" s="122"/>
      <c r="AG64" s="122"/>
      <c r="AH64" s="122">
        <v>1</v>
      </c>
      <c r="AI64" s="122"/>
      <c r="AJ64" s="122"/>
      <c r="AK64" s="122">
        <v>1</v>
      </c>
      <c r="AL64" s="122"/>
      <c r="AM64" s="122"/>
      <c r="AN64" s="122">
        <v>1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143"/>
      <c r="F65" s="64"/>
      <c r="G65" s="71"/>
      <c r="H65" s="139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0"/>
        <v>72</v>
      </c>
      <c r="X65" s="122"/>
      <c r="Y65" s="50">
        <v>1</v>
      </c>
      <c r="Z65" s="50"/>
      <c r="AA65" s="50"/>
      <c r="AB65" s="50">
        <v>1</v>
      </c>
      <c r="AC65" s="121"/>
      <c r="AD65" s="122"/>
      <c r="AE65" s="122">
        <v>1</v>
      </c>
      <c r="AF65" s="122"/>
      <c r="AG65" s="122"/>
      <c r="AH65" s="122">
        <v>1</v>
      </c>
      <c r="AI65" s="122"/>
      <c r="AJ65" s="122"/>
      <c r="AK65" s="122">
        <v>1</v>
      </c>
      <c r="AL65" s="122"/>
      <c r="AM65" s="122"/>
      <c r="AN65" s="122">
        <v>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143"/>
      <c r="F66" s="64"/>
      <c r="G66" s="71"/>
      <c r="H66" s="71"/>
      <c r="I66" s="139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v>1</v>
      </c>
      <c r="Z66" s="50"/>
      <c r="AA66" s="50"/>
      <c r="AB66" s="50">
        <v>1</v>
      </c>
      <c r="AC66" s="121"/>
      <c r="AD66" s="122"/>
      <c r="AE66" s="122">
        <v>1</v>
      </c>
      <c r="AF66" s="122"/>
      <c r="AG66" s="122"/>
      <c r="AH66" s="122">
        <v>1</v>
      </c>
      <c r="AI66" s="122"/>
      <c r="AJ66" s="122"/>
      <c r="AK66" s="122">
        <v>1</v>
      </c>
      <c r="AL66" s="122"/>
      <c r="AM66" s="122"/>
      <c r="AN66" s="122">
        <v>1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143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8">O66</f>
        <v>1</v>
      </c>
      <c r="P67" s="10"/>
      <c r="Q67" s="11"/>
      <c r="R67" s="43"/>
      <c r="X67" s="122"/>
      <c r="Y67" s="50">
        <v>1</v>
      </c>
      <c r="Z67" s="50"/>
      <c r="AA67" s="50"/>
      <c r="AB67" s="50">
        <v>1</v>
      </c>
      <c r="AC67" s="121"/>
      <c r="AD67" s="122"/>
      <c r="AE67" s="122">
        <v>1</v>
      </c>
      <c r="AF67" s="122"/>
      <c r="AG67" s="122"/>
      <c r="AH67" s="122">
        <v>1</v>
      </c>
      <c r="AI67" s="122"/>
      <c r="AJ67" s="122"/>
      <c r="AK67" s="122">
        <v>1</v>
      </c>
      <c r="AL67" s="122"/>
      <c r="AM67" s="122"/>
      <c r="AN67" s="122">
        <v>1</v>
      </c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143"/>
      <c r="F68" s="64"/>
      <c r="G68" s="71"/>
      <c r="H68" s="71"/>
      <c r="I68" s="139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v>1</v>
      </c>
      <c r="Z68" s="50"/>
      <c r="AA68" s="50"/>
      <c r="AB68" s="50">
        <v>1</v>
      </c>
      <c r="AC68" s="121"/>
      <c r="AD68" s="122"/>
      <c r="AE68" s="122">
        <v>1</v>
      </c>
      <c r="AF68" s="122"/>
      <c r="AG68" s="122"/>
      <c r="AH68" s="122">
        <v>1</v>
      </c>
      <c r="AI68" s="122"/>
      <c r="AJ68" s="122"/>
      <c r="AK68" s="122">
        <v>1</v>
      </c>
      <c r="AL68" s="122"/>
      <c r="AM68" s="122"/>
      <c r="AN68" s="122">
        <v>1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143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>
        <v>1</v>
      </c>
      <c r="Z69" s="50"/>
      <c r="AA69" s="50"/>
      <c r="AB69" s="50">
        <v>1</v>
      </c>
      <c r="AC69" s="121"/>
      <c r="AD69" s="122"/>
      <c r="AE69" s="122">
        <v>1</v>
      </c>
      <c r="AF69" s="122"/>
      <c r="AG69" s="122"/>
      <c r="AH69" s="122">
        <v>1</v>
      </c>
      <c r="AI69" s="122"/>
      <c r="AJ69" s="122"/>
      <c r="AK69" s="122">
        <v>1</v>
      </c>
      <c r="AL69" s="122"/>
      <c r="AM69" s="122"/>
      <c r="AN69" s="122">
        <v>1</v>
      </c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143"/>
      <c r="F70" s="64"/>
      <c r="G70" s="71"/>
      <c r="H70" s="139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0"/>
        <v>300</v>
      </c>
      <c r="X70" s="122"/>
      <c r="Y70" s="50">
        <v>1</v>
      </c>
      <c r="Z70" s="50"/>
      <c r="AA70" s="50"/>
      <c r="AB70" s="50">
        <v>1</v>
      </c>
      <c r="AC70" s="121"/>
      <c r="AD70" s="122"/>
      <c r="AE70" s="122">
        <v>1</v>
      </c>
      <c r="AF70" s="122"/>
      <c r="AG70" s="122"/>
      <c r="AH70" s="122">
        <v>1</v>
      </c>
      <c r="AI70" s="122"/>
      <c r="AJ70" s="122"/>
      <c r="AK70" s="122">
        <v>1</v>
      </c>
      <c r="AL70" s="122"/>
      <c r="AM70" s="122"/>
      <c r="AN70" s="122">
        <v>1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143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>
        <v>1</v>
      </c>
      <c r="Z71" s="50"/>
      <c r="AA71" s="50"/>
      <c r="AB71" s="50">
        <v>1</v>
      </c>
      <c r="AC71" s="121"/>
      <c r="AD71" s="122"/>
      <c r="AE71" s="122">
        <v>1</v>
      </c>
      <c r="AF71" s="122"/>
      <c r="AG71" s="122"/>
      <c r="AH71" s="122">
        <v>1</v>
      </c>
      <c r="AI71" s="122"/>
      <c r="AJ71" s="122"/>
      <c r="AK71" s="122">
        <v>1</v>
      </c>
      <c r="AL71" s="122"/>
      <c r="AM71" s="122"/>
      <c r="AN71" s="122">
        <v>1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143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>
        <v>1</v>
      </c>
      <c r="Z72" s="50"/>
      <c r="AA72" s="50"/>
      <c r="AB72" s="50">
        <v>1</v>
      </c>
      <c r="AC72" s="121"/>
      <c r="AD72" s="122"/>
      <c r="AE72" s="122">
        <v>1</v>
      </c>
      <c r="AF72" s="122"/>
      <c r="AG72" s="122"/>
      <c r="AH72" s="122">
        <v>1</v>
      </c>
      <c r="AI72" s="122"/>
      <c r="AJ72" s="122"/>
      <c r="AK72" s="122">
        <v>1</v>
      </c>
      <c r="AL72" s="122"/>
      <c r="AM72" s="122"/>
      <c r="AN72" s="122">
        <v>1</v>
      </c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143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>
        <v>1</v>
      </c>
      <c r="Z73" s="50"/>
      <c r="AA73" s="50"/>
      <c r="AB73" s="50">
        <v>1</v>
      </c>
      <c r="AC73" s="121"/>
      <c r="AD73" s="122"/>
      <c r="AE73" s="122">
        <v>1</v>
      </c>
      <c r="AF73" s="122"/>
      <c r="AG73" s="122"/>
      <c r="AH73" s="122">
        <v>1</v>
      </c>
      <c r="AI73" s="122"/>
      <c r="AJ73" s="122"/>
      <c r="AK73" s="122">
        <v>1</v>
      </c>
      <c r="AL73" s="122"/>
      <c r="AM73" s="122"/>
      <c r="AN73" s="122">
        <v>1</v>
      </c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142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>
        <v>1</v>
      </c>
      <c r="Z74" s="50"/>
      <c r="AA74" s="50"/>
      <c r="AB74" s="50">
        <v>1</v>
      </c>
      <c r="AC74" s="121"/>
      <c r="AD74" s="122"/>
      <c r="AE74" s="122">
        <v>1</v>
      </c>
      <c r="AF74" s="122"/>
      <c r="AG74" s="122"/>
      <c r="AH74" s="122">
        <v>1</v>
      </c>
      <c r="AI74" s="122"/>
      <c r="AJ74" s="122"/>
      <c r="AK74" s="122">
        <v>1</v>
      </c>
      <c r="AL74" s="122"/>
      <c r="AM74" s="122"/>
      <c r="AN74" s="122">
        <v>1</v>
      </c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142">
        <v>10034196</v>
      </c>
      <c r="F75" s="71"/>
      <c r="G75" s="71"/>
      <c r="H75" s="71"/>
      <c r="I75" s="64"/>
      <c r="J75" s="64"/>
      <c r="K75" s="71"/>
      <c r="L75" s="116"/>
      <c r="M75" s="8"/>
      <c r="N75" s="91" t="s">
        <v>264</v>
      </c>
      <c r="O75" s="10">
        <v>0.61232676171213429</v>
      </c>
      <c r="P75" s="10"/>
      <c r="Q75" s="11"/>
      <c r="R75" s="43"/>
      <c r="X75" s="122"/>
      <c r="Y75" s="50">
        <v>1</v>
      </c>
      <c r="Z75" s="50"/>
      <c r="AA75" s="50"/>
      <c r="AB75" s="50">
        <v>1</v>
      </c>
      <c r="AC75" s="121"/>
      <c r="AD75" s="122"/>
      <c r="AE75" s="122">
        <v>1</v>
      </c>
      <c r="AF75" s="122"/>
      <c r="AG75" s="122"/>
      <c r="AH75" s="122">
        <v>1</v>
      </c>
      <c r="AI75" s="122"/>
      <c r="AJ75" s="122"/>
      <c r="AK75" s="122">
        <v>1</v>
      </c>
      <c r="AL75" s="122"/>
      <c r="AM75" s="122"/>
      <c r="AN75" s="122">
        <v>1</v>
      </c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142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>
        <v>1</v>
      </c>
      <c r="Z76" s="50"/>
      <c r="AA76" s="50"/>
      <c r="AB76" s="50">
        <v>1</v>
      </c>
      <c r="AC76" s="121"/>
      <c r="AD76" s="122"/>
      <c r="AE76" s="122">
        <v>1</v>
      </c>
      <c r="AF76" s="122"/>
      <c r="AG76" s="122"/>
      <c r="AH76" s="122">
        <v>1</v>
      </c>
      <c r="AI76" s="122"/>
      <c r="AJ76" s="122"/>
      <c r="AK76" s="122">
        <v>1</v>
      </c>
      <c r="AL76" s="122"/>
      <c r="AM76" s="122"/>
      <c r="AN76" s="122">
        <v>1</v>
      </c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142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>
        <v>1</v>
      </c>
      <c r="Z77" s="50"/>
      <c r="AA77" s="50"/>
      <c r="AB77" s="50">
        <v>1</v>
      </c>
      <c r="AC77" s="121"/>
      <c r="AD77" s="122"/>
      <c r="AE77" s="122">
        <v>1</v>
      </c>
      <c r="AF77" s="122"/>
      <c r="AG77" s="122"/>
      <c r="AH77" s="122">
        <v>1</v>
      </c>
      <c r="AI77" s="122"/>
      <c r="AJ77" s="122"/>
      <c r="AK77" s="122">
        <v>1</v>
      </c>
      <c r="AL77" s="122"/>
      <c r="AM77" s="122"/>
      <c r="AN77" s="122">
        <v>1</v>
      </c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142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>
        <v>1</v>
      </c>
      <c r="Z78" s="50"/>
      <c r="AA78" s="50"/>
      <c r="AB78" s="50">
        <v>1</v>
      </c>
      <c r="AC78" s="121"/>
      <c r="AD78" s="122"/>
      <c r="AE78" s="122">
        <v>1</v>
      </c>
      <c r="AF78" s="122"/>
      <c r="AG78" s="122"/>
      <c r="AH78" s="122">
        <v>1</v>
      </c>
      <c r="AI78" s="122"/>
      <c r="AJ78" s="122"/>
      <c r="AK78" s="122">
        <v>1</v>
      </c>
      <c r="AL78" s="122"/>
      <c r="AM78" s="122"/>
      <c r="AN78" s="122">
        <v>1</v>
      </c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142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>
        <v>1</v>
      </c>
      <c r="Z79" s="50"/>
      <c r="AA79" s="50"/>
      <c r="AB79" s="50">
        <v>1</v>
      </c>
      <c r="AC79" s="121"/>
      <c r="AD79" s="122"/>
      <c r="AE79" s="122">
        <v>1</v>
      </c>
      <c r="AF79" s="122"/>
      <c r="AG79" s="122"/>
      <c r="AH79" s="122">
        <v>1</v>
      </c>
      <c r="AI79" s="122"/>
      <c r="AJ79" s="122"/>
      <c r="AK79" s="122">
        <v>1</v>
      </c>
      <c r="AL79" s="122"/>
      <c r="AM79" s="122"/>
      <c r="AN79" s="122">
        <v>1</v>
      </c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142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>
        <v>1</v>
      </c>
      <c r="Z80" s="50"/>
      <c r="AA80" s="50"/>
      <c r="AB80" s="50">
        <v>1</v>
      </c>
      <c r="AC80" s="121"/>
      <c r="AD80" s="122"/>
      <c r="AE80" s="122">
        <v>1</v>
      </c>
      <c r="AF80" s="122"/>
      <c r="AG80" s="122"/>
      <c r="AH80" s="122">
        <v>1</v>
      </c>
      <c r="AI80" s="122"/>
      <c r="AJ80" s="122"/>
      <c r="AK80" s="122">
        <v>1</v>
      </c>
      <c r="AL80" s="122"/>
      <c r="AM80" s="122"/>
      <c r="AN80" s="122">
        <v>1</v>
      </c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142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>
        <v>1</v>
      </c>
      <c r="Z81" s="50"/>
      <c r="AA81" s="50"/>
      <c r="AB81" s="50">
        <v>1</v>
      </c>
      <c r="AC81" s="121"/>
      <c r="AD81" s="122"/>
      <c r="AE81" s="122">
        <v>1</v>
      </c>
      <c r="AF81" s="122"/>
      <c r="AG81" s="122"/>
      <c r="AH81" s="122">
        <v>1</v>
      </c>
      <c r="AI81" s="122"/>
      <c r="AJ81" s="122"/>
      <c r="AK81" s="122">
        <v>1</v>
      </c>
      <c r="AL81" s="122"/>
      <c r="AM81" s="122"/>
      <c r="AN81" s="122">
        <v>1</v>
      </c>
    </row>
    <row r="82" spans="1:40" ht="22.5" customHeight="1" x14ac:dyDescent="0.55000000000000004">
      <c r="A82" s="5">
        <v>1000</v>
      </c>
      <c r="B82" s="52" t="s">
        <v>66</v>
      </c>
      <c r="C82" s="114"/>
      <c r="D82" s="139">
        <v>30022093</v>
      </c>
      <c r="E82" s="143"/>
      <c r="F82" s="118"/>
      <c r="G82" s="118"/>
      <c r="H82" s="118"/>
      <c r="I82" s="64"/>
      <c r="J82" s="118"/>
      <c r="K82" s="118"/>
      <c r="L82" s="116"/>
      <c r="M82" s="8"/>
      <c r="N82" s="126" t="s">
        <v>238</v>
      </c>
      <c r="O82" s="10">
        <f>3*O3</f>
        <v>3</v>
      </c>
      <c r="P82" s="10">
        <f>16</f>
        <v>16</v>
      </c>
      <c r="Q82" s="11" t="s">
        <v>75</v>
      </c>
      <c r="R82" s="43">
        <f t="shared" ref="R82:R127" si="9">3600/P82</f>
        <v>225</v>
      </c>
      <c r="X82" s="122"/>
      <c r="Y82" s="50">
        <v>1</v>
      </c>
      <c r="Z82" s="50"/>
      <c r="AA82" s="50"/>
      <c r="AB82" s="50">
        <v>1</v>
      </c>
      <c r="AC82" s="121"/>
      <c r="AD82" s="122"/>
      <c r="AE82" s="122">
        <v>1</v>
      </c>
      <c r="AF82" s="122"/>
      <c r="AG82" s="122"/>
      <c r="AH82" s="122">
        <v>1</v>
      </c>
      <c r="AI82" s="122"/>
      <c r="AJ82" s="122"/>
      <c r="AK82" s="122">
        <v>1</v>
      </c>
      <c r="AL82" s="122"/>
      <c r="AM82" s="122"/>
      <c r="AN82" s="122">
        <v>1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9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si="9"/>
        <v>40</v>
      </c>
      <c r="X83" s="122"/>
      <c r="Y83" s="50">
        <v>1</v>
      </c>
      <c r="Z83" s="50"/>
      <c r="AA83" s="50"/>
      <c r="AB83" s="50">
        <v>1</v>
      </c>
      <c r="AC83" s="121"/>
      <c r="AD83" s="122"/>
      <c r="AE83" s="122">
        <v>1</v>
      </c>
      <c r="AF83" s="122"/>
      <c r="AG83" s="122"/>
      <c r="AH83" s="122">
        <v>1</v>
      </c>
      <c r="AI83" s="122"/>
      <c r="AJ83" s="122"/>
      <c r="AK83" s="122">
        <v>1</v>
      </c>
      <c r="AL83" s="122"/>
      <c r="AM83" s="122"/>
      <c r="AN83" s="122">
        <v>1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44"/>
      <c r="F84" s="151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10">$O$82</f>
        <v>3</v>
      </c>
      <c r="P84" s="10">
        <v>9</v>
      </c>
      <c r="Q84" s="11" t="s">
        <v>72</v>
      </c>
      <c r="R84" s="43">
        <f t="shared" si="9"/>
        <v>400</v>
      </c>
      <c r="X84" s="122"/>
      <c r="Y84" s="50">
        <v>1</v>
      </c>
      <c r="Z84" s="50"/>
      <c r="AA84" s="50"/>
      <c r="AB84" s="50">
        <v>1</v>
      </c>
      <c r="AC84" s="121"/>
      <c r="AD84" s="122"/>
      <c r="AE84" s="122">
        <v>1</v>
      </c>
      <c r="AF84" s="122"/>
      <c r="AG84" s="122"/>
      <c r="AH84" s="122">
        <v>1</v>
      </c>
      <c r="AI84" s="122"/>
      <c r="AJ84" s="122"/>
      <c r="AK84" s="122">
        <v>1</v>
      </c>
      <c r="AL84" s="122"/>
      <c r="AM84" s="122"/>
      <c r="AN84" s="122">
        <v>1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44"/>
      <c r="F85" s="118"/>
      <c r="G85" s="151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10"/>
        <v>3</v>
      </c>
      <c r="P85" s="10">
        <v>12</v>
      </c>
      <c r="Q85" s="11" t="s">
        <v>84</v>
      </c>
      <c r="R85" s="43">
        <f t="shared" si="9"/>
        <v>300</v>
      </c>
      <c r="X85" s="122"/>
      <c r="Y85" s="50">
        <v>1</v>
      </c>
      <c r="Z85" s="50"/>
      <c r="AA85" s="50"/>
      <c r="AB85" s="50">
        <v>1</v>
      </c>
      <c r="AC85" s="121"/>
      <c r="AD85" s="122"/>
      <c r="AE85" s="122">
        <v>1</v>
      </c>
      <c r="AF85" s="122"/>
      <c r="AG85" s="122"/>
      <c r="AH85" s="122">
        <v>1</v>
      </c>
      <c r="AI85" s="122"/>
      <c r="AJ85" s="122"/>
      <c r="AK85" s="122">
        <v>1</v>
      </c>
      <c r="AL85" s="122"/>
      <c r="AM85" s="122"/>
      <c r="AN85" s="122">
        <v>1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44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10"/>
        <v>3</v>
      </c>
      <c r="P86" s="10"/>
      <c r="Q86" s="11"/>
      <c r="R86" s="43"/>
      <c r="X86" s="122"/>
      <c r="Y86" s="50">
        <v>1</v>
      </c>
      <c r="Z86" s="50"/>
      <c r="AA86" s="50"/>
      <c r="AB86" s="50">
        <v>1</v>
      </c>
      <c r="AC86" s="121"/>
      <c r="AD86" s="122"/>
      <c r="AE86" s="122">
        <v>1</v>
      </c>
      <c r="AF86" s="122"/>
      <c r="AG86" s="122"/>
      <c r="AH86" s="122">
        <v>1</v>
      </c>
      <c r="AI86" s="122"/>
      <c r="AJ86" s="122"/>
      <c r="AK86" s="122">
        <v>1</v>
      </c>
      <c r="AL86" s="122"/>
      <c r="AM86" s="122"/>
      <c r="AN86" s="122">
        <v>1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44"/>
      <c r="F87" s="151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10"/>
        <v>3</v>
      </c>
      <c r="P87" s="10">
        <v>36</v>
      </c>
      <c r="Q87" s="11" t="s">
        <v>72</v>
      </c>
      <c r="R87" s="43">
        <f t="shared" si="9"/>
        <v>100</v>
      </c>
      <c r="X87" s="122"/>
      <c r="Y87" s="50">
        <v>1</v>
      </c>
      <c r="Z87" s="50"/>
      <c r="AA87" s="50"/>
      <c r="AB87" s="50">
        <v>1</v>
      </c>
      <c r="AC87" s="121"/>
      <c r="AD87" s="122"/>
      <c r="AE87" s="122">
        <v>1</v>
      </c>
      <c r="AF87" s="122"/>
      <c r="AG87" s="122"/>
      <c r="AH87" s="122">
        <v>1</v>
      </c>
      <c r="AI87" s="122"/>
      <c r="AJ87" s="122"/>
      <c r="AK87" s="122">
        <v>1</v>
      </c>
      <c r="AL87" s="122"/>
      <c r="AM87" s="122"/>
      <c r="AN87" s="122">
        <v>1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44"/>
      <c r="F88" s="64"/>
      <c r="G88" s="151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10"/>
        <v>3</v>
      </c>
      <c r="P88" s="10">
        <v>72</v>
      </c>
      <c r="Q88" s="11" t="s">
        <v>84</v>
      </c>
      <c r="R88" s="43">
        <f t="shared" si="9"/>
        <v>50</v>
      </c>
      <c r="X88" s="122"/>
      <c r="Y88" s="50">
        <v>1</v>
      </c>
      <c r="Z88" s="50"/>
      <c r="AA88" s="50"/>
      <c r="AB88" s="50">
        <v>1</v>
      </c>
      <c r="AC88" s="121"/>
      <c r="AD88" s="122"/>
      <c r="AE88" s="122">
        <v>1</v>
      </c>
      <c r="AF88" s="122"/>
      <c r="AG88" s="122"/>
      <c r="AH88" s="122">
        <v>1</v>
      </c>
      <c r="AI88" s="122"/>
      <c r="AJ88" s="122"/>
      <c r="AK88" s="122">
        <v>1</v>
      </c>
      <c r="AL88" s="122"/>
      <c r="AM88" s="122"/>
      <c r="AN88" s="122">
        <v>1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44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10"/>
        <v>3</v>
      </c>
      <c r="P89" s="10"/>
      <c r="Q89" s="11"/>
      <c r="R89" s="43"/>
      <c r="X89" s="122"/>
      <c r="Y89" s="50">
        <v>1</v>
      </c>
      <c r="Z89" s="50"/>
      <c r="AA89" s="50"/>
      <c r="AB89" s="50">
        <v>1</v>
      </c>
      <c r="AC89" s="121"/>
      <c r="AD89" s="122"/>
      <c r="AE89" s="122">
        <v>1</v>
      </c>
      <c r="AF89" s="122"/>
      <c r="AG89" s="122"/>
      <c r="AH89" s="122">
        <v>1</v>
      </c>
      <c r="AI89" s="122"/>
      <c r="AJ89" s="122"/>
      <c r="AK89" s="122">
        <v>1</v>
      </c>
      <c r="AL89" s="122"/>
      <c r="AM89" s="122"/>
      <c r="AN89" s="122">
        <v>1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44"/>
      <c r="F90" s="151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10"/>
        <v>3</v>
      </c>
      <c r="P90" s="10">
        <v>12</v>
      </c>
      <c r="Q90" s="11" t="s">
        <v>84</v>
      </c>
      <c r="R90" s="43">
        <f t="shared" si="9"/>
        <v>300</v>
      </c>
      <c r="X90" s="122"/>
      <c r="Y90" s="50">
        <v>1</v>
      </c>
      <c r="Z90" s="50"/>
      <c r="AA90" s="50"/>
      <c r="AB90" s="50">
        <v>1</v>
      </c>
      <c r="AC90" s="121"/>
      <c r="AD90" s="122"/>
      <c r="AE90" s="122">
        <v>1</v>
      </c>
      <c r="AF90" s="122"/>
      <c r="AG90" s="122"/>
      <c r="AH90" s="122">
        <v>1</v>
      </c>
      <c r="AI90" s="122"/>
      <c r="AJ90" s="122"/>
      <c r="AK90" s="122">
        <v>1</v>
      </c>
      <c r="AL90" s="122"/>
      <c r="AM90" s="122"/>
      <c r="AN90" s="122">
        <v>1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44"/>
      <c r="F91" s="64"/>
      <c r="G91" s="151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10"/>
        <v>3</v>
      </c>
      <c r="P91" s="10">
        <v>9</v>
      </c>
      <c r="Q91" s="11" t="s">
        <v>72</v>
      </c>
      <c r="R91" s="43">
        <f t="shared" si="9"/>
        <v>400</v>
      </c>
      <c r="X91" s="122"/>
      <c r="Y91" s="50">
        <v>1</v>
      </c>
      <c r="Z91" s="50"/>
      <c r="AA91" s="50"/>
      <c r="AB91" s="50">
        <v>1</v>
      </c>
      <c r="AC91" s="121"/>
      <c r="AD91" s="122"/>
      <c r="AE91" s="122">
        <v>1</v>
      </c>
      <c r="AF91" s="122"/>
      <c r="AG91" s="122"/>
      <c r="AH91" s="122">
        <v>1</v>
      </c>
      <c r="AI91" s="122"/>
      <c r="AJ91" s="122"/>
      <c r="AK91" s="122">
        <v>1</v>
      </c>
      <c r="AL91" s="122"/>
      <c r="AM91" s="122"/>
      <c r="AN91" s="122">
        <v>1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44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10"/>
        <v>3</v>
      </c>
      <c r="P92" s="10"/>
      <c r="Q92" s="11"/>
      <c r="R92" s="43"/>
      <c r="X92" s="122"/>
      <c r="Y92" s="50">
        <v>1</v>
      </c>
      <c r="Z92" s="50"/>
      <c r="AA92" s="50"/>
      <c r="AB92" s="50">
        <v>1</v>
      </c>
      <c r="AC92" s="121"/>
      <c r="AD92" s="122"/>
      <c r="AE92" s="122">
        <v>1</v>
      </c>
      <c r="AF92" s="122"/>
      <c r="AG92" s="122"/>
      <c r="AH92" s="122">
        <v>1</v>
      </c>
      <c r="AI92" s="122"/>
      <c r="AJ92" s="122"/>
      <c r="AK92" s="122">
        <v>1</v>
      </c>
      <c r="AL92" s="122"/>
      <c r="AM92" s="122"/>
      <c r="AN92" s="122">
        <v>1</v>
      </c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142">
        <v>10034196</v>
      </c>
      <c r="F93" s="71"/>
      <c r="G93" s="71"/>
      <c r="H93" s="71"/>
      <c r="I93" s="64"/>
      <c r="J93" s="64"/>
      <c r="K93" s="71"/>
      <c r="L93" s="116"/>
      <c r="M93" s="8"/>
      <c r="N93" s="91" t="s">
        <v>264</v>
      </c>
      <c r="O93" s="10">
        <v>5.1944022607297628E-2</v>
      </c>
      <c r="P93" s="10"/>
      <c r="Q93" s="11"/>
      <c r="R93" s="43"/>
      <c r="X93" s="122"/>
      <c r="Y93" s="50">
        <v>1</v>
      </c>
      <c r="Z93" s="50"/>
      <c r="AA93" s="50"/>
      <c r="AB93" s="50">
        <v>1</v>
      </c>
      <c r="AC93" s="121"/>
      <c r="AD93" s="122"/>
      <c r="AE93" s="122">
        <v>1</v>
      </c>
      <c r="AF93" s="122"/>
      <c r="AG93" s="122"/>
      <c r="AH93" s="122">
        <v>1</v>
      </c>
      <c r="AI93" s="122"/>
      <c r="AJ93" s="122"/>
      <c r="AK93" s="122">
        <v>1</v>
      </c>
      <c r="AL93" s="122"/>
      <c r="AM93" s="122"/>
      <c r="AN93" s="122">
        <v>1</v>
      </c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142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>
        <v>1</v>
      </c>
      <c r="Z94" s="50"/>
      <c r="AA94" s="50"/>
      <c r="AB94" s="50">
        <v>1</v>
      </c>
      <c r="AC94" s="121"/>
      <c r="AD94" s="122"/>
      <c r="AE94" s="122">
        <v>1</v>
      </c>
      <c r="AF94" s="122"/>
      <c r="AG94" s="122"/>
      <c r="AH94" s="122">
        <v>1</v>
      </c>
      <c r="AI94" s="122"/>
      <c r="AJ94" s="122"/>
      <c r="AK94" s="122">
        <v>1</v>
      </c>
      <c r="AL94" s="122"/>
      <c r="AM94" s="122"/>
      <c r="AN94" s="122">
        <v>1</v>
      </c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142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>
        <v>1</v>
      </c>
      <c r="Z95" s="50"/>
      <c r="AA95" s="50"/>
      <c r="AB95" s="50">
        <v>1</v>
      </c>
      <c r="AC95" s="121"/>
      <c r="AD95" s="122"/>
      <c r="AE95" s="122">
        <v>1</v>
      </c>
      <c r="AF95" s="122"/>
      <c r="AG95" s="122"/>
      <c r="AH95" s="122">
        <v>1</v>
      </c>
      <c r="AI95" s="122"/>
      <c r="AJ95" s="122"/>
      <c r="AK95" s="122">
        <v>1</v>
      </c>
      <c r="AL95" s="122"/>
      <c r="AM95" s="122"/>
      <c r="AN95" s="122">
        <v>1</v>
      </c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142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>
        <v>1</v>
      </c>
      <c r="Z96" s="50"/>
      <c r="AA96" s="50"/>
      <c r="AB96" s="50">
        <v>1</v>
      </c>
      <c r="AC96" s="121"/>
      <c r="AD96" s="122"/>
      <c r="AE96" s="122">
        <v>1</v>
      </c>
      <c r="AF96" s="122"/>
      <c r="AG96" s="122"/>
      <c r="AH96" s="122">
        <v>1</v>
      </c>
      <c r="AI96" s="122"/>
      <c r="AJ96" s="122"/>
      <c r="AK96" s="122">
        <v>1</v>
      </c>
      <c r="AL96" s="122"/>
      <c r="AM96" s="122"/>
      <c r="AN96" s="122">
        <v>1</v>
      </c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142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>
        <v>1</v>
      </c>
      <c r="Z97" s="50"/>
      <c r="AA97" s="50"/>
      <c r="AB97" s="50">
        <v>1</v>
      </c>
      <c r="AC97" s="121"/>
      <c r="AD97" s="122"/>
      <c r="AE97" s="122">
        <v>1</v>
      </c>
      <c r="AF97" s="122"/>
      <c r="AG97" s="122"/>
      <c r="AH97" s="122">
        <v>1</v>
      </c>
      <c r="AI97" s="122"/>
      <c r="AJ97" s="122"/>
      <c r="AK97" s="122">
        <v>1</v>
      </c>
      <c r="AL97" s="122"/>
      <c r="AM97" s="122"/>
      <c r="AN97" s="122">
        <v>1</v>
      </c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142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>
        <v>1</v>
      </c>
      <c r="Z98" s="50"/>
      <c r="AA98" s="50"/>
      <c r="AB98" s="50">
        <v>1</v>
      </c>
      <c r="AC98" s="121"/>
      <c r="AD98" s="122"/>
      <c r="AE98" s="122">
        <v>1</v>
      </c>
      <c r="AF98" s="122"/>
      <c r="AG98" s="122"/>
      <c r="AH98" s="122">
        <v>1</v>
      </c>
      <c r="AI98" s="122"/>
      <c r="AJ98" s="122"/>
      <c r="AK98" s="122">
        <v>1</v>
      </c>
      <c r="AL98" s="122"/>
      <c r="AM98" s="122"/>
      <c r="AN98" s="122">
        <v>1</v>
      </c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142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>
        <v>1</v>
      </c>
      <c r="Z99" s="50"/>
      <c r="AA99" s="50"/>
      <c r="AB99" s="50">
        <v>1</v>
      </c>
      <c r="AC99" s="121"/>
      <c r="AD99" s="122"/>
      <c r="AE99" s="122">
        <v>1</v>
      </c>
      <c r="AF99" s="122"/>
      <c r="AG99" s="122"/>
      <c r="AH99" s="122">
        <v>1</v>
      </c>
      <c r="AI99" s="122"/>
      <c r="AJ99" s="122"/>
      <c r="AK99" s="122">
        <v>1</v>
      </c>
      <c r="AL99" s="122"/>
      <c r="AM99" s="122"/>
      <c r="AN99" s="122">
        <v>1</v>
      </c>
    </row>
    <row r="100" spans="1:40" ht="22.5" customHeight="1" x14ac:dyDescent="0.55000000000000004">
      <c r="A100" s="5">
        <v>1000</v>
      </c>
      <c r="B100" s="52" t="s">
        <v>66</v>
      </c>
      <c r="C100" s="63"/>
      <c r="D100" s="151">
        <v>30022101</v>
      </c>
      <c r="E100" s="144"/>
      <c r="F100" s="118"/>
      <c r="G100" s="118"/>
      <c r="H100" s="118"/>
      <c r="I100" s="64"/>
      <c r="J100" s="118"/>
      <c r="K100" s="118"/>
      <c r="L100" s="105"/>
      <c r="M100" s="8"/>
      <c r="N100" s="91" t="s">
        <v>249</v>
      </c>
      <c r="O100" s="10">
        <f>4*O3</f>
        <v>4</v>
      </c>
      <c r="P100" s="10">
        <f>16</f>
        <v>16</v>
      </c>
      <c r="Q100" s="11" t="s">
        <v>75</v>
      </c>
      <c r="R100" s="43">
        <f t="shared" si="9"/>
        <v>225</v>
      </c>
      <c r="X100" s="122"/>
      <c r="Y100" s="50">
        <v>1</v>
      </c>
      <c r="Z100" s="50"/>
      <c r="AA100" s="50"/>
      <c r="AB100" s="50">
        <v>1</v>
      </c>
      <c r="AC100" s="121"/>
      <c r="AD100" s="122"/>
      <c r="AE100" s="122">
        <v>1</v>
      </c>
      <c r="AF100" s="122"/>
      <c r="AG100" s="122"/>
      <c r="AH100" s="122">
        <v>1</v>
      </c>
      <c r="AI100" s="122"/>
      <c r="AJ100" s="122"/>
      <c r="AK100" s="122">
        <v>1</v>
      </c>
      <c r="AL100" s="122"/>
      <c r="AM100" s="122"/>
      <c r="AN100" s="122">
        <v>1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151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9"/>
        <v>36</v>
      </c>
      <c r="X101" s="122"/>
      <c r="Y101" s="50">
        <v>1</v>
      </c>
      <c r="Z101" s="50"/>
      <c r="AA101" s="50"/>
      <c r="AB101" s="50">
        <v>1</v>
      </c>
      <c r="AC101" s="121"/>
      <c r="AD101" s="122"/>
      <c r="AE101" s="122">
        <v>1</v>
      </c>
      <c r="AF101" s="122"/>
      <c r="AG101" s="122"/>
      <c r="AH101" s="122">
        <v>1</v>
      </c>
      <c r="AI101" s="122"/>
      <c r="AJ101" s="122"/>
      <c r="AK101" s="122">
        <v>1</v>
      </c>
      <c r="AL101" s="122"/>
      <c r="AM101" s="122"/>
      <c r="AN101" s="122">
        <v>1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142"/>
      <c r="F102" s="151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11">$O$100</f>
        <v>4</v>
      </c>
      <c r="P102" s="10">
        <v>9</v>
      </c>
      <c r="Q102" s="11" t="s">
        <v>72</v>
      </c>
      <c r="R102" s="43">
        <f t="shared" si="9"/>
        <v>400</v>
      </c>
      <c r="X102" s="122"/>
      <c r="Y102" s="50">
        <v>1</v>
      </c>
      <c r="Z102" s="50"/>
      <c r="AA102" s="50"/>
      <c r="AB102" s="50">
        <v>1</v>
      </c>
      <c r="AC102" s="121"/>
      <c r="AD102" s="122"/>
      <c r="AE102" s="122">
        <v>1</v>
      </c>
      <c r="AF102" s="122"/>
      <c r="AG102" s="122"/>
      <c r="AH102" s="122">
        <v>1</v>
      </c>
      <c r="AI102" s="122"/>
      <c r="AJ102" s="122"/>
      <c r="AK102" s="122">
        <v>1</v>
      </c>
      <c r="AL102" s="122"/>
      <c r="AM102" s="122"/>
      <c r="AN102" s="122">
        <v>1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142"/>
      <c r="F103" s="64"/>
      <c r="G103" s="151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11"/>
        <v>4</v>
      </c>
      <c r="P103" s="10">
        <v>12</v>
      </c>
      <c r="Q103" s="11" t="s">
        <v>84</v>
      </c>
      <c r="R103" s="43">
        <f t="shared" si="9"/>
        <v>300</v>
      </c>
      <c r="X103" s="122"/>
      <c r="Y103" s="50">
        <v>1</v>
      </c>
      <c r="Z103" s="50"/>
      <c r="AA103" s="50"/>
      <c r="AB103" s="50">
        <v>1</v>
      </c>
      <c r="AC103" s="121"/>
      <c r="AD103" s="122"/>
      <c r="AE103" s="122">
        <v>1</v>
      </c>
      <c r="AF103" s="122"/>
      <c r="AG103" s="122"/>
      <c r="AH103" s="122">
        <v>1</v>
      </c>
      <c r="AI103" s="122"/>
      <c r="AJ103" s="122"/>
      <c r="AK103" s="122">
        <v>1</v>
      </c>
      <c r="AL103" s="122"/>
      <c r="AM103" s="122"/>
      <c r="AN103" s="122">
        <v>1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142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11"/>
        <v>4</v>
      </c>
      <c r="P104" s="10"/>
      <c r="Q104" s="11"/>
      <c r="R104" s="43"/>
      <c r="X104" s="122"/>
      <c r="Y104" s="50">
        <v>1</v>
      </c>
      <c r="Z104" s="50"/>
      <c r="AA104" s="50"/>
      <c r="AB104" s="50">
        <v>1</v>
      </c>
      <c r="AC104" s="121"/>
      <c r="AD104" s="122"/>
      <c r="AE104" s="122">
        <v>1</v>
      </c>
      <c r="AF104" s="122"/>
      <c r="AG104" s="122"/>
      <c r="AH104" s="122">
        <v>1</v>
      </c>
      <c r="AI104" s="122"/>
      <c r="AJ104" s="122"/>
      <c r="AK104" s="122">
        <v>1</v>
      </c>
      <c r="AL104" s="122"/>
      <c r="AM104" s="122"/>
      <c r="AN104" s="122">
        <v>1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44"/>
      <c r="F105" s="151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11"/>
        <v>4</v>
      </c>
      <c r="P105" s="10">
        <v>36</v>
      </c>
      <c r="Q105" s="11" t="s">
        <v>72</v>
      </c>
      <c r="R105" s="43">
        <f t="shared" si="9"/>
        <v>100</v>
      </c>
      <c r="X105" s="122"/>
      <c r="Y105" s="50">
        <v>1</v>
      </c>
      <c r="Z105" s="50"/>
      <c r="AA105" s="50"/>
      <c r="AB105" s="50">
        <v>1</v>
      </c>
      <c r="AC105" s="121"/>
      <c r="AD105" s="122"/>
      <c r="AE105" s="122">
        <v>1</v>
      </c>
      <c r="AF105" s="122"/>
      <c r="AG105" s="122"/>
      <c r="AH105" s="122">
        <v>1</v>
      </c>
      <c r="AI105" s="122"/>
      <c r="AJ105" s="122"/>
      <c r="AK105" s="122">
        <v>1</v>
      </c>
      <c r="AL105" s="122"/>
      <c r="AM105" s="122"/>
      <c r="AN105" s="122">
        <v>1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44"/>
      <c r="F106" s="64"/>
      <c r="G106" s="151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11"/>
        <v>4</v>
      </c>
      <c r="P106" s="10">
        <v>72</v>
      </c>
      <c r="Q106" s="11" t="s">
        <v>84</v>
      </c>
      <c r="R106" s="43">
        <f t="shared" si="9"/>
        <v>50</v>
      </c>
      <c r="X106" s="122"/>
      <c r="Y106" s="50">
        <v>1</v>
      </c>
      <c r="Z106" s="50"/>
      <c r="AA106" s="50"/>
      <c r="AB106" s="50">
        <v>1</v>
      </c>
      <c r="AC106" s="121"/>
      <c r="AD106" s="122"/>
      <c r="AE106" s="122">
        <v>1</v>
      </c>
      <c r="AF106" s="122"/>
      <c r="AG106" s="122"/>
      <c r="AH106" s="122">
        <v>1</v>
      </c>
      <c r="AI106" s="122"/>
      <c r="AJ106" s="122"/>
      <c r="AK106" s="122">
        <v>1</v>
      </c>
      <c r="AL106" s="122"/>
      <c r="AM106" s="122"/>
      <c r="AN106" s="122">
        <v>1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44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11"/>
        <v>4</v>
      </c>
      <c r="P107" s="10"/>
      <c r="Q107" s="11"/>
      <c r="R107" s="43"/>
      <c r="X107" s="122"/>
      <c r="Y107" s="50">
        <v>1</v>
      </c>
      <c r="Z107" s="50"/>
      <c r="AA107" s="50"/>
      <c r="AB107" s="50">
        <v>1</v>
      </c>
      <c r="AC107" s="121"/>
      <c r="AD107" s="122"/>
      <c r="AE107" s="122">
        <v>1</v>
      </c>
      <c r="AF107" s="122"/>
      <c r="AG107" s="122"/>
      <c r="AH107" s="122">
        <v>1</v>
      </c>
      <c r="AI107" s="122"/>
      <c r="AJ107" s="122"/>
      <c r="AK107" s="122">
        <v>1</v>
      </c>
      <c r="AL107" s="122"/>
      <c r="AM107" s="122"/>
      <c r="AN107" s="122">
        <v>1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44"/>
      <c r="F108" s="151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11"/>
        <v>4</v>
      </c>
      <c r="P108" s="10">
        <v>12</v>
      </c>
      <c r="Q108" s="11" t="s">
        <v>84</v>
      </c>
      <c r="R108" s="43">
        <f t="shared" si="9"/>
        <v>300</v>
      </c>
      <c r="X108" s="122"/>
      <c r="Y108" s="50">
        <v>1</v>
      </c>
      <c r="Z108" s="50"/>
      <c r="AA108" s="50"/>
      <c r="AB108" s="50">
        <v>1</v>
      </c>
      <c r="AC108" s="121"/>
      <c r="AD108" s="122"/>
      <c r="AE108" s="122">
        <v>1</v>
      </c>
      <c r="AF108" s="122"/>
      <c r="AG108" s="122"/>
      <c r="AH108" s="122">
        <v>1</v>
      </c>
      <c r="AI108" s="122"/>
      <c r="AJ108" s="122"/>
      <c r="AK108" s="122">
        <v>1</v>
      </c>
      <c r="AL108" s="122"/>
      <c r="AM108" s="122"/>
      <c r="AN108" s="122">
        <v>1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44"/>
      <c r="F109" s="64"/>
      <c r="G109" s="151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11"/>
        <v>4</v>
      </c>
      <c r="P109" s="10">
        <v>9</v>
      </c>
      <c r="Q109" s="11" t="s">
        <v>72</v>
      </c>
      <c r="R109" s="43">
        <f t="shared" si="9"/>
        <v>400</v>
      </c>
      <c r="X109" s="122"/>
      <c r="Y109" s="50">
        <v>1</v>
      </c>
      <c r="Z109" s="50"/>
      <c r="AA109" s="50"/>
      <c r="AB109" s="50">
        <v>1</v>
      </c>
      <c r="AC109" s="121"/>
      <c r="AD109" s="122"/>
      <c r="AE109" s="122">
        <v>1</v>
      </c>
      <c r="AF109" s="122"/>
      <c r="AG109" s="122"/>
      <c r="AH109" s="122">
        <v>1</v>
      </c>
      <c r="AI109" s="122"/>
      <c r="AJ109" s="122"/>
      <c r="AK109" s="122">
        <v>1</v>
      </c>
      <c r="AL109" s="122"/>
      <c r="AM109" s="122"/>
      <c r="AN109" s="122">
        <v>1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44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11"/>
        <v>4</v>
      </c>
      <c r="P110" s="10"/>
      <c r="Q110" s="11"/>
      <c r="R110" s="43"/>
      <c r="X110" s="122"/>
      <c r="Y110" s="50">
        <v>1</v>
      </c>
      <c r="Z110" s="50"/>
      <c r="AA110" s="50"/>
      <c r="AB110" s="50">
        <v>1</v>
      </c>
      <c r="AC110" s="121"/>
      <c r="AD110" s="122"/>
      <c r="AE110" s="122">
        <v>1</v>
      </c>
      <c r="AF110" s="122"/>
      <c r="AG110" s="122"/>
      <c r="AH110" s="122">
        <v>1</v>
      </c>
      <c r="AI110" s="122"/>
      <c r="AJ110" s="122"/>
      <c r="AK110" s="122">
        <v>1</v>
      </c>
      <c r="AL110" s="122"/>
      <c r="AM110" s="122"/>
      <c r="AN110" s="122">
        <v>1</v>
      </c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142">
        <v>10034196</v>
      </c>
      <c r="F111" s="71"/>
      <c r="G111" s="71"/>
      <c r="H111" s="71"/>
      <c r="I111" s="64"/>
      <c r="J111" s="64"/>
      <c r="K111" s="71"/>
      <c r="L111" s="116"/>
      <c r="M111" s="8"/>
      <c r="N111" s="91" t="s">
        <v>264</v>
      </c>
      <c r="O111" s="10">
        <v>0.12666370090196724</v>
      </c>
      <c r="P111" s="10"/>
      <c r="Q111" s="11"/>
      <c r="R111" s="43"/>
      <c r="X111" s="122"/>
      <c r="Y111" s="50">
        <v>1</v>
      </c>
      <c r="Z111" s="50"/>
      <c r="AA111" s="50"/>
      <c r="AB111" s="50">
        <v>1</v>
      </c>
      <c r="AC111" s="121"/>
      <c r="AD111" s="122"/>
      <c r="AE111" s="122">
        <v>1</v>
      </c>
      <c r="AF111" s="122"/>
      <c r="AG111" s="122"/>
      <c r="AH111" s="122">
        <v>1</v>
      </c>
      <c r="AI111" s="122"/>
      <c r="AJ111" s="122"/>
      <c r="AK111" s="122">
        <v>1</v>
      </c>
      <c r="AL111" s="122"/>
      <c r="AM111" s="122"/>
      <c r="AN111" s="122">
        <v>1</v>
      </c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142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>
        <v>1</v>
      </c>
      <c r="Z112" s="50"/>
      <c r="AA112" s="50"/>
      <c r="AB112" s="50">
        <v>1</v>
      </c>
      <c r="AC112" s="121"/>
      <c r="AD112" s="122"/>
      <c r="AE112" s="122">
        <v>1</v>
      </c>
      <c r="AF112" s="122"/>
      <c r="AG112" s="122"/>
      <c r="AH112" s="122">
        <v>1</v>
      </c>
      <c r="AI112" s="122"/>
      <c r="AJ112" s="122"/>
      <c r="AK112" s="122">
        <v>1</v>
      </c>
      <c r="AL112" s="122"/>
      <c r="AM112" s="122"/>
      <c r="AN112" s="122">
        <v>1</v>
      </c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142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>
        <v>1</v>
      </c>
      <c r="Z113" s="50"/>
      <c r="AA113" s="50"/>
      <c r="AB113" s="50">
        <v>1</v>
      </c>
      <c r="AC113" s="121"/>
      <c r="AD113" s="122"/>
      <c r="AE113" s="122">
        <v>1</v>
      </c>
      <c r="AF113" s="122"/>
      <c r="AG113" s="122"/>
      <c r="AH113" s="122">
        <v>1</v>
      </c>
      <c r="AI113" s="122"/>
      <c r="AJ113" s="122"/>
      <c r="AK113" s="122">
        <v>1</v>
      </c>
      <c r="AL113" s="122"/>
      <c r="AM113" s="122"/>
      <c r="AN113" s="122">
        <v>1</v>
      </c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142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>
        <v>1</v>
      </c>
      <c r="Z114" s="50"/>
      <c r="AA114" s="50"/>
      <c r="AB114" s="50">
        <v>1</v>
      </c>
      <c r="AC114" s="121"/>
      <c r="AD114" s="122"/>
      <c r="AE114" s="122">
        <v>1</v>
      </c>
      <c r="AF114" s="122"/>
      <c r="AG114" s="122"/>
      <c r="AH114" s="122">
        <v>1</v>
      </c>
      <c r="AI114" s="122"/>
      <c r="AJ114" s="122"/>
      <c r="AK114" s="122">
        <v>1</v>
      </c>
      <c r="AL114" s="122"/>
      <c r="AM114" s="122"/>
      <c r="AN114" s="122">
        <v>1</v>
      </c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142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>
        <v>1</v>
      </c>
      <c r="Z115" s="50"/>
      <c r="AA115" s="50"/>
      <c r="AB115" s="50">
        <v>1</v>
      </c>
      <c r="AC115" s="121"/>
      <c r="AD115" s="122"/>
      <c r="AE115" s="122">
        <v>1</v>
      </c>
      <c r="AF115" s="122"/>
      <c r="AG115" s="122"/>
      <c r="AH115" s="122">
        <v>1</v>
      </c>
      <c r="AI115" s="122"/>
      <c r="AJ115" s="122"/>
      <c r="AK115" s="122">
        <v>1</v>
      </c>
      <c r="AL115" s="122"/>
      <c r="AM115" s="122"/>
      <c r="AN115" s="122">
        <v>1</v>
      </c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142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>
        <v>1</v>
      </c>
      <c r="Z116" s="50"/>
      <c r="AA116" s="50"/>
      <c r="AB116" s="50">
        <v>1</v>
      </c>
      <c r="AC116" s="121"/>
      <c r="AD116" s="122"/>
      <c r="AE116" s="122">
        <v>1</v>
      </c>
      <c r="AF116" s="122"/>
      <c r="AG116" s="122"/>
      <c r="AH116" s="122">
        <v>1</v>
      </c>
      <c r="AI116" s="122"/>
      <c r="AJ116" s="122"/>
      <c r="AK116" s="122">
        <v>1</v>
      </c>
      <c r="AL116" s="122"/>
      <c r="AM116" s="122"/>
      <c r="AN116" s="122">
        <v>1</v>
      </c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142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>
        <v>1</v>
      </c>
      <c r="Z117" s="50"/>
      <c r="AA117" s="50"/>
      <c r="AB117" s="50">
        <v>1</v>
      </c>
      <c r="AC117" s="121"/>
      <c r="AD117" s="122"/>
      <c r="AE117" s="122">
        <v>1</v>
      </c>
      <c r="AF117" s="122"/>
      <c r="AG117" s="122"/>
      <c r="AH117" s="122">
        <v>1</v>
      </c>
      <c r="AI117" s="122"/>
      <c r="AJ117" s="122"/>
      <c r="AK117" s="122">
        <v>1</v>
      </c>
      <c r="AL117" s="122"/>
      <c r="AM117" s="122"/>
      <c r="AN117" s="122">
        <v>1</v>
      </c>
    </row>
    <row r="118" spans="1:40" ht="22.5" customHeight="1" x14ac:dyDescent="0.55000000000000004">
      <c r="A118" s="5">
        <v>1000</v>
      </c>
      <c r="B118" s="52" t="s">
        <v>66</v>
      </c>
      <c r="C118" s="114"/>
      <c r="D118" s="151">
        <v>30023034</v>
      </c>
      <c r="E118" s="142"/>
      <c r="F118" s="71"/>
      <c r="G118" s="71"/>
      <c r="H118" s="71"/>
      <c r="I118" s="64"/>
      <c r="J118" s="64"/>
      <c r="K118" s="117"/>
      <c r="L118" s="116"/>
      <c r="M118" s="8"/>
      <c r="N118" s="91" t="s">
        <v>266</v>
      </c>
      <c r="O118" s="10">
        <v>2</v>
      </c>
      <c r="P118" s="10">
        <f>16</f>
        <v>16</v>
      </c>
      <c r="Q118" s="11" t="s">
        <v>75</v>
      </c>
      <c r="R118" s="43">
        <f t="shared" si="9"/>
        <v>225</v>
      </c>
      <c r="X118" s="122"/>
      <c r="Y118" s="50">
        <v>1</v>
      </c>
      <c r="Z118" s="50"/>
      <c r="AA118" s="50"/>
      <c r="AB118" s="50">
        <v>1</v>
      </c>
      <c r="AC118" s="121"/>
      <c r="AD118" s="122"/>
      <c r="AE118" s="122">
        <v>1</v>
      </c>
      <c r="AF118" s="122"/>
      <c r="AG118" s="122"/>
      <c r="AH118" s="122">
        <v>1</v>
      </c>
      <c r="AI118" s="122"/>
      <c r="AJ118" s="122"/>
      <c r="AK118" s="122">
        <v>1</v>
      </c>
      <c r="AL118" s="122"/>
      <c r="AM118" s="122"/>
      <c r="AN118" s="122">
        <v>1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142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>
        <v>1</v>
      </c>
      <c r="Z119" s="50"/>
      <c r="AA119" s="50"/>
      <c r="AB119" s="50">
        <v>1</v>
      </c>
      <c r="AC119" s="121"/>
      <c r="AD119" s="122"/>
      <c r="AE119" s="122">
        <v>1</v>
      </c>
      <c r="AF119" s="122"/>
      <c r="AG119" s="122"/>
      <c r="AH119" s="122">
        <v>1</v>
      </c>
      <c r="AI119" s="122"/>
      <c r="AJ119" s="122"/>
      <c r="AK119" s="122">
        <v>1</v>
      </c>
      <c r="AL119" s="122"/>
      <c r="AM119" s="122"/>
      <c r="AN119" s="122">
        <v>1</v>
      </c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142">
        <v>10034196</v>
      </c>
      <c r="F120" s="71"/>
      <c r="G120" s="71"/>
      <c r="H120" s="71"/>
      <c r="I120" s="64"/>
      <c r="J120" s="64"/>
      <c r="K120" s="71"/>
      <c r="L120" s="116"/>
      <c r="M120" s="8"/>
      <c r="N120" s="91" t="s">
        <v>264</v>
      </c>
      <c r="O120" s="10">
        <v>2.7689709670194553E-3</v>
      </c>
      <c r="P120" s="10"/>
      <c r="Q120" s="11"/>
      <c r="R120" s="43"/>
      <c r="X120" s="122"/>
      <c r="Y120" s="50">
        <v>1</v>
      </c>
      <c r="Z120" s="50"/>
      <c r="AA120" s="50"/>
      <c r="AB120" s="50">
        <v>1</v>
      </c>
      <c r="AC120" s="121"/>
      <c r="AD120" s="122"/>
      <c r="AE120" s="122">
        <v>1</v>
      </c>
      <c r="AF120" s="122"/>
      <c r="AG120" s="122"/>
      <c r="AH120" s="122">
        <v>1</v>
      </c>
      <c r="AI120" s="122"/>
      <c r="AJ120" s="122"/>
      <c r="AK120" s="122">
        <v>1</v>
      </c>
      <c r="AL120" s="122"/>
      <c r="AM120" s="122"/>
      <c r="AN120" s="122">
        <v>1</v>
      </c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142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>
        <v>1</v>
      </c>
      <c r="Z121" s="50"/>
      <c r="AA121" s="50"/>
      <c r="AB121" s="50">
        <v>1</v>
      </c>
      <c r="AC121" s="121"/>
      <c r="AD121" s="122"/>
      <c r="AE121" s="122">
        <v>1</v>
      </c>
      <c r="AF121" s="122"/>
      <c r="AG121" s="122"/>
      <c r="AH121" s="122">
        <v>1</v>
      </c>
      <c r="AI121" s="122"/>
      <c r="AJ121" s="122"/>
      <c r="AK121" s="122">
        <v>1</v>
      </c>
      <c r="AL121" s="122"/>
      <c r="AM121" s="122"/>
      <c r="AN121" s="122">
        <v>1</v>
      </c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142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>
        <v>1</v>
      </c>
      <c r="Z122" s="50"/>
      <c r="AA122" s="50"/>
      <c r="AB122" s="50">
        <v>1</v>
      </c>
      <c r="AC122" s="121"/>
      <c r="AD122" s="122"/>
      <c r="AE122" s="122">
        <v>1</v>
      </c>
      <c r="AF122" s="122"/>
      <c r="AG122" s="122"/>
      <c r="AH122" s="122">
        <v>1</v>
      </c>
      <c r="AI122" s="122"/>
      <c r="AJ122" s="122"/>
      <c r="AK122" s="122">
        <v>1</v>
      </c>
      <c r="AL122" s="122"/>
      <c r="AM122" s="122"/>
      <c r="AN122" s="122">
        <v>1</v>
      </c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142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>
        <v>1</v>
      </c>
      <c r="Z123" s="50"/>
      <c r="AA123" s="50"/>
      <c r="AB123" s="50">
        <v>1</v>
      </c>
      <c r="AC123" s="121"/>
      <c r="AD123" s="122"/>
      <c r="AE123" s="122">
        <v>1</v>
      </c>
      <c r="AF123" s="122"/>
      <c r="AG123" s="122"/>
      <c r="AH123" s="122">
        <v>1</v>
      </c>
      <c r="AI123" s="122"/>
      <c r="AJ123" s="122"/>
      <c r="AK123" s="122">
        <v>1</v>
      </c>
      <c r="AL123" s="122"/>
      <c r="AM123" s="122"/>
      <c r="AN123" s="122">
        <v>1</v>
      </c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142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>
        <v>1</v>
      </c>
      <c r="Z124" s="50"/>
      <c r="AA124" s="50"/>
      <c r="AB124" s="50">
        <v>1</v>
      </c>
      <c r="AC124" s="121"/>
      <c r="AD124" s="122"/>
      <c r="AE124" s="122">
        <v>1</v>
      </c>
      <c r="AF124" s="122"/>
      <c r="AG124" s="122"/>
      <c r="AH124" s="122">
        <v>1</v>
      </c>
      <c r="AI124" s="122"/>
      <c r="AJ124" s="122"/>
      <c r="AK124" s="122">
        <v>1</v>
      </c>
      <c r="AL124" s="122"/>
      <c r="AM124" s="122"/>
      <c r="AN124" s="122">
        <v>1</v>
      </c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142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>
        <v>1</v>
      </c>
      <c r="Z125" s="50"/>
      <c r="AA125" s="50"/>
      <c r="AB125" s="50">
        <v>1</v>
      </c>
      <c r="AC125" s="121"/>
      <c r="AD125" s="122"/>
      <c r="AE125" s="122">
        <v>1</v>
      </c>
      <c r="AF125" s="122"/>
      <c r="AG125" s="122"/>
      <c r="AH125" s="122">
        <v>1</v>
      </c>
      <c r="AI125" s="122"/>
      <c r="AJ125" s="122"/>
      <c r="AK125" s="122">
        <v>1</v>
      </c>
      <c r="AL125" s="122"/>
      <c r="AM125" s="122"/>
      <c r="AN125" s="122">
        <v>1</v>
      </c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142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>
        <v>1</v>
      </c>
      <c r="Z126" s="50"/>
      <c r="AA126" s="50"/>
      <c r="AB126" s="50">
        <v>1</v>
      </c>
      <c r="AC126" s="121"/>
      <c r="AD126" s="122"/>
      <c r="AE126" s="122">
        <v>1</v>
      </c>
      <c r="AF126" s="122"/>
      <c r="AG126" s="122"/>
      <c r="AH126" s="122">
        <v>1</v>
      </c>
      <c r="AI126" s="122"/>
      <c r="AJ126" s="122"/>
      <c r="AK126" s="122">
        <v>1</v>
      </c>
      <c r="AL126" s="122"/>
      <c r="AM126" s="122"/>
      <c r="AN126" s="122">
        <v>1</v>
      </c>
    </row>
    <row r="127" spans="1:40" ht="22.5" customHeight="1" x14ac:dyDescent="0.55000000000000004">
      <c r="A127" s="5">
        <v>1000</v>
      </c>
      <c r="B127" s="52" t="s">
        <v>66</v>
      </c>
      <c r="C127" s="63"/>
      <c r="D127" s="151">
        <v>30023035</v>
      </c>
      <c r="E127" s="142"/>
      <c r="F127" s="64"/>
      <c r="G127" s="71"/>
      <c r="H127" s="118"/>
      <c r="I127" s="118"/>
      <c r="J127" s="118"/>
      <c r="K127" s="118"/>
      <c r="L127" s="105"/>
      <c r="M127" s="8"/>
      <c r="N127" s="91" t="s">
        <v>267</v>
      </c>
      <c r="O127" s="10">
        <v>1</v>
      </c>
      <c r="P127" s="10">
        <f>16</f>
        <v>16</v>
      </c>
      <c r="Q127" s="11" t="s">
        <v>75</v>
      </c>
      <c r="R127" s="43">
        <f t="shared" si="9"/>
        <v>225</v>
      </c>
      <c r="X127" s="122"/>
      <c r="Y127" s="50">
        <v>1</v>
      </c>
      <c r="Z127" s="50"/>
      <c r="AA127" s="50"/>
      <c r="AB127" s="50">
        <v>1</v>
      </c>
      <c r="AC127" s="121"/>
      <c r="AD127" s="122"/>
      <c r="AE127" s="122">
        <v>1</v>
      </c>
      <c r="AF127" s="122"/>
      <c r="AG127" s="122"/>
      <c r="AH127" s="122">
        <v>1</v>
      </c>
      <c r="AI127" s="122"/>
      <c r="AJ127" s="122"/>
      <c r="AK127" s="122">
        <v>1</v>
      </c>
      <c r="AL127" s="122"/>
      <c r="AM127" s="122"/>
      <c r="AN127" s="122">
        <v>1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142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>
        <v>1</v>
      </c>
      <c r="Z128" s="50"/>
      <c r="AA128" s="50"/>
      <c r="AB128" s="50">
        <v>1</v>
      </c>
      <c r="AC128" s="121"/>
      <c r="AD128" s="122"/>
      <c r="AE128" s="122">
        <v>1</v>
      </c>
      <c r="AF128" s="122"/>
      <c r="AG128" s="122"/>
      <c r="AH128" s="122">
        <v>1</v>
      </c>
      <c r="AI128" s="122"/>
      <c r="AJ128" s="122"/>
      <c r="AK128" s="122">
        <v>1</v>
      </c>
      <c r="AL128" s="122"/>
      <c r="AM128" s="122"/>
      <c r="AN128" s="122">
        <v>1</v>
      </c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142">
        <v>10034196</v>
      </c>
      <c r="F129" s="71"/>
      <c r="G129" s="71"/>
      <c r="H129" s="71"/>
      <c r="I129" s="64"/>
      <c r="J129" s="64"/>
      <c r="K129" s="71"/>
      <c r="L129" s="116"/>
      <c r="M129" s="8"/>
      <c r="N129" s="91" t="s">
        <v>264</v>
      </c>
      <c r="O129" s="10">
        <v>8.3069129010583664E-4</v>
      </c>
      <c r="P129" s="10"/>
      <c r="Q129" s="11"/>
      <c r="R129" s="43"/>
      <c r="X129" s="122"/>
      <c r="Y129" s="50">
        <v>1</v>
      </c>
      <c r="Z129" s="50"/>
      <c r="AA129" s="50"/>
      <c r="AB129" s="50">
        <v>1</v>
      </c>
      <c r="AC129" s="121"/>
      <c r="AD129" s="122"/>
      <c r="AE129" s="122">
        <v>1</v>
      </c>
      <c r="AF129" s="122"/>
      <c r="AG129" s="122"/>
      <c r="AH129" s="122">
        <v>1</v>
      </c>
      <c r="AI129" s="122"/>
      <c r="AJ129" s="122"/>
      <c r="AK129" s="122">
        <v>1</v>
      </c>
      <c r="AL129" s="122"/>
      <c r="AM129" s="122"/>
      <c r="AN129" s="122">
        <v>1</v>
      </c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142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>
        <v>1</v>
      </c>
      <c r="Z130" s="50"/>
      <c r="AA130" s="50"/>
      <c r="AB130" s="50">
        <v>1</v>
      </c>
      <c r="AC130" s="121"/>
      <c r="AD130" s="122"/>
      <c r="AE130" s="122">
        <v>1</v>
      </c>
      <c r="AF130" s="122"/>
      <c r="AG130" s="122"/>
      <c r="AH130" s="122">
        <v>1</v>
      </c>
      <c r="AI130" s="122"/>
      <c r="AJ130" s="122"/>
      <c r="AK130" s="122">
        <v>1</v>
      </c>
      <c r="AL130" s="122"/>
      <c r="AM130" s="122"/>
      <c r="AN130" s="122">
        <v>1</v>
      </c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142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>
        <v>1</v>
      </c>
      <c r="Z131" s="50"/>
      <c r="AA131" s="50"/>
      <c r="AB131" s="50">
        <v>1</v>
      </c>
      <c r="AC131" s="121"/>
      <c r="AD131" s="122"/>
      <c r="AE131" s="122">
        <v>1</v>
      </c>
      <c r="AF131" s="122"/>
      <c r="AG131" s="122"/>
      <c r="AH131" s="122">
        <v>1</v>
      </c>
      <c r="AI131" s="122"/>
      <c r="AJ131" s="122"/>
      <c r="AK131" s="122">
        <v>1</v>
      </c>
      <c r="AL131" s="122"/>
      <c r="AM131" s="122"/>
      <c r="AN131" s="122">
        <v>1</v>
      </c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142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1E-3</v>
      </c>
      <c r="P132" s="10"/>
      <c r="Q132" s="11"/>
      <c r="R132" s="43"/>
      <c r="X132" s="122"/>
      <c r="Y132" s="50">
        <v>1</v>
      </c>
      <c r="Z132" s="50"/>
      <c r="AA132" s="50"/>
      <c r="AB132" s="50">
        <v>1</v>
      </c>
      <c r="AC132" s="121"/>
      <c r="AD132" s="122"/>
      <c r="AE132" s="122">
        <v>1</v>
      </c>
      <c r="AF132" s="122"/>
      <c r="AG132" s="122"/>
      <c r="AH132" s="122">
        <v>1</v>
      </c>
      <c r="AI132" s="122"/>
      <c r="AJ132" s="122"/>
      <c r="AK132" s="122">
        <v>1</v>
      </c>
      <c r="AL132" s="122"/>
      <c r="AM132" s="122"/>
      <c r="AN132" s="122">
        <v>1</v>
      </c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142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>
        <v>1</v>
      </c>
      <c r="Z133" s="50"/>
      <c r="AA133" s="50"/>
      <c r="AB133" s="50">
        <v>1</v>
      </c>
      <c r="AC133" s="121"/>
      <c r="AD133" s="122"/>
      <c r="AE133" s="122">
        <v>1</v>
      </c>
      <c r="AF133" s="122"/>
      <c r="AG133" s="122"/>
      <c r="AH133" s="122">
        <v>1</v>
      </c>
      <c r="AI133" s="122"/>
      <c r="AJ133" s="122"/>
      <c r="AK133" s="122">
        <v>1</v>
      </c>
      <c r="AL133" s="122"/>
      <c r="AM133" s="122"/>
      <c r="AN133" s="122">
        <v>1</v>
      </c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142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>
        <v>1</v>
      </c>
      <c r="Z134" s="50"/>
      <c r="AA134" s="50"/>
      <c r="AB134" s="50">
        <v>1</v>
      </c>
      <c r="AC134" s="121"/>
      <c r="AD134" s="122"/>
      <c r="AE134" s="122">
        <v>1</v>
      </c>
      <c r="AF134" s="122"/>
      <c r="AG134" s="122"/>
      <c r="AH134" s="122">
        <v>1</v>
      </c>
      <c r="AI134" s="122"/>
      <c r="AJ134" s="122"/>
      <c r="AK134" s="122">
        <v>1</v>
      </c>
      <c r="AL134" s="122"/>
      <c r="AM134" s="122"/>
      <c r="AN134" s="122">
        <v>1</v>
      </c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142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>
        <v>1</v>
      </c>
      <c r="Z135" s="50"/>
      <c r="AA135" s="50"/>
      <c r="AB135" s="50">
        <v>1</v>
      </c>
      <c r="AC135" s="121"/>
      <c r="AD135" s="122"/>
      <c r="AE135" s="122">
        <v>1</v>
      </c>
      <c r="AF135" s="122"/>
      <c r="AG135" s="122"/>
      <c r="AH135" s="122">
        <v>1</v>
      </c>
      <c r="AI135" s="122"/>
      <c r="AJ135" s="122"/>
      <c r="AK135" s="122">
        <v>1</v>
      </c>
      <c r="AL135" s="122"/>
      <c r="AM135" s="122"/>
      <c r="AN135" s="122">
        <v>1</v>
      </c>
    </row>
    <row r="136" spans="1:40" ht="22.5" customHeight="1" x14ac:dyDescent="0.55000000000000004">
      <c r="A136" s="5">
        <v>1000</v>
      </c>
      <c r="B136" s="52" t="s">
        <v>66</v>
      </c>
      <c r="C136" s="63"/>
      <c r="D136" s="151">
        <v>30023036</v>
      </c>
      <c r="E136" s="145"/>
      <c r="F136" s="64"/>
      <c r="G136" s="117"/>
      <c r="H136" s="118"/>
      <c r="I136" s="118"/>
      <c r="J136" s="118"/>
      <c r="K136" s="118"/>
      <c r="L136" s="105"/>
      <c r="M136" s="8"/>
      <c r="N136" s="91" t="s">
        <v>268</v>
      </c>
      <c r="O136" s="10">
        <v>1</v>
      </c>
      <c r="P136" s="10">
        <f>16</f>
        <v>16</v>
      </c>
      <c r="Q136" s="11" t="s">
        <v>75</v>
      </c>
      <c r="R136" s="43">
        <f t="shared" ref="R136" si="12">3600/P136</f>
        <v>225</v>
      </c>
      <c r="X136" s="122"/>
      <c r="Y136" s="50">
        <v>1</v>
      </c>
      <c r="Z136" s="50"/>
      <c r="AA136" s="50"/>
      <c r="AB136" s="50">
        <v>1</v>
      </c>
      <c r="AC136" s="121"/>
      <c r="AD136" s="122"/>
      <c r="AE136" s="122">
        <v>1</v>
      </c>
      <c r="AF136" s="122"/>
      <c r="AG136" s="122"/>
      <c r="AH136" s="122">
        <v>1</v>
      </c>
      <c r="AI136" s="122"/>
      <c r="AJ136" s="122"/>
      <c r="AK136" s="122">
        <v>1</v>
      </c>
      <c r="AL136" s="122"/>
      <c r="AM136" s="122"/>
      <c r="AN136" s="122">
        <v>1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44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142">
        <v>10034196</v>
      </c>
      <c r="F138" s="71"/>
      <c r="G138" s="71"/>
      <c r="H138" s="71"/>
      <c r="I138" s="64"/>
      <c r="J138" s="64"/>
      <c r="K138" s="71"/>
      <c r="L138" s="116"/>
      <c r="M138" s="8"/>
      <c r="N138" s="91" t="s">
        <v>264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142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142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142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142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142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142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143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143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44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44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44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44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44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44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44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44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143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44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44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44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44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44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44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44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44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143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143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143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143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46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143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143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143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143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44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44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20004936</v>
      </c>
      <c r="E175" s="144"/>
      <c r="F175" s="118"/>
      <c r="G175" s="118"/>
      <c r="H175" s="118"/>
      <c r="I175" s="64"/>
      <c r="J175" s="118"/>
      <c r="K175" s="118"/>
      <c r="L175" s="105"/>
      <c r="M175" s="8"/>
      <c r="N175" s="91" t="s">
        <v>301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44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44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44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44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44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20004087</v>
      </c>
      <c r="E181" s="143"/>
      <c r="F181" s="71"/>
      <c r="G181" s="118"/>
      <c r="H181" s="118"/>
      <c r="I181" s="64"/>
      <c r="J181" s="65"/>
      <c r="K181" s="66"/>
      <c r="L181" s="105"/>
      <c r="M181" s="8"/>
      <c r="N181" s="91" t="s">
        <v>307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20004998</v>
      </c>
      <c r="E182" s="143"/>
      <c r="F182" s="64"/>
      <c r="G182" s="64"/>
      <c r="H182" s="71"/>
      <c r="I182" s="64"/>
      <c r="J182" s="64"/>
      <c r="K182" s="65"/>
      <c r="L182" s="105"/>
      <c r="M182" s="8"/>
      <c r="N182" s="91" t="s">
        <v>308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143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143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143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20004990</v>
      </c>
      <c r="E186" s="143"/>
      <c r="F186" s="64"/>
      <c r="G186" s="64"/>
      <c r="H186" s="64"/>
      <c r="I186" s="118"/>
      <c r="J186" s="64"/>
      <c r="K186" s="65"/>
      <c r="L186" s="105"/>
      <c r="M186" s="8"/>
      <c r="N186" s="91" t="s">
        <v>312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20004991</v>
      </c>
      <c r="E187" s="143"/>
      <c r="F187" s="64"/>
      <c r="G187" s="64"/>
      <c r="H187" s="71"/>
      <c r="I187" s="118"/>
      <c r="J187" s="64"/>
      <c r="K187" s="65"/>
      <c r="L187" s="105"/>
      <c r="M187" s="8"/>
      <c r="N187" s="91" t="s">
        <v>313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143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143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20004948</v>
      </c>
      <c r="E190" s="144"/>
      <c r="F190" s="118"/>
      <c r="G190" s="118"/>
      <c r="H190" s="118"/>
      <c r="I190" s="64"/>
      <c r="J190" s="118"/>
      <c r="K190" s="118"/>
      <c r="L190" s="105"/>
      <c r="M190" s="8"/>
      <c r="N190" s="91" t="s">
        <v>316</v>
      </c>
      <c r="O190" s="10">
        <v>2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20004089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462</v>
      </c>
      <c r="O191" s="10">
        <v>4.5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10034961</v>
      </c>
      <c r="E192" s="144"/>
      <c r="F192" s="118"/>
      <c r="G192" s="118"/>
      <c r="H192" s="118"/>
      <c r="I192" s="118"/>
      <c r="J192" s="117"/>
      <c r="K192" s="118"/>
      <c r="L192" s="105"/>
      <c r="M192" s="8"/>
      <c r="N192" s="91" t="s">
        <v>425</v>
      </c>
      <c r="O192" s="10">
        <f>1/40</f>
        <v>2.5000000000000001E-2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10036298</v>
      </c>
      <c r="E193" s="144"/>
      <c r="F193" s="118"/>
      <c r="G193" s="118"/>
      <c r="H193" s="118"/>
      <c r="I193" s="118"/>
      <c r="J193" s="117"/>
      <c r="K193" s="118"/>
      <c r="L193" s="105"/>
      <c r="M193" s="8"/>
      <c r="N193" s="91" t="s">
        <v>479</v>
      </c>
      <c r="O193" s="10">
        <v>0.02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10036299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480</v>
      </c>
      <c r="O194" s="10">
        <v>0.05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10036337</v>
      </c>
      <c r="E195" s="144"/>
      <c r="F195" s="71"/>
      <c r="G195" s="118"/>
      <c r="H195" s="118"/>
      <c r="I195" s="64"/>
      <c r="J195" s="65"/>
      <c r="K195" s="66"/>
      <c r="L195" s="105"/>
      <c r="M195" s="8"/>
      <c r="N195" s="91" t="s">
        <v>481</v>
      </c>
      <c r="O195" s="10">
        <v>5.0000000000000001E-3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143"/>
      <c r="F196" s="71"/>
      <c r="G196" s="118"/>
      <c r="H196" s="118"/>
      <c r="I196" s="64"/>
      <c r="J196" s="65"/>
      <c r="K196" s="66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143"/>
      <c r="F197" s="64"/>
      <c r="G197" s="64"/>
      <c r="H197" s="71"/>
      <c r="I197" s="64"/>
      <c r="J197" s="64"/>
      <c r="K197" s="65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143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143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143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143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143"/>
      <c r="F202" s="64"/>
      <c r="G202" s="64"/>
      <c r="H202" s="71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143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143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44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44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44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44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44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44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44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43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143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143"/>
      <c r="F214" s="64"/>
      <c r="G214" s="64"/>
      <c r="H214" s="64"/>
      <c r="I214" s="118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143"/>
      <c r="F215" s="64"/>
      <c r="G215" s="64"/>
      <c r="H215" s="64"/>
      <c r="I215" s="64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143"/>
      <c r="F216" s="64"/>
      <c r="G216" s="64"/>
      <c r="H216" s="64"/>
      <c r="I216" s="64"/>
      <c r="J216" s="64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143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143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143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143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143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143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143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143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143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143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143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143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143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143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143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143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143"/>
      <c r="F233" s="64"/>
      <c r="G233" s="64"/>
      <c r="H233" s="64"/>
      <c r="I233" s="64"/>
      <c r="J233" s="64"/>
      <c r="K233" s="118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143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143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143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143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143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143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143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143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143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143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143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143"/>
      <c r="F245" s="64"/>
      <c r="G245" s="64"/>
      <c r="H245" s="64"/>
      <c r="I245" s="64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143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143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44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44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44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44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44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44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44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44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143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143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143"/>
      <c r="F258" s="64"/>
      <c r="G258" s="64"/>
      <c r="H258" s="71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143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143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144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44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44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/>
      <c r="C264" s="63"/>
      <c r="D264" s="64"/>
      <c r="E264" s="144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44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44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44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143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143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143"/>
      <c r="F270" s="64"/>
      <c r="G270" s="64"/>
      <c r="H270" s="71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143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143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143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  <c r="AP273" s="3"/>
      <c r="AQ273" s="3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143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143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143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ht="22.5" customHeight="1" x14ac:dyDescent="0.55000000000000004">
      <c r="A277" s="5">
        <v>1000</v>
      </c>
      <c r="B277" s="52" t="s">
        <v>66</v>
      </c>
      <c r="C277" s="63"/>
      <c r="D277" s="64"/>
      <c r="E277" s="144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44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44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44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44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44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44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143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143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143"/>
      <c r="F286" s="64"/>
      <c r="G286" s="64"/>
      <c r="H286" s="71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143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143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143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  <c r="AP289" s="3"/>
      <c r="AQ289" s="3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143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143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143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ht="22.5" customHeight="1" x14ac:dyDescent="0.55000000000000004">
      <c r="A293" s="5">
        <v>1000</v>
      </c>
      <c r="B293" s="52" t="s">
        <v>66</v>
      </c>
      <c r="C293" s="63"/>
      <c r="D293" s="64"/>
      <c r="E293" s="144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44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44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44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44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44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44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143"/>
      <c r="F300" s="71"/>
      <c r="G300" s="118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143"/>
      <c r="F301" s="71"/>
      <c r="G301" s="117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143"/>
      <c r="F302" s="64"/>
      <c r="G302" s="64"/>
      <c r="H302" s="71"/>
      <c r="I302" s="64"/>
      <c r="J302" s="64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143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143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143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143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143"/>
      <c r="F307" s="64"/>
      <c r="G307" s="64"/>
      <c r="H307" s="71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143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143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98"/>
      <c r="Y309" s="96"/>
      <c r="Z309" s="96"/>
      <c r="AA309" s="96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44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44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44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44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44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44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44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143"/>
      <c r="F317" s="64"/>
      <c r="G317" s="118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143"/>
      <c r="F318" s="64"/>
      <c r="G318" s="118"/>
      <c r="H318" s="64"/>
      <c r="I318" s="64"/>
      <c r="J318" s="64"/>
      <c r="K318" s="64"/>
      <c r="L318" s="105"/>
      <c r="M318" s="8"/>
      <c r="N318" s="91"/>
      <c r="O318" s="10"/>
      <c r="P318" s="10"/>
      <c r="Q318" s="11"/>
      <c r="R318" s="43"/>
      <c r="X318" s="98"/>
      <c r="Y318" s="96"/>
      <c r="Z318" s="96"/>
      <c r="AA318" s="96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44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44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44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44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44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44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44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143"/>
      <c r="F326" s="64"/>
      <c r="G326" s="118"/>
      <c r="H326" s="118"/>
      <c r="I326" s="118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143"/>
      <c r="F327" s="64"/>
      <c r="G327" s="64"/>
      <c r="H327" s="64"/>
      <c r="I327" s="64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143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143"/>
      <c r="F329" s="64"/>
      <c r="G329" s="118"/>
      <c r="H329" s="118"/>
      <c r="I329" s="118"/>
      <c r="J329" s="118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143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4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44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44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44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44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43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143"/>
      <c r="F337" s="64"/>
      <c r="G337" s="64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44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44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43"/>
      <c r="F340" s="64"/>
      <c r="G340" s="64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44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44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43"/>
      <c r="F343" s="64"/>
      <c r="G343" s="64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44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44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44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44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44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44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43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143"/>
      <c r="F351" s="64"/>
      <c r="G351" s="64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44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44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119"/>
      <c r="E354" s="143"/>
      <c r="F354" s="64"/>
      <c r="G354" s="64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44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44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43"/>
      <c r="F357" s="64"/>
      <c r="G357" s="64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44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44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44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44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44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44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43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143"/>
      <c r="F365" s="64"/>
      <c r="G365" s="64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44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44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43"/>
      <c r="F368" s="64"/>
      <c r="G368" s="64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44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44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43"/>
      <c r="F371" s="64"/>
      <c r="G371" s="64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44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44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44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44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44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43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143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143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143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143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143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143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143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143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143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143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143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143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143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43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143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143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143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143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143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143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143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143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143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143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143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143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143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43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143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143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143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143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143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119"/>
      <c r="E409" s="143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143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143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143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143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143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143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143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143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143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143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143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143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143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143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143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143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143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143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143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143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143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143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143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143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143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143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143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143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143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143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143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143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143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143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143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143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143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143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143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143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143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143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143"/>
      <c r="F452" s="64"/>
      <c r="G452" s="64"/>
      <c r="H452" s="65"/>
      <c r="I452" s="66"/>
      <c r="J452" s="66"/>
      <c r="K452" s="66"/>
      <c r="L452" s="105"/>
      <c r="M452" s="8"/>
      <c r="N452" s="16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143"/>
      <c r="F453" s="66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143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143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143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143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143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143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143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143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143"/>
      <c r="F462" s="65"/>
      <c r="G462" s="66"/>
      <c r="H462" s="66"/>
      <c r="I462" s="66"/>
      <c r="J462" s="66"/>
      <c r="K462" s="66"/>
      <c r="L462" s="105"/>
      <c r="M462" s="8"/>
      <c r="N462" s="91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143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143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143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143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143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143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143"/>
      <c r="F469" s="64"/>
      <c r="G469" s="64"/>
      <c r="H469" s="65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143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143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143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6"/>
      <c r="E473" s="143"/>
      <c r="F473" s="66"/>
      <c r="G473" s="70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106"/>
      <c r="D474" s="107"/>
      <c r="E474" s="147"/>
      <c r="F474" s="107"/>
      <c r="G474" s="108"/>
      <c r="H474" s="107"/>
      <c r="I474" s="107"/>
      <c r="J474" s="107"/>
      <c r="K474" s="107"/>
      <c r="L474" s="109"/>
      <c r="M474" s="8"/>
      <c r="N474" s="90"/>
      <c r="O474" s="10"/>
      <c r="P474" s="10"/>
      <c r="Q474" s="11"/>
      <c r="R474" s="12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148"/>
      <c r="F475" s="93"/>
      <c r="H475" s="29"/>
      <c r="I475" s="93"/>
      <c r="J475" s="93"/>
      <c r="K475" s="93"/>
      <c r="L475" s="22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149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149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149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93"/>
      <c r="E479" s="149"/>
      <c r="F479" s="93"/>
      <c r="H479" s="93"/>
      <c r="I479" s="93"/>
      <c r="J479" s="93"/>
      <c r="K479" s="93"/>
      <c r="L479" s="22"/>
      <c r="M479" s="8"/>
      <c r="N479" s="90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149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149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149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60"/>
      <c r="E483" s="149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149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148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148"/>
      <c r="F486" s="93"/>
      <c r="G486" s="60"/>
      <c r="H486" s="94"/>
      <c r="I486" s="93"/>
      <c r="J486" s="93"/>
      <c r="K486" s="93"/>
      <c r="L486" s="22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149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92</v>
      </c>
      <c r="C488" s="92"/>
      <c r="D488" s="60"/>
      <c r="E488" s="149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149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149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148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148"/>
      <c r="F492" s="93"/>
      <c r="G492" s="60"/>
      <c r="H492" s="94"/>
      <c r="I492" s="93"/>
      <c r="J492" s="93"/>
      <c r="K492" s="93"/>
      <c r="L492" s="22"/>
      <c r="M492" s="8"/>
      <c r="N492" s="9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149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149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149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93"/>
      <c r="E496" s="149"/>
      <c r="F496" s="60"/>
      <c r="G496" s="93"/>
      <c r="H496" s="29"/>
      <c r="I496" s="93"/>
      <c r="J496" s="93"/>
      <c r="K496" s="93"/>
      <c r="L496" s="22"/>
      <c r="M496" s="8"/>
      <c r="N496" s="90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148"/>
      <c r="F497" s="60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148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148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149"/>
      <c r="F500" s="93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149"/>
      <c r="F501" s="93"/>
      <c r="G501" s="60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149"/>
      <c r="F502" s="93"/>
      <c r="G502" s="93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149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149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149"/>
      <c r="F505" s="93"/>
      <c r="G505" s="60"/>
      <c r="H505" s="93"/>
      <c r="I505" s="93"/>
      <c r="J505" s="93"/>
      <c r="K505" s="93"/>
      <c r="L505" s="22"/>
      <c r="M505" s="8"/>
      <c r="N505" s="9"/>
      <c r="O505" s="10"/>
      <c r="P505" s="10"/>
      <c r="Q505" s="11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149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149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149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149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149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149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149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149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149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149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149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149"/>
      <c r="F519" s="60"/>
      <c r="G519" s="60"/>
      <c r="H519" s="29"/>
      <c r="I519" s="93"/>
      <c r="J519" s="93"/>
      <c r="K519" s="93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149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149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149"/>
      <c r="F522" s="60"/>
      <c r="G522" s="60"/>
      <c r="H522" s="29"/>
      <c r="I522" s="93"/>
      <c r="J522" s="93"/>
      <c r="K522" s="93"/>
      <c r="L522" s="22"/>
      <c r="M522" s="8"/>
      <c r="N522" s="83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149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149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149"/>
      <c r="F525" s="60"/>
      <c r="G525" s="60"/>
      <c r="H525" s="29"/>
      <c r="I525" s="93"/>
      <c r="J525" s="93"/>
      <c r="K525" s="93"/>
      <c r="L525" s="22"/>
      <c r="M525" s="8"/>
      <c r="N525" s="91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149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149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149"/>
      <c r="F528" s="60"/>
      <c r="G528" s="60"/>
      <c r="H528" s="29"/>
      <c r="I528" s="93"/>
      <c r="J528" s="93"/>
      <c r="K528" s="93"/>
      <c r="L528" s="22"/>
      <c r="M528" s="8"/>
      <c r="N528" s="17"/>
      <c r="O528" s="10"/>
      <c r="P528" s="10"/>
      <c r="Q528" s="11"/>
      <c r="R528" s="43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149"/>
      <c r="F529" s="60"/>
      <c r="G529" s="60"/>
      <c r="H529" s="94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149"/>
      <c r="F530" s="60"/>
      <c r="G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149"/>
      <c r="F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x14ac:dyDescent="0.55000000000000004">
      <c r="A532" s="5">
        <v>1000</v>
      </c>
      <c r="B532" s="52" t="s">
        <v>66</v>
      </c>
      <c r="C532" s="92"/>
      <c r="D532" s="60"/>
      <c r="E532" s="149"/>
      <c r="F532" s="60"/>
      <c r="G532" s="60"/>
      <c r="H532" s="29"/>
      <c r="I532" s="93"/>
      <c r="J532" s="93"/>
      <c r="K532" s="93"/>
      <c r="L532" s="22"/>
      <c r="M532" s="8"/>
      <c r="N532" s="91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149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149"/>
      <c r="F534" s="60"/>
      <c r="G534" s="29"/>
      <c r="H534" s="94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149"/>
      <c r="F535" s="60"/>
      <c r="G535" s="60"/>
      <c r="H535" s="29"/>
      <c r="I535" s="93"/>
      <c r="J535" s="93"/>
      <c r="K535" s="93"/>
      <c r="L535" s="22"/>
      <c r="M535" s="8"/>
      <c r="N535" s="104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149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149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149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149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149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149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149"/>
      <c r="F542" s="60"/>
      <c r="G542" s="60"/>
      <c r="H542" s="29"/>
      <c r="I542" s="93"/>
      <c r="J542" s="93"/>
      <c r="K542" s="93"/>
      <c r="L542" s="22"/>
      <c r="M542" s="8"/>
      <c r="N542" s="91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149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V543" s="14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149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149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149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V546" s="14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149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149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149"/>
      <c r="F549" s="60"/>
      <c r="G549" s="60"/>
      <c r="H549" s="29"/>
      <c r="I549" s="93"/>
      <c r="J549" s="93"/>
      <c r="K549" s="93"/>
      <c r="L549" s="22"/>
      <c r="M549" s="8"/>
      <c r="N549" s="91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149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149"/>
      <c r="F551" s="60"/>
      <c r="G551" s="60"/>
      <c r="H551" s="29"/>
      <c r="I551" s="93"/>
      <c r="J551" s="93"/>
      <c r="K551" s="93"/>
      <c r="L551" s="22"/>
      <c r="M551" s="8"/>
      <c r="N551" s="16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149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149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149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149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149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149"/>
      <c r="F557" s="60"/>
      <c r="G557" s="60"/>
      <c r="H557" s="93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149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149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149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149"/>
      <c r="F561" s="60"/>
      <c r="G561" s="60"/>
      <c r="H561" s="94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149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149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149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149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149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149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149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149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149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149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149"/>
      <c r="F572" s="60"/>
      <c r="G572" s="60"/>
      <c r="H572" s="29"/>
      <c r="I572" s="93"/>
      <c r="J572" s="93"/>
      <c r="K572" s="93"/>
      <c r="L572" s="22"/>
      <c r="M572" s="8"/>
      <c r="N572" s="16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149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149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149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149"/>
      <c r="F576" s="60"/>
      <c r="G576" s="60"/>
      <c r="H576" s="29"/>
      <c r="I576" s="93"/>
      <c r="J576" s="93"/>
      <c r="K576" s="93"/>
      <c r="L576" s="22"/>
      <c r="M576" s="8"/>
      <c r="N576" s="16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149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149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149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149"/>
      <c r="F580" s="60"/>
      <c r="G580" s="60"/>
      <c r="H580" s="29"/>
      <c r="I580" s="93"/>
      <c r="J580" s="93"/>
      <c r="K580" s="93"/>
      <c r="L580" s="22"/>
      <c r="M580" s="8"/>
      <c r="N580" s="16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149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149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149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149"/>
      <c r="F584" s="60"/>
      <c r="G584" s="60"/>
      <c r="H584" s="29"/>
      <c r="I584" s="93"/>
      <c r="J584" s="93"/>
      <c r="K584" s="93"/>
      <c r="L584" s="22"/>
      <c r="M584" s="8"/>
      <c r="N584" s="16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149"/>
      <c r="F585" s="60"/>
      <c r="G585" s="60"/>
      <c r="H585" s="93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149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149"/>
      <c r="F587" s="60"/>
      <c r="G587" s="60"/>
      <c r="H587" s="29"/>
      <c r="I587" s="93"/>
      <c r="J587" s="93"/>
      <c r="K587" s="93"/>
      <c r="L587" s="22"/>
      <c r="M587" s="8"/>
      <c r="N587" s="9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149"/>
      <c r="F588" s="60"/>
      <c r="G588" s="60"/>
      <c r="H588" s="94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149"/>
      <c r="F589" s="60"/>
      <c r="G589" s="60"/>
      <c r="H589" s="29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149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149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149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149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149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149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149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149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149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149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149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149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149"/>
      <c r="F602" s="60"/>
      <c r="G602" s="60"/>
      <c r="H602" s="29"/>
      <c r="I602" s="93"/>
      <c r="J602" s="93"/>
      <c r="K602" s="93"/>
      <c r="L602" s="22"/>
      <c r="M602" s="8"/>
      <c r="N602" s="9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149"/>
      <c r="F603" s="60"/>
      <c r="G603" s="60"/>
      <c r="H603" s="29"/>
      <c r="I603" s="93"/>
      <c r="J603" s="93"/>
      <c r="K603" s="93"/>
      <c r="L603" s="22"/>
      <c r="M603" s="8"/>
      <c r="N603" s="16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149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149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149"/>
      <c r="F606" s="60"/>
      <c r="G606" s="60"/>
      <c r="H606" s="29"/>
      <c r="I606" s="93"/>
      <c r="J606" s="93"/>
      <c r="K606" s="93"/>
      <c r="L606" s="22"/>
      <c r="M606" s="8"/>
      <c r="N606" s="17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149"/>
      <c r="F607" s="60"/>
      <c r="G607" s="60"/>
      <c r="H607" s="29"/>
      <c r="I607" s="93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149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149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149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V610" s="14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149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149"/>
      <c r="F612" s="60"/>
      <c r="G612" s="60"/>
      <c r="H612" s="29"/>
      <c r="I612" s="29"/>
      <c r="J612" s="93"/>
      <c r="K612" s="93"/>
      <c r="L612" s="6"/>
      <c r="M612" s="8"/>
      <c r="N612" s="17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149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149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149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149"/>
      <c r="F616" s="60"/>
      <c r="G616" s="60"/>
      <c r="H616" s="29"/>
      <c r="I616" s="93"/>
      <c r="J616" s="93"/>
      <c r="K616" s="93"/>
      <c r="L616" s="6"/>
      <c r="M616" s="8"/>
      <c r="N616" s="18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149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149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149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149"/>
      <c r="F620" s="60"/>
      <c r="G620" s="60"/>
      <c r="H620" s="55"/>
      <c r="I620" s="23"/>
      <c r="J620" s="23"/>
      <c r="K620" s="24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149"/>
      <c r="F621" s="60"/>
      <c r="G621" s="60"/>
      <c r="H621" s="15"/>
      <c r="I621" s="6"/>
      <c r="J621" s="25"/>
      <c r="K621" s="26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149"/>
      <c r="F622" s="60"/>
      <c r="G622" s="60"/>
      <c r="H622" s="15"/>
      <c r="I622" s="25"/>
      <c r="J622" s="6"/>
      <c r="K622" s="25"/>
      <c r="L622" s="26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149"/>
      <c r="F623" s="60"/>
      <c r="G623" s="60"/>
      <c r="H623" s="15"/>
      <c r="I623" s="6"/>
      <c r="J623" s="6"/>
      <c r="K623" s="6"/>
      <c r="L623" s="25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149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149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149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149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149"/>
      <c r="F628" s="60"/>
      <c r="G628" s="60"/>
      <c r="H628" s="15"/>
      <c r="I628" s="6"/>
      <c r="J628" s="23"/>
      <c r="K628" s="23"/>
      <c r="L628" s="7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149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149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149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149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149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149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149"/>
      <c r="F635" s="60"/>
      <c r="G635" s="60"/>
      <c r="H635" s="15"/>
      <c r="I635" s="6"/>
      <c r="J635" s="6"/>
      <c r="K635" s="7"/>
      <c r="L635" s="7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149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149"/>
      <c r="F637" s="60"/>
      <c r="G637" s="60"/>
      <c r="H637" s="15"/>
      <c r="I637" s="6"/>
      <c r="J637" s="6"/>
      <c r="K637" s="6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149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149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149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149"/>
      <c r="F641" s="60"/>
      <c r="G641" s="60"/>
      <c r="H641" s="15"/>
      <c r="I641" s="6"/>
      <c r="J641" s="6"/>
      <c r="K641" s="6"/>
      <c r="L641" s="6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149"/>
      <c r="F642" s="60"/>
      <c r="G642" s="60"/>
      <c r="H642" s="15"/>
      <c r="I642" s="6"/>
      <c r="J642" s="7"/>
      <c r="K642" s="7"/>
      <c r="L642" s="6"/>
      <c r="M642" s="8"/>
      <c r="N642" s="21"/>
      <c r="O642" s="10"/>
      <c r="P642" s="10"/>
      <c r="Q642" s="11"/>
      <c r="R642" s="43"/>
      <c r="V642" s="14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149"/>
      <c r="F643" s="60"/>
      <c r="G643" s="60"/>
      <c r="H643" s="15"/>
      <c r="I643" s="6"/>
      <c r="J643" s="6"/>
      <c r="K643" s="6"/>
      <c r="L643" s="7"/>
      <c r="M643" s="8"/>
      <c r="N643" s="21"/>
      <c r="O643" s="10"/>
      <c r="P643" s="10"/>
      <c r="Q643" s="11"/>
      <c r="R643" s="43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149"/>
      <c r="F644" s="60"/>
      <c r="G644" s="60"/>
      <c r="H644" s="15"/>
      <c r="I644" s="6"/>
      <c r="J644" s="6"/>
      <c r="K644" s="6"/>
      <c r="L644" s="27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149"/>
      <c r="F645" s="60"/>
      <c r="G645" s="60"/>
      <c r="H645" s="15"/>
      <c r="I645" s="6"/>
      <c r="J645" s="6"/>
      <c r="K645" s="6"/>
      <c r="L645" s="6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149"/>
      <c r="F646" s="60"/>
      <c r="G646" s="60"/>
      <c r="H646" s="15"/>
      <c r="I646" s="6"/>
      <c r="J646" s="6"/>
      <c r="K646" s="6"/>
      <c r="L646" s="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149"/>
      <c r="F647" s="60"/>
      <c r="G647" s="60"/>
      <c r="H647" s="15"/>
      <c r="I647" s="6"/>
      <c r="J647" s="6"/>
      <c r="K647" s="6"/>
      <c r="L647" s="27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149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149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149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  <c r="V650" s="14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149"/>
      <c r="F651" s="60"/>
      <c r="G651" s="60"/>
      <c r="H651" s="15"/>
      <c r="I651" s="6"/>
      <c r="J651" s="6"/>
      <c r="K651" s="6"/>
      <c r="L651" s="2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149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149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149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/>
      <c r="B655" s="52"/>
      <c r="C655" s="59"/>
      <c r="D655" s="60"/>
      <c r="E655" s="149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</row>
    <row r="656" spans="1:40" ht="22.5" customHeight="1" x14ac:dyDescent="0.55000000000000004">
      <c r="A656" s="5"/>
      <c r="B656" s="52"/>
      <c r="C656" s="59"/>
      <c r="D656" s="60"/>
      <c r="E656" s="149"/>
      <c r="F656" s="60"/>
      <c r="G656" s="60"/>
      <c r="H656" s="15"/>
      <c r="I656" s="6"/>
      <c r="J656" s="6"/>
      <c r="K656" s="6"/>
      <c r="L656" s="27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149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149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149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149"/>
      <c r="F660" s="60"/>
      <c r="G660" s="60"/>
      <c r="H660" s="15"/>
      <c r="I660" s="6"/>
      <c r="J660" s="7"/>
      <c r="K660" s="7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149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149"/>
      <c r="F662" s="60"/>
      <c r="G662" s="60"/>
      <c r="H662" s="15"/>
      <c r="I662" s="6"/>
      <c r="J662" s="6"/>
      <c r="K662" s="6"/>
      <c r="L662" s="2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149"/>
      <c r="F663" s="60"/>
      <c r="G663" s="60"/>
      <c r="H663" s="15"/>
      <c r="I663" s="6"/>
      <c r="J663" s="7"/>
      <c r="K663" s="7"/>
      <c r="L663" s="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149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149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</row>
    <row r="666" spans="1:22" ht="22.5" customHeight="1" x14ac:dyDescent="0.55000000000000004">
      <c r="A666" s="5"/>
      <c r="B666" s="52"/>
      <c r="C666" s="59"/>
      <c r="D666" s="60"/>
      <c r="E666" s="149"/>
      <c r="F666" s="60"/>
      <c r="G666" s="60"/>
      <c r="H666" s="15"/>
      <c r="I666" s="6"/>
      <c r="J666" s="6"/>
      <c r="K666" s="6"/>
      <c r="L666" s="27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149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x14ac:dyDescent="0.55000000000000004">
      <c r="A668" s="5"/>
      <c r="B668" s="52"/>
      <c r="C668" s="59"/>
      <c r="D668" s="60"/>
      <c r="E668" s="149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149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149"/>
      <c r="F670" s="60"/>
      <c r="G670" s="60"/>
      <c r="H670" s="15"/>
      <c r="I670" s="6"/>
      <c r="J670" s="6"/>
      <c r="K670" s="6"/>
      <c r="L670" s="24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149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149"/>
      <c r="F672" s="60"/>
      <c r="G672" s="60"/>
      <c r="H672" s="15"/>
      <c r="I672" s="6"/>
      <c r="J672" s="7"/>
      <c r="K672" s="7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149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43"/>
      <c r="V673" s="14"/>
    </row>
    <row r="674" spans="1:23" ht="22.5" customHeight="1" x14ac:dyDescent="0.55000000000000004">
      <c r="A674" s="5"/>
      <c r="B674" s="52"/>
      <c r="C674" s="59"/>
      <c r="D674" s="60"/>
      <c r="E674" s="149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149"/>
      <c r="F675" s="60"/>
      <c r="G675" s="60"/>
      <c r="H675" s="15"/>
      <c r="I675" s="6"/>
      <c r="J675" s="7"/>
      <c r="K675" s="7"/>
      <c r="L675" s="6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149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43"/>
    </row>
    <row r="677" spans="1:23" s="13" customFormat="1" ht="22.5" customHeight="1" x14ac:dyDescent="0.55000000000000004">
      <c r="A677" s="5"/>
      <c r="B677" s="52"/>
      <c r="C677" s="59"/>
      <c r="D677" s="60"/>
      <c r="E677" s="149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149"/>
      <c r="F678" s="60"/>
      <c r="G678" s="60"/>
      <c r="H678" s="15"/>
      <c r="I678" s="6"/>
      <c r="J678" s="7"/>
      <c r="K678" s="7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149"/>
      <c r="F679" s="60"/>
      <c r="G679" s="60"/>
      <c r="H679" s="15"/>
      <c r="I679" s="6"/>
      <c r="J679" s="7"/>
      <c r="K679" s="7"/>
      <c r="L679" s="7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149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149"/>
      <c r="F681" s="60"/>
      <c r="G681" s="60"/>
      <c r="H681" s="15"/>
      <c r="I681" s="6"/>
      <c r="J681" s="7"/>
      <c r="K681" s="7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149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149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149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149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149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149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149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149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149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149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149"/>
      <c r="F692" s="60"/>
      <c r="G692" s="60"/>
      <c r="H692" s="56"/>
      <c r="I692" s="7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149"/>
      <c r="F693" s="60"/>
      <c r="G693" s="60"/>
      <c r="H693" s="22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149"/>
      <c r="F694" s="60"/>
      <c r="G694" s="60"/>
      <c r="H694" s="15"/>
      <c r="I694" s="6"/>
      <c r="J694" s="29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149"/>
      <c r="F695" s="60"/>
      <c r="G695" s="60"/>
      <c r="H695" s="15"/>
      <c r="I695" s="6"/>
      <c r="J695" s="6"/>
      <c r="K695" s="29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149"/>
      <c r="F696" s="60"/>
      <c r="G696" s="60"/>
      <c r="H696" s="15"/>
      <c r="I696" s="6"/>
      <c r="J696" s="6"/>
      <c r="K696" s="7"/>
      <c r="L696" s="29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149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149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149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149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149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149"/>
      <c r="F702" s="60"/>
      <c r="G702" s="60"/>
      <c r="H702" s="15"/>
      <c r="I702" s="6"/>
      <c r="J702" s="7"/>
      <c r="K702" s="6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149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149"/>
      <c r="F704" s="60"/>
      <c r="G704" s="60"/>
      <c r="H704" s="15"/>
      <c r="I704" s="6"/>
      <c r="J704" s="6"/>
      <c r="K704" s="7"/>
      <c r="L704" s="7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149"/>
      <c r="F705" s="60"/>
      <c r="G705" s="60"/>
      <c r="H705" s="15"/>
      <c r="I705" s="6"/>
      <c r="J705" s="7"/>
      <c r="K705" s="6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149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149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149"/>
      <c r="F708" s="60"/>
      <c r="G708" s="60"/>
      <c r="H708" s="15"/>
      <c r="I708" s="6"/>
      <c r="J708" s="6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149"/>
      <c r="F709" s="60"/>
      <c r="G709" s="60"/>
      <c r="H709" s="15"/>
      <c r="I709" s="6"/>
      <c r="J709" s="6"/>
      <c r="K709" s="7"/>
      <c r="L709" s="6"/>
      <c r="M709" s="8"/>
      <c r="N709" s="9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149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149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149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149"/>
      <c r="F713" s="60"/>
      <c r="G713" s="60"/>
      <c r="H713" s="22"/>
      <c r="I713" s="7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149"/>
      <c r="F714" s="60"/>
      <c r="G714" s="60"/>
      <c r="H714" s="22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149"/>
      <c r="F715" s="60"/>
      <c r="G715" s="60"/>
      <c r="H715" s="15"/>
      <c r="I715" s="6"/>
      <c r="J715" s="29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149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149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149"/>
      <c r="F718" s="60"/>
      <c r="G718" s="60"/>
      <c r="H718" s="15"/>
      <c r="I718" s="6"/>
      <c r="J718" s="6"/>
      <c r="K718" s="6"/>
      <c r="L718" s="7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149"/>
      <c r="F719" s="60"/>
      <c r="G719" s="60"/>
      <c r="H719" s="15"/>
      <c r="I719" s="6"/>
      <c r="J719" s="6"/>
      <c r="K719" s="6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149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149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149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149"/>
      <c r="F723" s="60"/>
      <c r="G723" s="60"/>
      <c r="H723" s="15"/>
      <c r="I723" s="6"/>
      <c r="J723" s="6"/>
      <c r="K723" s="7"/>
      <c r="L723" s="6"/>
      <c r="M723" s="8"/>
      <c r="N723" s="9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149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149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149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149"/>
      <c r="F727" s="60"/>
      <c r="G727" s="60"/>
      <c r="H727" s="22"/>
      <c r="I727" s="7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149"/>
      <c r="F728" s="60"/>
      <c r="G728" s="60"/>
      <c r="H728" s="22"/>
      <c r="I728" s="6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20"/>
      <c r="B729" s="52"/>
      <c r="C729" s="59"/>
      <c r="D729" s="60"/>
      <c r="E729" s="149"/>
      <c r="F729" s="60"/>
      <c r="G729" s="60"/>
      <c r="H729" s="15"/>
      <c r="I729" s="6"/>
      <c r="J729" s="29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149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149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149"/>
      <c r="F732" s="60"/>
      <c r="G732" s="60"/>
      <c r="H732" s="15"/>
      <c r="I732" s="6"/>
      <c r="J732" s="6"/>
      <c r="K732" s="6"/>
      <c r="L732" s="7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149"/>
      <c r="F733" s="60"/>
      <c r="G733" s="60"/>
      <c r="H733" s="15"/>
      <c r="I733" s="6"/>
      <c r="J733" s="6"/>
      <c r="K733" s="27"/>
      <c r="L733" s="6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149"/>
      <c r="F734" s="60"/>
      <c r="G734" s="60"/>
      <c r="H734" s="15"/>
      <c r="I734" s="6"/>
      <c r="J734" s="6"/>
      <c r="K734" s="6"/>
      <c r="L734" s="7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149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149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149"/>
      <c r="F737" s="60"/>
      <c r="G737" s="60"/>
      <c r="H737" s="15"/>
      <c r="I737" s="6"/>
      <c r="J737" s="6"/>
      <c r="K737" s="7"/>
      <c r="L737" s="6"/>
      <c r="M737" s="31"/>
      <c r="N737" s="9"/>
      <c r="O737" s="10"/>
      <c r="P737" s="128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149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149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149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ht="22.5" customHeight="1" x14ac:dyDescent="0.55000000000000004">
      <c r="A741" s="5"/>
      <c r="B741" s="52"/>
      <c r="C741" s="59"/>
      <c r="D741" s="60"/>
      <c r="E741" s="149"/>
      <c r="F741" s="60"/>
      <c r="G741" s="60"/>
      <c r="H741" s="22"/>
      <c r="I741" s="7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149"/>
      <c r="F742" s="60"/>
      <c r="G742" s="60"/>
      <c r="H742" s="54"/>
      <c r="I742" s="6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149"/>
      <c r="F743" s="60"/>
      <c r="G743" s="60"/>
      <c r="H743" s="15"/>
      <c r="I743" s="6"/>
      <c r="J743" s="29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149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149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149"/>
      <c r="F746" s="60"/>
      <c r="G746" s="60"/>
      <c r="H746" s="15"/>
      <c r="I746" s="6"/>
      <c r="J746" s="6"/>
      <c r="K746" s="6"/>
      <c r="L746" s="7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149"/>
      <c r="F747" s="60"/>
      <c r="G747" s="60"/>
      <c r="H747" s="15"/>
      <c r="I747" s="6"/>
      <c r="J747" s="6"/>
      <c r="K747" s="6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149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149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149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149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149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149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149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149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149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149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149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149"/>
      <c r="F759" s="60"/>
      <c r="G759" s="60"/>
      <c r="H759" s="15"/>
      <c r="I759" s="6"/>
      <c r="J759" s="6"/>
      <c r="K759" s="7"/>
      <c r="L759" s="6"/>
      <c r="M759" s="8"/>
      <c r="N759" s="18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149"/>
      <c r="F760" s="60"/>
      <c r="G760" s="60"/>
      <c r="H760" s="15"/>
      <c r="I760" s="6"/>
      <c r="J760" s="6"/>
      <c r="K760" s="7"/>
      <c r="L760" s="6"/>
      <c r="M760" s="8"/>
      <c r="N760" s="9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149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149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149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149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149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149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149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149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20"/>
      <c r="B769" s="52"/>
      <c r="C769" s="59"/>
      <c r="D769" s="60"/>
      <c r="E769" s="149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149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149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149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149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149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149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149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149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149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149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149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149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149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149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20"/>
      <c r="B784" s="52"/>
      <c r="C784" s="59"/>
      <c r="D784" s="60"/>
      <c r="E784" s="149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149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149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149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149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149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149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149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149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149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149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149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149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149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149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149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149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149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149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149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149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149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149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149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149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149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149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149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149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149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149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149"/>
      <c r="F815" s="60"/>
      <c r="G815" s="60"/>
      <c r="H815" s="15"/>
      <c r="I815" s="6"/>
      <c r="J815" s="6"/>
      <c r="K815" s="7"/>
      <c r="L815" s="6"/>
      <c r="M815" s="8"/>
      <c r="N815" s="32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149"/>
      <c r="F816" s="60"/>
      <c r="G816" s="60"/>
      <c r="H816" s="15"/>
      <c r="I816" s="6"/>
      <c r="J816" s="6"/>
      <c r="K816" s="7"/>
      <c r="L816" s="6"/>
      <c r="M816" s="8"/>
      <c r="N816" s="1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149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149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149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149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149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149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149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149"/>
      <c r="F824" s="60"/>
      <c r="G824" s="60"/>
      <c r="H824" s="15"/>
      <c r="I824" s="6"/>
      <c r="J824" s="6"/>
      <c r="K824" s="7"/>
      <c r="L824" s="6"/>
      <c r="M824" s="8"/>
      <c r="N824" s="33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149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149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149"/>
      <c r="F827" s="60"/>
      <c r="G827" s="60"/>
      <c r="H827" s="15"/>
      <c r="I827" s="6"/>
      <c r="J827" s="6"/>
      <c r="K827" s="7"/>
      <c r="L827" s="6"/>
      <c r="M827" s="8"/>
      <c r="N827" s="33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149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149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149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149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149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5" x14ac:dyDescent="0.55000000000000004">
      <c r="A833" s="5"/>
      <c r="B833" s="52"/>
      <c r="C833" s="59"/>
      <c r="D833" s="60"/>
      <c r="E833" s="149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5" x14ac:dyDescent="0.55000000000000004">
      <c r="A834" s="5"/>
      <c r="B834" s="52"/>
      <c r="C834" s="59"/>
      <c r="D834" s="60"/>
      <c r="E834" s="149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5" x14ac:dyDescent="0.55000000000000004">
      <c r="A835" s="5"/>
      <c r="B835" s="52"/>
      <c r="C835" s="59"/>
      <c r="D835" s="60"/>
      <c r="E835" s="149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5" x14ac:dyDescent="0.55000000000000004">
      <c r="A836" s="5"/>
      <c r="B836" s="52"/>
      <c r="C836" s="59"/>
      <c r="D836" s="60"/>
      <c r="E836" s="149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45" x14ac:dyDescent="0.55000000000000004">
      <c r="A837" s="5"/>
      <c r="B837" s="52"/>
      <c r="C837" s="59"/>
      <c r="D837" s="60"/>
      <c r="E837" s="149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5" x14ac:dyDescent="0.55000000000000004">
      <c r="A838" s="5"/>
      <c r="B838" s="52"/>
      <c r="C838" s="59"/>
      <c r="D838" s="60"/>
      <c r="E838" s="149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45" x14ac:dyDescent="0.55000000000000004">
      <c r="A839" s="5"/>
      <c r="B839" s="52"/>
      <c r="C839" s="59"/>
      <c r="D839" s="60"/>
      <c r="E839" s="149"/>
      <c r="F839" s="60"/>
      <c r="G839" s="60"/>
      <c r="H839" s="55"/>
      <c r="I839" s="7"/>
      <c r="J839" s="7"/>
      <c r="K839" s="7"/>
      <c r="L839" s="7"/>
      <c r="M839" s="35"/>
      <c r="N839" s="34"/>
      <c r="O839" s="10"/>
      <c r="P839" s="128"/>
    </row>
    <row r="840" spans="1:45" x14ac:dyDescent="0.55000000000000004">
      <c r="A840" s="36"/>
      <c r="B840" s="52"/>
      <c r="C840" s="59"/>
      <c r="D840" s="60"/>
      <c r="E840" s="149"/>
      <c r="F840" s="60"/>
      <c r="G840" s="60"/>
      <c r="H840" s="57"/>
      <c r="I840" s="37"/>
      <c r="J840" s="37"/>
      <c r="K840" s="38"/>
      <c r="L840" s="37"/>
      <c r="M840" s="39"/>
      <c r="N840" s="40"/>
      <c r="O840" s="41"/>
      <c r="P840" s="128"/>
    </row>
    <row r="841" spans="1:45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5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5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5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45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5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5" s="51" customFormat="1" x14ac:dyDescent="0.55000000000000004">
      <c r="A847" s="42"/>
      <c r="B847" s="53"/>
      <c r="C847" s="61"/>
      <c r="D847" s="62"/>
      <c r="E847" s="150"/>
      <c r="F847" s="62"/>
      <c r="G847" s="62"/>
      <c r="H847" s="58"/>
      <c r="I847" s="43"/>
      <c r="J847" s="43"/>
      <c r="K847" s="43"/>
      <c r="L847" s="43"/>
      <c r="M847" s="46"/>
      <c r="N847" s="42"/>
      <c r="O847" s="47"/>
      <c r="Q847" s="3"/>
      <c r="R847" s="13"/>
      <c r="S847" s="13"/>
      <c r="T847" s="13"/>
      <c r="U847" s="13"/>
      <c r="V847" s="1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</row>
    <row r="848" spans="1:45" s="51" customFormat="1" x14ac:dyDescent="0.55000000000000004">
      <c r="A848" s="42"/>
      <c r="B848" s="53"/>
      <c r="C848" s="61"/>
      <c r="D848" s="62"/>
      <c r="E848" s="150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1:45" s="51" customFormat="1" x14ac:dyDescent="0.55000000000000004">
      <c r="A849" s="42"/>
      <c r="B849" s="53"/>
      <c r="C849" s="61"/>
      <c r="D849" s="62"/>
      <c r="E849" s="150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</row>
    <row r="850" spans="1:45" s="51" customFormat="1" x14ac:dyDescent="0.55000000000000004">
      <c r="A850" s="42"/>
      <c r="B850" s="53"/>
      <c r="C850" s="61"/>
      <c r="D850" s="62"/>
      <c r="E850" s="150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</row>
  </sheetData>
  <autoFilter ref="A2:AO65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2">
    <cfRule type="duplicateValues" dxfId="17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F5C4-F50A-4ECC-847B-89C3DA08A0EB}">
  <sheetPr>
    <pageSetUpPr fitToPage="1"/>
  </sheetPr>
  <dimension ref="A1:AS849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26" sqref="R126:AN126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4" width="11.140625" style="62" customWidth="1"/>
    <col min="5" max="5" width="11.140625" style="150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customWidth="1"/>
    <col min="13" max="13" width="8.140625" style="13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40012177</v>
      </c>
      <c r="D3" s="110"/>
      <c r="E3" s="141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30022061</v>
      </c>
      <c r="E4" s="142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43">
        <f t="shared" ref="R4:R69" si="0">3600/P4</f>
        <v>225</v>
      </c>
      <c r="X4" s="122"/>
      <c r="Y4" s="50">
        <v>1</v>
      </c>
      <c r="Z4" s="50"/>
      <c r="AA4" s="50"/>
      <c r="AB4" s="50">
        <v>1</v>
      </c>
      <c r="AC4" s="121"/>
      <c r="AD4" s="122"/>
      <c r="AE4" s="122">
        <v>1</v>
      </c>
      <c r="AF4" s="122"/>
      <c r="AG4" s="122"/>
      <c r="AH4" s="122">
        <v>1</v>
      </c>
      <c r="AI4" s="122"/>
      <c r="AJ4" s="122"/>
      <c r="AK4" s="122">
        <v>1</v>
      </c>
      <c r="AL4" s="122"/>
      <c r="AM4" s="122"/>
      <c r="AN4" s="122">
        <v>1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9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1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v>1</v>
      </c>
      <c r="Z5" s="50"/>
      <c r="AA5" s="50"/>
      <c r="AB5" s="50">
        <v>1</v>
      </c>
      <c r="AC5" s="121"/>
      <c r="AD5" s="122"/>
      <c r="AE5" s="122">
        <v>1</v>
      </c>
      <c r="AF5" s="122"/>
      <c r="AG5" s="122"/>
      <c r="AH5" s="122">
        <v>1</v>
      </c>
      <c r="AI5" s="122"/>
      <c r="AJ5" s="122"/>
      <c r="AK5" s="122">
        <v>1</v>
      </c>
      <c r="AL5" s="122"/>
      <c r="AM5" s="122"/>
      <c r="AN5" s="122">
        <v>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142"/>
      <c r="F6" s="139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1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v>1</v>
      </c>
      <c r="Z6" s="50"/>
      <c r="AA6" s="50"/>
      <c r="AB6" s="50">
        <v>1</v>
      </c>
      <c r="AC6" s="121"/>
      <c r="AD6" s="122"/>
      <c r="AE6" s="122">
        <v>1</v>
      </c>
      <c r="AF6" s="122"/>
      <c r="AG6" s="122"/>
      <c r="AH6" s="122">
        <v>1</v>
      </c>
      <c r="AI6" s="122"/>
      <c r="AJ6" s="122"/>
      <c r="AK6" s="122">
        <v>1</v>
      </c>
      <c r="AL6" s="122"/>
      <c r="AM6" s="122"/>
      <c r="AN6" s="122">
        <v>1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143"/>
      <c r="F7" s="71"/>
      <c r="G7" s="139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1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v>1</v>
      </c>
      <c r="Z7" s="50"/>
      <c r="AA7" s="50"/>
      <c r="AB7" s="50">
        <v>1</v>
      </c>
      <c r="AC7" s="121"/>
      <c r="AD7" s="122"/>
      <c r="AE7" s="122">
        <v>1</v>
      </c>
      <c r="AF7" s="122"/>
      <c r="AG7" s="122"/>
      <c r="AH7" s="122">
        <v>1</v>
      </c>
      <c r="AI7" s="122"/>
      <c r="AJ7" s="122"/>
      <c r="AK7" s="122">
        <v>1</v>
      </c>
      <c r="AL7" s="122"/>
      <c r="AM7" s="122"/>
      <c r="AN7" s="122">
        <v>1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142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1"/>
        <v>1</v>
      </c>
      <c r="P8" s="10"/>
      <c r="Q8" s="11"/>
      <c r="R8" s="43"/>
      <c r="X8" s="122"/>
      <c r="Y8" s="50">
        <v>1</v>
      </c>
      <c r="Z8" s="50"/>
      <c r="AA8" s="50"/>
      <c r="AB8" s="50">
        <v>1</v>
      </c>
      <c r="AC8" s="121"/>
      <c r="AD8" s="122"/>
      <c r="AE8" s="122">
        <v>1</v>
      </c>
      <c r="AF8" s="122"/>
      <c r="AG8" s="122"/>
      <c r="AH8" s="122">
        <v>1</v>
      </c>
      <c r="AI8" s="122"/>
      <c r="AJ8" s="122"/>
      <c r="AK8" s="122">
        <v>1</v>
      </c>
      <c r="AL8" s="122"/>
      <c r="AM8" s="122"/>
      <c r="AN8" s="122">
        <v>1</v>
      </c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142"/>
      <c r="F9" s="139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142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>
        <v>1</v>
      </c>
      <c r="Z10" s="50"/>
      <c r="AA10" s="50"/>
      <c r="AB10" s="50">
        <v>1</v>
      </c>
      <c r="AC10" s="121"/>
      <c r="AD10" s="122"/>
      <c r="AE10" s="122">
        <v>1</v>
      </c>
      <c r="AF10" s="122"/>
      <c r="AG10" s="122"/>
      <c r="AH10" s="122">
        <v>1</v>
      </c>
      <c r="AI10" s="122"/>
      <c r="AJ10" s="122"/>
      <c r="AK10" s="122">
        <v>1</v>
      </c>
      <c r="AL10" s="122"/>
      <c r="AM10" s="122"/>
      <c r="AN10" s="122">
        <v>1</v>
      </c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142"/>
      <c r="F11" s="139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v>1</v>
      </c>
      <c r="Z11" s="50"/>
      <c r="AA11" s="50"/>
      <c r="AB11" s="50">
        <v>1</v>
      </c>
      <c r="AC11" s="121"/>
      <c r="AD11" s="122"/>
      <c r="AE11" s="122">
        <v>1</v>
      </c>
      <c r="AF11" s="122"/>
      <c r="AG11" s="122"/>
      <c r="AH11" s="122">
        <v>1</v>
      </c>
      <c r="AI11" s="122"/>
      <c r="AJ11" s="122"/>
      <c r="AK11" s="122">
        <v>1</v>
      </c>
      <c r="AL11" s="122"/>
      <c r="AM11" s="122"/>
      <c r="AN11" s="122">
        <v>1</v>
      </c>
    </row>
    <row r="12" spans="1:40" ht="22.5" customHeight="1" x14ac:dyDescent="0.55000000000000004">
      <c r="A12" s="5"/>
      <c r="B12" s="52"/>
      <c r="C12" s="114"/>
      <c r="D12" s="71"/>
      <c r="E12" s="142"/>
      <c r="F12" s="71"/>
      <c r="G12" s="139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143"/>
      <c r="F13" s="71"/>
      <c r="G13" s="71"/>
      <c r="H13" s="139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v>1</v>
      </c>
      <c r="Z13" s="50"/>
      <c r="AA13" s="50"/>
      <c r="AB13" s="50">
        <v>1</v>
      </c>
      <c r="AC13" s="121"/>
      <c r="AD13" s="122"/>
      <c r="AE13" s="122">
        <v>1</v>
      </c>
      <c r="AF13" s="122"/>
      <c r="AG13" s="122"/>
      <c r="AH13" s="122">
        <v>1</v>
      </c>
      <c r="AI13" s="122"/>
      <c r="AJ13" s="122"/>
      <c r="AK13" s="122">
        <v>1</v>
      </c>
      <c r="AL13" s="122"/>
      <c r="AM13" s="122"/>
      <c r="AN13" s="122">
        <v>1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143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>
        <v>1</v>
      </c>
      <c r="Z14" s="50"/>
      <c r="AA14" s="50"/>
      <c r="AB14" s="50">
        <v>1</v>
      </c>
      <c r="AC14" s="121"/>
      <c r="AD14" s="122"/>
      <c r="AE14" s="122">
        <v>1</v>
      </c>
      <c r="AF14" s="122"/>
      <c r="AG14" s="122"/>
      <c r="AH14" s="122">
        <v>1</v>
      </c>
      <c r="AI14" s="122"/>
      <c r="AJ14" s="122"/>
      <c r="AK14" s="122">
        <v>1</v>
      </c>
      <c r="AL14" s="122"/>
      <c r="AM14" s="122"/>
      <c r="AN14" s="122">
        <v>1</v>
      </c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143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>
        <v>1</v>
      </c>
      <c r="Z15" s="50"/>
      <c r="AA15" s="50"/>
      <c r="AB15" s="50">
        <v>1</v>
      </c>
      <c r="AC15" s="121"/>
      <c r="AD15" s="122"/>
      <c r="AE15" s="122">
        <v>1</v>
      </c>
      <c r="AF15" s="122"/>
      <c r="AG15" s="122"/>
      <c r="AH15" s="122">
        <v>1</v>
      </c>
      <c r="AI15" s="122"/>
      <c r="AJ15" s="122"/>
      <c r="AK15" s="122">
        <v>1</v>
      </c>
      <c r="AL15" s="122"/>
      <c r="AM15" s="122"/>
      <c r="AN15" s="122">
        <v>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143"/>
      <c r="F16" s="139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O5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v>1</v>
      </c>
      <c r="Z16" s="50"/>
      <c r="AA16" s="50"/>
      <c r="AB16" s="50">
        <v>1</v>
      </c>
      <c r="AC16" s="121"/>
      <c r="AD16" s="122"/>
      <c r="AE16" s="122">
        <v>1</v>
      </c>
      <c r="AF16" s="122"/>
      <c r="AG16" s="122"/>
      <c r="AH16" s="122">
        <v>1</v>
      </c>
      <c r="AI16" s="122"/>
      <c r="AJ16" s="122"/>
      <c r="AK16" s="122">
        <v>1</v>
      </c>
      <c r="AL16" s="122"/>
      <c r="AM16" s="122"/>
      <c r="AN16" s="122">
        <v>1</v>
      </c>
    </row>
    <row r="17" spans="1:40" ht="22.5" customHeight="1" x14ac:dyDescent="0.55000000000000004">
      <c r="A17" s="5"/>
      <c r="B17" s="52"/>
      <c r="C17" s="114"/>
      <c r="D17" s="71"/>
      <c r="E17" s="142"/>
      <c r="F17" s="71"/>
      <c r="G17" s="139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143"/>
      <c r="F18" s="71"/>
      <c r="G18" s="71"/>
      <c r="H18" s="139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v>1</v>
      </c>
      <c r="Z18" s="50"/>
      <c r="AA18" s="50"/>
      <c r="AB18" s="50">
        <v>1</v>
      </c>
      <c r="AC18" s="121"/>
      <c r="AD18" s="122"/>
      <c r="AE18" s="122">
        <v>1</v>
      </c>
      <c r="AF18" s="122"/>
      <c r="AG18" s="122"/>
      <c r="AH18" s="122">
        <v>1</v>
      </c>
      <c r="AI18" s="122"/>
      <c r="AJ18" s="122"/>
      <c r="AK18" s="122">
        <v>1</v>
      </c>
      <c r="AL18" s="122"/>
      <c r="AM18" s="122"/>
      <c r="AN18" s="122">
        <v>1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143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>
        <v>1</v>
      </c>
      <c r="Z19" s="50"/>
      <c r="AA19" s="50"/>
      <c r="AB19" s="50">
        <v>1</v>
      </c>
      <c r="AC19" s="121"/>
      <c r="AD19" s="122"/>
      <c r="AE19" s="122">
        <v>1</v>
      </c>
      <c r="AF19" s="122"/>
      <c r="AG19" s="122"/>
      <c r="AH19" s="122">
        <v>1</v>
      </c>
      <c r="AI19" s="122"/>
      <c r="AJ19" s="122"/>
      <c r="AK19" s="122">
        <v>1</v>
      </c>
      <c r="AL19" s="122"/>
      <c r="AM19" s="122"/>
      <c r="AN19" s="122">
        <v>1</v>
      </c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143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>
        <v>1</v>
      </c>
      <c r="Z20" s="50"/>
      <c r="AA20" s="50"/>
      <c r="AB20" s="50">
        <v>1</v>
      </c>
      <c r="AC20" s="121"/>
      <c r="AD20" s="122"/>
      <c r="AE20" s="122">
        <v>1</v>
      </c>
      <c r="AF20" s="122"/>
      <c r="AG20" s="122"/>
      <c r="AH20" s="122">
        <v>1</v>
      </c>
      <c r="AI20" s="122"/>
      <c r="AJ20" s="122"/>
      <c r="AK20" s="122">
        <v>1</v>
      </c>
      <c r="AL20" s="122"/>
      <c r="AM20" s="122"/>
      <c r="AN20" s="122">
        <v>1</v>
      </c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143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O5</f>
        <v>1</v>
      </c>
      <c r="P21" s="10"/>
      <c r="Q21" s="11"/>
      <c r="R21" s="43"/>
      <c r="X21" s="122"/>
      <c r="Y21" s="50">
        <v>1</v>
      </c>
      <c r="Z21" s="50"/>
      <c r="AA21" s="50"/>
      <c r="AB21" s="50">
        <v>1</v>
      </c>
      <c r="AC21" s="121"/>
      <c r="AD21" s="122"/>
      <c r="AE21" s="122">
        <v>1</v>
      </c>
      <c r="AF21" s="122"/>
      <c r="AG21" s="122"/>
      <c r="AH21" s="122">
        <v>1</v>
      </c>
      <c r="AI21" s="122"/>
      <c r="AJ21" s="122"/>
      <c r="AK21" s="122">
        <v>1</v>
      </c>
      <c r="AL21" s="122"/>
      <c r="AM21" s="122"/>
      <c r="AN21" s="122">
        <v>1</v>
      </c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142">
        <v>10034196</v>
      </c>
      <c r="F22" s="71"/>
      <c r="G22" s="71"/>
      <c r="H22" s="71"/>
      <c r="I22" s="64"/>
      <c r="J22" s="64"/>
      <c r="K22" s="71"/>
      <c r="L22" s="116"/>
      <c r="M22" s="8"/>
      <c r="N22" s="91" t="s">
        <v>264</v>
      </c>
      <c r="O22" s="10">
        <v>0.19826260177342123</v>
      </c>
      <c r="P22" s="10"/>
      <c r="Q22" s="11"/>
      <c r="R22" s="43"/>
      <c r="X22" s="122"/>
      <c r="Y22" s="50">
        <v>1</v>
      </c>
      <c r="Z22" s="50"/>
      <c r="AA22" s="50"/>
      <c r="AB22" s="50">
        <v>1</v>
      </c>
      <c r="AC22" s="121"/>
      <c r="AD22" s="122"/>
      <c r="AE22" s="122">
        <v>1</v>
      </c>
      <c r="AF22" s="122"/>
      <c r="AG22" s="122"/>
      <c r="AH22" s="122">
        <v>1</v>
      </c>
      <c r="AI22" s="122"/>
      <c r="AJ22" s="122"/>
      <c r="AK22" s="122">
        <v>1</v>
      </c>
      <c r="AL22" s="122"/>
      <c r="AM22" s="122"/>
      <c r="AN22" s="122">
        <v>1</v>
      </c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142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>
        <v>1</v>
      </c>
      <c r="Z23" s="50"/>
      <c r="AA23" s="50"/>
      <c r="AB23" s="50">
        <v>1</v>
      </c>
      <c r="AC23" s="121"/>
      <c r="AD23" s="122"/>
      <c r="AE23" s="122">
        <v>1</v>
      </c>
      <c r="AF23" s="122"/>
      <c r="AG23" s="122"/>
      <c r="AH23" s="122">
        <v>1</v>
      </c>
      <c r="AI23" s="122"/>
      <c r="AJ23" s="122"/>
      <c r="AK23" s="122">
        <v>1</v>
      </c>
      <c r="AL23" s="122"/>
      <c r="AM23" s="122"/>
      <c r="AN23" s="122">
        <v>1</v>
      </c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142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>
        <v>1</v>
      </c>
      <c r="Z24" s="50"/>
      <c r="AA24" s="50"/>
      <c r="AB24" s="50">
        <v>1</v>
      </c>
      <c r="AC24" s="121"/>
      <c r="AD24" s="122"/>
      <c r="AE24" s="122">
        <v>1</v>
      </c>
      <c r="AF24" s="122"/>
      <c r="AG24" s="122"/>
      <c r="AH24" s="122">
        <v>1</v>
      </c>
      <c r="AI24" s="122"/>
      <c r="AJ24" s="122"/>
      <c r="AK24" s="122">
        <v>1</v>
      </c>
      <c r="AL24" s="122"/>
      <c r="AM24" s="122"/>
      <c r="AN24" s="122">
        <v>1</v>
      </c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142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>
        <v>1</v>
      </c>
      <c r="Z25" s="50"/>
      <c r="AA25" s="50"/>
      <c r="AB25" s="50">
        <v>1</v>
      </c>
      <c r="AC25" s="121"/>
      <c r="AD25" s="122"/>
      <c r="AE25" s="122">
        <v>1</v>
      </c>
      <c r="AF25" s="122"/>
      <c r="AG25" s="122"/>
      <c r="AH25" s="122">
        <v>1</v>
      </c>
      <c r="AI25" s="122"/>
      <c r="AJ25" s="122"/>
      <c r="AK25" s="122">
        <v>1</v>
      </c>
      <c r="AL25" s="122"/>
      <c r="AM25" s="122"/>
      <c r="AN25" s="122">
        <v>1</v>
      </c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142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>
        <v>1</v>
      </c>
      <c r="Z26" s="50"/>
      <c r="AA26" s="50"/>
      <c r="AB26" s="50">
        <v>1</v>
      </c>
      <c r="AC26" s="121"/>
      <c r="AD26" s="122"/>
      <c r="AE26" s="122">
        <v>1</v>
      </c>
      <c r="AF26" s="122"/>
      <c r="AG26" s="122"/>
      <c r="AH26" s="122">
        <v>1</v>
      </c>
      <c r="AI26" s="122"/>
      <c r="AJ26" s="122"/>
      <c r="AK26" s="122">
        <v>1</v>
      </c>
      <c r="AL26" s="122"/>
      <c r="AM26" s="122"/>
      <c r="AN26" s="122">
        <v>1</v>
      </c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142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>
        <v>1</v>
      </c>
      <c r="Z27" s="50"/>
      <c r="AA27" s="50"/>
      <c r="AB27" s="50">
        <v>1</v>
      </c>
      <c r="AC27" s="121"/>
      <c r="AD27" s="122"/>
      <c r="AE27" s="122">
        <v>1</v>
      </c>
      <c r="AF27" s="122"/>
      <c r="AG27" s="122"/>
      <c r="AH27" s="122">
        <v>1</v>
      </c>
      <c r="AI27" s="122"/>
      <c r="AJ27" s="122"/>
      <c r="AK27" s="122">
        <v>1</v>
      </c>
      <c r="AL27" s="122"/>
      <c r="AM27" s="122"/>
      <c r="AN27" s="122">
        <v>1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42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>
        <v>1</v>
      </c>
      <c r="Z28" s="50"/>
      <c r="AA28" s="50"/>
      <c r="AB28" s="50">
        <v>1</v>
      </c>
      <c r="AC28" s="121"/>
      <c r="AD28" s="122"/>
      <c r="AE28" s="122">
        <v>1</v>
      </c>
      <c r="AF28" s="122"/>
      <c r="AG28" s="122"/>
      <c r="AH28" s="122">
        <v>1</v>
      </c>
      <c r="AI28" s="122"/>
      <c r="AJ28" s="122"/>
      <c r="AK28" s="122">
        <v>1</v>
      </c>
      <c r="AL28" s="122"/>
      <c r="AM28" s="122"/>
      <c r="AN28" s="122">
        <v>1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139">
        <v>30022057</v>
      </c>
      <c r="E29" s="142"/>
      <c r="F29" s="71"/>
      <c r="G29" s="71"/>
      <c r="H29" s="71"/>
      <c r="I29" s="64"/>
      <c r="J29" s="64"/>
      <c r="K29" s="71"/>
      <c r="L29" s="116"/>
      <c r="M29" s="8"/>
      <c r="N29" s="91" t="s">
        <v>259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v>1</v>
      </c>
      <c r="Z29" s="50"/>
      <c r="AA29" s="50"/>
      <c r="AB29" s="50">
        <v>1</v>
      </c>
      <c r="AC29" s="121"/>
      <c r="AD29" s="122"/>
      <c r="AE29" s="122">
        <v>1</v>
      </c>
      <c r="AF29" s="122"/>
      <c r="AG29" s="122"/>
      <c r="AH29" s="122">
        <v>1</v>
      </c>
      <c r="AI29" s="122"/>
      <c r="AJ29" s="122"/>
      <c r="AK29" s="122">
        <v>1</v>
      </c>
      <c r="AL29" s="122"/>
      <c r="AM29" s="122"/>
      <c r="AN29" s="122">
        <v>1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9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O4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v>1</v>
      </c>
      <c r="Z30" s="50"/>
      <c r="AA30" s="50"/>
      <c r="AB30" s="50">
        <v>1</v>
      </c>
      <c r="AC30" s="121"/>
      <c r="AD30" s="122"/>
      <c r="AE30" s="122">
        <v>1</v>
      </c>
      <c r="AF30" s="122"/>
      <c r="AG30" s="122"/>
      <c r="AH30" s="122">
        <v>1</v>
      </c>
      <c r="AI30" s="122"/>
      <c r="AJ30" s="122"/>
      <c r="AK30" s="122">
        <v>1</v>
      </c>
      <c r="AL30" s="122"/>
      <c r="AM30" s="122"/>
      <c r="AN30" s="122">
        <v>1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142"/>
      <c r="F31" s="139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v>1</v>
      </c>
      <c r="Z31" s="50"/>
      <c r="AA31" s="50"/>
      <c r="AB31" s="50">
        <v>1</v>
      </c>
      <c r="AC31" s="121"/>
      <c r="AD31" s="122"/>
      <c r="AE31" s="122">
        <v>1</v>
      </c>
      <c r="AF31" s="122"/>
      <c r="AG31" s="122"/>
      <c r="AH31" s="122">
        <v>1</v>
      </c>
      <c r="AI31" s="122"/>
      <c r="AJ31" s="122"/>
      <c r="AK31" s="122">
        <v>1</v>
      </c>
      <c r="AL31" s="122"/>
      <c r="AM31" s="122"/>
      <c r="AN31" s="122">
        <v>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143"/>
      <c r="F32" s="64"/>
      <c r="G32" s="139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2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v>1</v>
      </c>
      <c r="Z32" s="50"/>
      <c r="AA32" s="50"/>
      <c r="AB32" s="50">
        <v>1</v>
      </c>
      <c r="AC32" s="121"/>
      <c r="AD32" s="122"/>
      <c r="AE32" s="122">
        <v>1</v>
      </c>
      <c r="AF32" s="122"/>
      <c r="AG32" s="122"/>
      <c r="AH32" s="122">
        <v>1</v>
      </c>
      <c r="AI32" s="122"/>
      <c r="AJ32" s="122"/>
      <c r="AK32" s="122">
        <v>1</v>
      </c>
      <c r="AL32" s="122"/>
      <c r="AM32" s="122"/>
      <c r="AN32" s="122">
        <v>1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143"/>
      <c r="F33" s="64"/>
      <c r="G33" s="64"/>
      <c r="H33" s="139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2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v>1</v>
      </c>
      <c r="Z33" s="50"/>
      <c r="AA33" s="50"/>
      <c r="AB33" s="50">
        <v>1</v>
      </c>
      <c r="AC33" s="121"/>
      <c r="AD33" s="122"/>
      <c r="AE33" s="122">
        <v>1</v>
      </c>
      <c r="AF33" s="122"/>
      <c r="AG33" s="122"/>
      <c r="AH33" s="122">
        <v>1</v>
      </c>
      <c r="AI33" s="122"/>
      <c r="AJ33" s="122"/>
      <c r="AK33" s="122">
        <v>1</v>
      </c>
      <c r="AL33" s="122"/>
      <c r="AM33" s="122"/>
      <c r="AN33" s="122">
        <v>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143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2"/>
        <v>1</v>
      </c>
      <c r="P34" s="10"/>
      <c r="Q34" s="11"/>
      <c r="R34" s="43"/>
      <c r="X34" s="122"/>
      <c r="Y34" s="50">
        <v>1</v>
      </c>
      <c r="Z34" s="50"/>
      <c r="AA34" s="50"/>
      <c r="AB34" s="50">
        <v>1</v>
      </c>
      <c r="AC34" s="121"/>
      <c r="AD34" s="122"/>
      <c r="AE34" s="122">
        <v>1</v>
      </c>
      <c r="AF34" s="122"/>
      <c r="AG34" s="122"/>
      <c r="AH34" s="122">
        <v>1</v>
      </c>
      <c r="AI34" s="122"/>
      <c r="AJ34" s="122"/>
      <c r="AK34" s="122">
        <v>1</v>
      </c>
      <c r="AL34" s="122"/>
      <c r="AM34" s="122"/>
      <c r="AN34" s="122">
        <v>1</v>
      </c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143"/>
      <c r="F35" s="64"/>
      <c r="G35" s="64"/>
      <c r="H35" s="139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143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>
        <v>1</v>
      </c>
      <c r="Z36" s="50"/>
      <c r="AA36" s="50"/>
      <c r="AB36" s="50">
        <v>1</v>
      </c>
      <c r="AC36" s="121"/>
      <c r="AD36" s="122"/>
      <c r="AE36" s="122">
        <v>1</v>
      </c>
      <c r="AF36" s="122"/>
      <c r="AG36" s="122"/>
      <c r="AH36" s="122">
        <v>1</v>
      </c>
      <c r="AI36" s="122"/>
      <c r="AJ36" s="122"/>
      <c r="AK36" s="122">
        <v>1</v>
      </c>
      <c r="AL36" s="122"/>
      <c r="AM36" s="122"/>
      <c r="AN36" s="122">
        <v>1</v>
      </c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143"/>
      <c r="F37" s="64"/>
      <c r="G37" s="64"/>
      <c r="H37" s="139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143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>
        <v>1</v>
      </c>
      <c r="Z38" s="50"/>
      <c r="AA38" s="50"/>
      <c r="AB38" s="50">
        <v>1</v>
      </c>
      <c r="AC38" s="121"/>
      <c r="AD38" s="122"/>
      <c r="AE38" s="122">
        <v>1</v>
      </c>
      <c r="AF38" s="122"/>
      <c r="AG38" s="122"/>
      <c r="AH38" s="122">
        <v>1</v>
      </c>
      <c r="AI38" s="122"/>
      <c r="AJ38" s="122"/>
      <c r="AK38" s="122">
        <v>1</v>
      </c>
      <c r="AL38" s="122"/>
      <c r="AM38" s="122"/>
      <c r="AN38" s="122">
        <v>1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143"/>
      <c r="F39" s="64"/>
      <c r="G39" s="139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O3</f>
        <v>1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v>1</v>
      </c>
      <c r="Z39" s="50"/>
      <c r="AA39" s="50"/>
      <c r="AB39" s="50">
        <v>1</v>
      </c>
      <c r="AC39" s="121"/>
      <c r="AD39" s="122"/>
      <c r="AE39" s="122">
        <v>1</v>
      </c>
      <c r="AF39" s="122"/>
      <c r="AG39" s="122"/>
      <c r="AH39" s="122">
        <v>1</v>
      </c>
      <c r="AI39" s="122"/>
      <c r="AJ39" s="122"/>
      <c r="AK39" s="122">
        <v>1</v>
      </c>
      <c r="AL39" s="122"/>
      <c r="AM39" s="122"/>
      <c r="AN39" s="122">
        <v>1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143"/>
      <c r="F40" s="64"/>
      <c r="G40" s="71"/>
      <c r="H40" s="139">
        <v>30022089</v>
      </c>
      <c r="I40" s="64"/>
      <c r="J40" s="64"/>
      <c r="K40" s="64"/>
      <c r="L40" s="116"/>
      <c r="M40" s="8"/>
      <c r="N40" s="91" t="s">
        <v>224</v>
      </c>
      <c r="O40" s="10">
        <f>O39</f>
        <v>1</v>
      </c>
      <c r="P40" s="10">
        <v>18</v>
      </c>
      <c r="Q40" s="11" t="s">
        <v>72</v>
      </c>
      <c r="R40" s="43">
        <f t="shared" si="0"/>
        <v>200</v>
      </c>
      <c r="X40" s="122"/>
      <c r="Y40" s="50">
        <v>1</v>
      </c>
      <c r="Z40" s="50"/>
      <c r="AA40" s="50"/>
      <c r="AB40" s="50">
        <v>1</v>
      </c>
      <c r="AC40" s="121"/>
      <c r="AD40" s="122"/>
      <c r="AE40" s="122">
        <v>1</v>
      </c>
      <c r="AF40" s="122"/>
      <c r="AG40" s="122"/>
      <c r="AH40" s="122">
        <v>1</v>
      </c>
      <c r="AI40" s="122"/>
      <c r="AJ40" s="122"/>
      <c r="AK40" s="122">
        <v>1</v>
      </c>
      <c r="AL40" s="122"/>
      <c r="AM40" s="122"/>
      <c r="AN40" s="122">
        <v>1</v>
      </c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143"/>
      <c r="F41" s="64"/>
      <c r="G41" s="64"/>
      <c r="H41" s="64"/>
      <c r="I41" s="139">
        <v>30022090</v>
      </c>
      <c r="J41" s="71"/>
      <c r="K41" s="71"/>
      <c r="L41" s="116"/>
      <c r="M41" s="8"/>
      <c r="N41" s="91" t="s">
        <v>223</v>
      </c>
      <c r="O41" s="10">
        <f t="shared" ref="O41:O42" si="3">O40</f>
        <v>1</v>
      </c>
      <c r="P41" s="10">
        <v>24</v>
      </c>
      <c r="Q41" s="11" t="s">
        <v>84</v>
      </c>
      <c r="R41" s="43">
        <f t="shared" si="0"/>
        <v>150</v>
      </c>
      <c r="X41" s="122"/>
      <c r="Y41" s="50">
        <v>1</v>
      </c>
      <c r="Z41" s="50"/>
      <c r="AA41" s="50"/>
      <c r="AB41" s="50">
        <v>1</v>
      </c>
      <c r="AC41" s="121"/>
      <c r="AD41" s="122"/>
      <c r="AE41" s="122">
        <v>1</v>
      </c>
      <c r="AF41" s="122"/>
      <c r="AG41" s="122"/>
      <c r="AH41" s="122">
        <v>1</v>
      </c>
      <c r="AI41" s="122"/>
      <c r="AJ41" s="122"/>
      <c r="AK41" s="122">
        <v>1</v>
      </c>
      <c r="AL41" s="122"/>
      <c r="AM41" s="122"/>
      <c r="AN41" s="122">
        <v>1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143"/>
      <c r="F42" s="64"/>
      <c r="G42" s="64"/>
      <c r="H42" s="64"/>
      <c r="I42" s="71"/>
      <c r="J42" s="71">
        <v>10030749</v>
      </c>
      <c r="K42" s="71"/>
      <c r="L42" s="116"/>
      <c r="M42" s="8"/>
      <c r="N42" s="91" t="s">
        <v>225</v>
      </c>
      <c r="O42" s="10">
        <f t="shared" si="3"/>
        <v>1</v>
      </c>
      <c r="P42" s="10"/>
      <c r="Q42" s="11"/>
      <c r="R42" s="43"/>
      <c r="X42" s="122"/>
      <c r="Y42" s="50">
        <v>1</v>
      </c>
      <c r="Z42" s="50"/>
      <c r="AA42" s="50"/>
      <c r="AB42" s="50">
        <v>1</v>
      </c>
      <c r="AC42" s="121"/>
      <c r="AD42" s="122"/>
      <c r="AE42" s="122">
        <v>1</v>
      </c>
      <c r="AF42" s="122"/>
      <c r="AG42" s="122"/>
      <c r="AH42" s="122">
        <v>1</v>
      </c>
      <c r="AI42" s="122"/>
      <c r="AJ42" s="122"/>
      <c r="AK42" s="122">
        <v>1</v>
      </c>
      <c r="AL42" s="122"/>
      <c r="AM42" s="122"/>
      <c r="AN42" s="122">
        <v>1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143"/>
      <c r="F43" s="64"/>
      <c r="G43" s="64"/>
      <c r="H43" s="139">
        <v>30022091</v>
      </c>
      <c r="I43" s="71"/>
      <c r="J43" s="71"/>
      <c r="K43" s="64"/>
      <c r="L43" s="116"/>
      <c r="M43" s="8"/>
      <c r="N43" s="91" t="s">
        <v>219</v>
      </c>
      <c r="O43" s="10">
        <f>O39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v>1</v>
      </c>
      <c r="Z43" s="50"/>
      <c r="AA43" s="50"/>
      <c r="AB43" s="50">
        <v>1</v>
      </c>
      <c r="AC43" s="121"/>
      <c r="AD43" s="122"/>
      <c r="AE43" s="122">
        <v>1</v>
      </c>
      <c r="AF43" s="122"/>
      <c r="AG43" s="122"/>
      <c r="AH43" s="122">
        <v>1</v>
      </c>
      <c r="AI43" s="122"/>
      <c r="AJ43" s="122"/>
      <c r="AK43" s="122">
        <v>1</v>
      </c>
      <c r="AL43" s="122"/>
      <c r="AM43" s="122"/>
      <c r="AN43" s="122">
        <v>1</v>
      </c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143"/>
      <c r="F44" s="64"/>
      <c r="G44" s="64"/>
      <c r="H44" s="71"/>
      <c r="I44" s="71">
        <v>10030750</v>
      </c>
      <c r="J44" s="71"/>
      <c r="K44" s="64"/>
      <c r="L44" s="116"/>
      <c r="M44" s="8"/>
      <c r="N44" s="91" t="s">
        <v>222</v>
      </c>
      <c r="O44" s="10">
        <f>O43</f>
        <v>1</v>
      </c>
      <c r="P44" s="10"/>
      <c r="Q44" s="11"/>
      <c r="R44" s="43"/>
      <c r="X44" s="122"/>
      <c r="Y44" s="50">
        <v>1</v>
      </c>
      <c r="Z44" s="50"/>
      <c r="AA44" s="50"/>
      <c r="AB44" s="50">
        <v>1</v>
      </c>
      <c r="AC44" s="121"/>
      <c r="AD44" s="122"/>
      <c r="AE44" s="122">
        <v>1</v>
      </c>
      <c r="AF44" s="122"/>
      <c r="AG44" s="122"/>
      <c r="AH44" s="122">
        <v>1</v>
      </c>
      <c r="AI44" s="122"/>
      <c r="AJ44" s="122"/>
      <c r="AK44" s="122">
        <v>1</v>
      </c>
      <c r="AL44" s="122"/>
      <c r="AM44" s="122"/>
      <c r="AN44" s="122">
        <v>1</v>
      </c>
    </row>
    <row r="45" spans="1:40" ht="22.5" customHeight="1" x14ac:dyDescent="0.55000000000000004">
      <c r="A45" s="5">
        <v>1000</v>
      </c>
      <c r="B45" s="52" t="s">
        <v>66</v>
      </c>
      <c r="C45" s="63"/>
      <c r="D45" s="64"/>
      <c r="E45" s="143"/>
      <c r="F45" s="64"/>
      <c r="G45" s="64"/>
      <c r="H45" s="139">
        <v>30022092</v>
      </c>
      <c r="I45" s="71"/>
      <c r="J45" s="71"/>
      <c r="K45" s="71"/>
      <c r="L45" s="105"/>
      <c r="M45" s="8"/>
      <c r="N45" s="91" t="s">
        <v>220</v>
      </c>
      <c r="O45" s="10">
        <f>O39</f>
        <v>1</v>
      </c>
      <c r="P45" s="10">
        <v>9</v>
      </c>
      <c r="Q45" s="11" t="s">
        <v>72</v>
      </c>
      <c r="R45" s="43">
        <f t="shared" si="0"/>
        <v>400</v>
      </c>
      <c r="X45" s="122"/>
      <c r="Y45" s="50">
        <v>1</v>
      </c>
      <c r="Z45" s="50"/>
      <c r="AA45" s="50"/>
      <c r="AB45" s="50">
        <v>1</v>
      </c>
      <c r="AC45" s="121"/>
      <c r="AD45" s="122"/>
      <c r="AE45" s="122">
        <v>1</v>
      </c>
      <c r="AF45" s="122"/>
      <c r="AG45" s="122"/>
      <c r="AH45" s="122">
        <v>1</v>
      </c>
      <c r="AI45" s="122"/>
      <c r="AJ45" s="122"/>
      <c r="AK45" s="122">
        <v>1</v>
      </c>
      <c r="AL45" s="122"/>
      <c r="AM45" s="122"/>
      <c r="AN45" s="122">
        <v>1</v>
      </c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143"/>
      <c r="F46" s="64"/>
      <c r="G46" s="64"/>
      <c r="H46" s="71"/>
      <c r="I46" s="71">
        <v>10030751</v>
      </c>
      <c r="J46" s="71"/>
      <c r="K46" s="71"/>
      <c r="L46" s="105"/>
      <c r="M46" s="8"/>
      <c r="N46" s="91" t="s">
        <v>221</v>
      </c>
      <c r="O46" s="10">
        <f>O45</f>
        <v>1</v>
      </c>
      <c r="P46" s="10"/>
      <c r="Q46" s="11"/>
      <c r="R46" s="43"/>
      <c r="X46" s="122"/>
      <c r="Y46" s="50">
        <v>1</v>
      </c>
      <c r="Z46" s="50"/>
      <c r="AA46" s="50"/>
      <c r="AB46" s="50">
        <v>1</v>
      </c>
      <c r="AC46" s="121"/>
      <c r="AD46" s="122"/>
      <c r="AE46" s="122">
        <v>1</v>
      </c>
      <c r="AF46" s="122"/>
      <c r="AG46" s="122"/>
      <c r="AH46" s="122">
        <v>1</v>
      </c>
      <c r="AI46" s="122"/>
      <c r="AJ46" s="122"/>
      <c r="AK46" s="122">
        <v>1</v>
      </c>
      <c r="AL46" s="122"/>
      <c r="AM46" s="122"/>
      <c r="AN46" s="122">
        <v>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143"/>
      <c r="F47" s="64"/>
      <c r="G47" s="139">
        <v>30022077</v>
      </c>
      <c r="H47" s="71"/>
      <c r="I47" s="71"/>
      <c r="J47" s="71"/>
      <c r="K47" s="64"/>
      <c r="L47" s="116"/>
      <c r="M47" s="8"/>
      <c r="N47" s="91" t="s">
        <v>205</v>
      </c>
      <c r="O47" s="10">
        <f>O31</f>
        <v>1</v>
      </c>
      <c r="P47" s="10">
        <f>15+20+50+40+16</f>
        <v>141</v>
      </c>
      <c r="Q47" s="11" t="s">
        <v>73</v>
      </c>
      <c r="R47" s="43">
        <f t="shared" si="0"/>
        <v>25.531914893617021</v>
      </c>
      <c r="X47" s="122"/>
      <c r="Y47" s="50">
        <v>1</v>
      </c>
      <c r="Z47" s="50"/>
      <c r="AA47" s="50"/>
      <c r="AB47" s="50">
        <v>1</v>
      </c>
      <c r="AC47" s="121"/>
      <c r="AD47" s="122"/>
      <c r="AE47" s="122">
        <v>1</v>
      </c>
      <c r="AF47" s="122"/>
      <c r="AG47" s="122"/>
      <c r="AH47" s="122">
        <v>1</v>
      </c>
      <c r="AI47" s="122"/>
      <c r="AJ47" s="122"/>
      <c r="AK47" s="122">
        <v>1</v>
      </c>
      <c r="AL47" s="122"/>
      <c r="AM47" s="122"/>
      <c r="AN47" s="122">
        <v>1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143"/>
      <c r="F48" s="64"/>
      <c r="G48" s="71"/>
      <c r="H48" s="139">
        <v>30022078</v>
      </c>
      <c r="I48" s="71"/>
      <c r="J48" s="71"/>
      <c r="K48" s="64"/>
      <c r="L48" s="116"/>
      <c r="M48" s="8"/>
      <c r="N48" s="91" t="s">
        <v>200</v>
      </c>
      <c r="O48" s="10">
        <f>O47</f>
        <v>1</v>
      </c>
      <c r="P48" s="10">
        <v>27</v>
      </c>
      <c r="Q48" s="11" t="s">
        <v>72</v>
      </c>
      <c r="R48" s="43">
        <f t="shared" si="0"/>
        <v>133.33333333333334</v>
      </c>
      <c r="X48" s="122"/>
      <c r="Y48" s="50">
        <v>1</v>
      </c>
      <c r="Z48" s="50"/>
      <c r="AA48" s="50"/>
      <c r="AB48" s="50">
        <v>1</v>
      </c>
      <c r="AC48" s="121"/>
      <c r="AD48" s="122"/>
      <c r="AE48" s="122">
        <v>1</v>
      </c>
      <c r="AF48" s="122"/>
      <c r="AG48" s="122"/>
      <c r="AH48" s="122">
        <v>1</v>
      </c>
      <c r="AI48" s="122"/>
      <c r="AJ48" s="122"/>
      <c r="AK48" s="122">
        <v>1</v>
      </c>
      <c r="AL48" s="122"/>
      <c r="AM48" s="122"/>
      <c r="AN48" s="122">
        <v>1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143"/>
      <c r="F49" s="64"/>
      <c r="G49" s="71"/>
      <c r="H49" s="71"/>
      <c r="I49" s="139">
        <v>30022079</v>
      </c>
      <c r="J49" s="71"/>
      <c r="K49" s="64"/>
      <c r="L49" s="116"/>
      <c r="M49" s="8"/>
      <c r="N49" s="91" t="s">
        <v>199</v>
      </c>
      <c r="O49" s="10">
        <f t="shared" ref="O49:O50" si="4">O48</f>
        <v>1</v>
      </c>
      <c r="P49" s="10">
        <v>36</v>
      </c>
      <c r="Q49" s="11" t="s">
        <v>84</v>
      </c>
      <c r="R49" s="43">
        <f t="shared" si="0"/>
        <v>100</v>
      </c>
      <c r="X49" s="122"/>
      <c r="Y49" s="50">
        <v>1</v>
      </c>
      <c r="Z49" s="50"/>
      <c r="AA49" s="50"/>
      <c r="AB49" s="50">
        <v>1</v>
      </c>
      <c r="AC49" s="121"/>
      <c r="AD49" s="122"/>
      <c r="AE49" s="122">
        <v>1</v>
      </c>
      <c r="AF49" s="122"/>
      <c r="AG49" s="122"/>
      <c r="AH49" s="122">
        <v>1</v>
      </c>
      <c r="AI49" s="122"/>
      <c r="AJ49" s="122"/>
      <c r="AK49" s="122">
        <v>1</v>
      </c>
      <c r="AL49" s="122"/>
      <c r="AM49" s="122"/>
      <c r="AN49" s="122">
        <v>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143"/>
      <c r="F50" s="64"/>
      <c r="G50" s="71"/>
      <c r="H50" s="71"/>
      <c r="I50" s="71"/>
      <c r="J50" s="71">
        <v>10030744</v>
      </c>
      <c r="K50" s="64"/>
      <c r="L50" s="116"/>
      <c r="M50" s="8"/>
      <c r="N50" s="91" t="s">
        <v>201</v>
      </c>
      <c r="O50" s="10">
        <f t="shared" si="4"/>
        <v>1</v>
      </c>
      <c r="P50" s="10"/>
      <c r="Q50" s="11"/>
      <c r="R50" s="43"/>
      <c r="X50" s="122"/>
      <c r="Y50" s="50">
        <v>1</v>
      </c>
      <c r="Z50" s="50"/>
      <c r="AA50" s="50"/>
      <c r="AB50" s="50">
        <v>1</v>
      </c>
      <c r="AC50" s="121"/>
      <c r="AD50" s="122"/>
      <c r="AE50" s="122">
        <v>1</v>
      </c>
      <c r="AF50" s="122"/>
      <c r="AG50" s="122"/>
      <c r="AH50" s="122">
        <v>1</v>
      </c>
      <c r="AI50" s="122"/>
      <c r="AJ50" s="122"/>
      <c r="AK50" s="122">
        <v>1</v>
      </c>
      <c r="AL50" s="122"/>
      <c r="AM50" s="122"/>
      <c r="AN50" s="122">
        <v>1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143"/>
      <c r="F51" s="64"/>
      <c r="G51" s="71"/>
      <c r="H51" s="124">
        <v>10034329</v>
      </c>
      <c r="I51" s="64"/>
      <c r="J51" s="64"/>
      <c r="K51" s="64"/>
      <c r="L51" s="105"/>
      <c r="M51" s="8"/>
      <c r="N51" s="91" t="s">
        <v>263</v>
      </c>
      <c r="O51" s="10">
        <f>O47</f>
        <v>1</v>
      </c>
      <c r="P51" s="10"/>
      <c r="Q51" s="11"/>
      <c r="R51" s="43"/>
      <c r="X51" s="122"/>
      <c r="Y51" s="50">
        <v>1</v>
      </c>
      <c r="Z51" s="50"/>
      <c r="AA51" s="50"/>
      <c r="AB51" s="50">
        <v>1</v>
      </c>
      <c r="AC51" s="121"/>
      <c r="AD51" s="122"/>
      <c r="AE51" s="122">
        <v>1</v>
      </c>
      <c r="AF51" s="122"/>
      <c r="AG51" s="122"/>
      <c r="AH51" s="122">
        <v>1</v>
      </c>
      <c r="AI51" s="122"/>
      <c r="AJ51" s="122"/>
      <c r="AK51" s="122">
        <v>1</v>
      </c>
      <c r="AL51" s="122"/>
      <c r="AM51" s="122"/>
      <c r="AN51" s="122">
        <v>1</v>
      </c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143"/>
      <c r="F52" s="64"/>
      <c r="G52" s="71"/>
      <c r="H52" s="139">
        <v>30023044</v>
      </c>
      <c r="I52" s="71"/>
      <c r="J52" s="71"/>
      <c r="K52" s="71"/>
      <c r="L52" s="105"/>
      <c r="M52" s="8"/>
      <c r="N52" s="91" t="s">
        <v>213</v>
      </c>
      <c r="O52" s="10">
        <f>O47</f>
        <v>1</v>
      </c>
      <c r="P52" s="10">
        <f>50</f>
        <v>50</v>
      </c>
      <c r="Q52" s="11" t="s">
        <v>73</v>
      </c>
      <c r="R52" s="43">
        <f t="shared" si="0"/>
        <v>72</v>
      </c>
      <c r="X52" s="122"/>
      <c r="Y52" s="50">
        <v>1</v>
      </c>
      <c r="Z52" s="50"/>
      <c r="AA52" s="50"/>
      <c r="AB52" s="50">
        <v>1</v>
      </c>
      <c r="AC52" s="121"/>
      <c r="AD52" s="122"/>
      <c r="AE52" s="122">
        <v>1</v>
      </c>
      <c r="AF52" s="122"/>
      <c r="AG52" s="122"/>
      <c r="AH52" s="122">
        <v>1</v>
      </c>
      <c r="AI52" s="122"/>
      <c r="AJ52" s="122"/>
      <c r="AK52" s="122">
        <v>1</v>
      </c>
      <c r="AL52" s="122"/>
      <c r="AM52" s="122"/>
      <c r="AN52" s="122">
        <v>1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143"/>
      <c r="F53" s="64"/>
      <c r="G53" s="71"/>
      <c r="H53" s="71"/>
      <c r="I53" s="139">
        <v>30023043</v>
      </c>
      <c r="J53" s="71"/>
      <c r="K53" s="71"/>
      <c r="L53" s="116"/>
      <c r="M53" s="8"/>
      <c r="N53" s="91" t="s">
        <v>210</v>
      </c>
      <c r="O53" s="10">
        <f>O52</f>
        <v>1</v>
      </c>
      <c r="P53" s="10">
        <v>24</v>
      </c>
      <c r="Q53" s="11" t="s">
        <v>84</v>
      </c>
      <c r="R53" s="43">
        <f t="shared" si="0"/>
        <v>150</v>
      </c>
      <c r="X53" s="122"/>
      <c r="Y53" s="50">
        <v>1</v>
      </c>
      <c r="Z53" s="50"/>
      <c r="AA53" s="50"/>
      <c r="AB53" s="50">
        <v>1</v>
      </c>
      <c r="AC53" s="121"/>
      <c r="AD53" s="122"/>
      <c r="AE53" s="122">
        <v>1</v>
      </c>
      <c r="AF53" s="122"/>
      <c r="AG53" s="122"/>
      <c r="AH53" s="122">
        <v>1</v>
      </c>
      <c r="AI53" s="122"/>
      <c r="AJ53" s="122"/>
      <c r="AK53" s="122">
        <v>1</v>
      </c>
      <c r="AL53" s="122"/>
      <c r="AM53" s="122"/>
      <c r="AN53" s="122">
        <v>1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143"/>
      <c r="F54" s="64"/>
      <c r="G54" s="71"/>
      <c r="H54" s="71"/>
      <c r="I54" s="71"/>
      <c r="J54" s="71">
        <v>10034381</v>
      </c>
      <c r="K54" s="71"/>
      <c r="L54" s="116"/>
      <c r="M54" s="8"/>
      <c r="N54" s="91" t="s">
        <v>207</v>
      </c>
      <c r="O54" s="10">
        <f t="shared" ref="O54" si="5">O53</f>
        <v>1</v>
      </c>
      <c r="P54" s="10"/>
      <c r="Q54" s="11"/>
      <c r="R54" s="43"/>
      <c r="X54" s="122"/>
      <c r="Y54" s="50">
        <v>1</v>
      </c>
      <c r="Z54" s="50"/>
      <c r="AA54" s="50"/>
      <c r="AB54" s="50">
        <v>1</v>
      </c>
      <c r="AC54" s="121"/>
      <c r="AD54" s="122"/>
      <c r="AE54" s="122">
        <v>1</v>
      </c>
      <c r="AF54" s="122"/>
      <c r="AG54" s="122"/>
      <c r="AH54" s="122">
        <v>1</v>
      </c>
      <c r="AI54" s="122"/>
      <c r="AJ54" s="122"/>
      <c r="AK54" s="122">
        <v>1</v>
      </c>
      <c r="AL54" s="122"/>
      <c r="AM54" s="122"/>
      <c r="AN54" s="122">
        <v>1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143"/>
      <c r="F55" s="64"/>
      <c r="G55" s="71"/>
      <c r="H55" s="71"/>
      <c r="I55" s="139">
        <v>30023032</v>
      </c>
      <c r="J55" s="71"/>
      <c r="K55" s="71"/>
      <c r="L55" s="116"/>
      <c r="M55" s="8"/>
      <c r="N55" s="91" t="s">
        <v>271</v>
      </c>
      <c r="O55" s="10">
        <f>O52</f>
        <v>1</v>
      </c>
      <c r="P55" s="10">
        <v>18</v>
      </c>
      <c r="Q55" s="11" t="s">
        <v>72</v>
      </c>
      <c r="R55" s="43">
        <f t="shared" ref="R55" si="6">3600/P55</f>
        <v>200</v>
      </c>
      <c r="X55" s="122"/>
      <c r="Y55" s="50">
        <v>1</v>
      </c>
      <c r="Z55" s="50"/>
      <c r="AA55" s="50"/>
      <c r="AB55" s="50">
        <v>1</v>
      </c>
      <c r="AC55" s="121"/>
      <c r="AD55" s="122"/>
      <c r="AE55" s="122">
        <v>1</v>
      </c>
      <c r="AF55" s="122"/>
      <c r="AG55" s="122"/>
      <c r="AH55" s="122">
        <v>1</v>
      </c>
      <c r="AI55" s="122"/>
      <c r="AJ55" s="122"/>
      <c r="AK55" s="122">
        <v>1</v>
      </c>
      <c r="AL55" s="122"/>
      <c r="AM55" s="122"/>
      <c r="AN55" s="122">
        <v>1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143"/>
      <c r="F56" s="64"/>
      <c r="G56" s="64"/>
      <c r="H56" s="64"/>
      <c r="I56" s="71"/>
      <c r="J56" s="71">
        <v>10034264</v>
      </c>
      <c r="K56" s="71"/>
      <c r="L56" s="105"/>
      <c r="M56" s="8"/>
      <c r="N56" s="91" t="s">
        <v>269</v>
      </c>
      <c r="O56" s="10">
        <f>O52</f>
        <v>1</v>
      </c>
      <c r="P56" s="10"/>
      <c r="Q56" s="11"/>
      <c r="R56" s="43"/>
      <c r="X56" s="122"/>
      <c r="Y56" s="50">
        <v>1</v>
      </c>
      <c r="Z56" s="50"/>
      <c r="AA56" s="50"/>
      <c r="AB56" s="50">
        <v>1</v>
      </c>
      <c r="AC56" s="121"/>
      <c r="AD56" s="122"/>
      <c r="AE56" s="122">
        <v>1</v>
      </c>
      <c r="AF56" s="122"/>
      <c r="AG56" s="122"/>
      <c r="AH56" s="122">
        <v>1</v>
      </c>
      <c r="AI56" s="122"/>
      <c r="AJ56" s="122"/>
      <c r="AK56" s="122">
        <v>1</v>
      </c>
      <c r="AL56" s="122"/>
      <c r="AM56" s="122"/>
      <c r="AN56" s="122">
        <v>1</v>
      </c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143"/>
      <c r="F57" s="64"/>
      <c r="G57" s="71"/>
      <c r="H57" s="139">
        <v>30023048</v>
      </c>
      <c r="I57" s="71"/>
      <c r="J57" s="64"/>
      <c r="K57" s="64"/>
      <c r="L57" s="116"/>
      <c r="M57" s="8"/>
      <c r="N57" s="91" t="s">
        <v>215</v>
      </c>
      <c r="O57" s="10">
        <f>O47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v>1</v>
      </c>
      <c r="Z57" s="50"/>
      <c r="AA57" s="50"/>
      <c r="AB57" s="50">
        <v>1</v>
      </c>
      <c r="AC57" s="121"/>
      <c r="AD57" s="122"/>
      <c r="AE57" s="122">
        <v>1</v>
      </c>
      <c r="AF57" s="122"/>
      <c r="AG57" s="122"/>
      <c r="AH57" s="122">
        <v>1</v>
      </c>
      <c r="AI57" s="122"/>
      <c r="AJ57" s="122"/>
      <c r="AK57" s="122">
        <v>1</v>
      </c>
      <c r="AL57" s="122"/>
      <c r="AM57" s="122"/>
      <c r="AN57" s="122">
        <v>1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143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O47</f>
        <v>1</v>
      </c>
      <c r="P58" s="10"/>
      <c r="Q58" s="11"/>
      <c r="R58" s="43"/>
      <c r="X58" s="122"/>
      <c r="Y58" s="50">
        <v>1</v>
      </c>
      <c r="Z58" s="50"/>
      <c r="AA58" s="50"/>
      <c r="AB58" s="50">
        <v>1</v>
      </c>
      <c r="AC58" s="121"/>
      <c r="AD58" s="122"/>
      <c r="AE58" s="122">
        <v>1</v>
      </c>
      <c r="AF58" s="122"/>
      <c r="AG58" s="122"/>
      <c r="AH58" s="122">
        <v>1</v>
      </c>
      <c r="AI58" s="122"/>
      <c r="AJ58" s="122"/>
      <c r="AK58" s="122">
        <v>1</v>
      </c>
      <c r="AL58" s="122"/>
      <c r="AM58" s="122"/>
      <c r="AN58" s="122">
        <v>1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143"/>
      <c r="F59" s="64"/>
      <c r="G59" s="139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O31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v>1</v>
      </c>
      <c r="Z59" s="50"/>
      <c r="AA59" s="50"/>
      <c r="AB59" s="50">
        <v>1</v>
      </c>
      <c r="AC59" s="121"/>
      <c r="AD59" s="122"/>
      <c r="AE59" s="122">
        <v>1</v>
      </c>
      <c r="AF59" s="122"/>
      <c r="AG59" s="122"/>
      <c r="AH59" s="122">
        <v>1</v>
      </c>
      <c r="AI59" s="122"/>
      <c r="AJ59" s="122"/>
      <c r="AK59" s="122">
        <v>1</v>
      </c>
      <c r="AL59" s="122"/>
      <c r="AM59" s="122"/>
      <c r="AN59" s="122">
        <v>1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143"/>
      <c r="F60" s="64"/>
      <c r="G60" s="71"/>
      <c r="H60" s="139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v>1</v>
      </c>
      <c r="Z60" s="50"/>
      <c r="AA60" s="50"/>
      <c r="AB60" s="50">
        <v>1</v>
      </c>
      <c r="AC60" s="121"/>
      <c r="AD60" s="122"/>
      <c r="AE60" s="122">
        <v>1</v>
      </c>
      <c r="AF60" s="122"/>
      <c r="AG60" s="122"/>
      <c r="AH60" s="122">
        <v>1</v>
      </c>
      <c r="AI60" s="122"/>
      <c r="AJ60" s="122"/>
      <c r="AK60" s="122">
        <v>1</v>
      </c>
      <c r="AL60" s="122"/>
      <c r="AM60" s="122"/>
      <c r="AN60" s="122">
        <v>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143"/>
      <c r="F61" s="64"/>
      <c r="G61" s="71"/>
      <c r="H61" s="71"/>
      <c r="I61" s="139">
        <v>30022085</v>
      </c>
      <c r="J61" s="71"/>
      <c r="K61" s="64"/>
      <c r="L61" s="116"/>
      <c r="M61" s="8"/>
      <c r="N61" s="91" t="s">
        <v>203</v>
      </c>
      <c r="O61" s="10">
        <f t="shared" ref="O61:O62" si="7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v>1</v>
      </c>
      <c r="Z61" s="50"/>
      <c r="AA61" s="50"/>
      <c r="AB61" s="50">
        <v>1</v>
      </c>
      <c r="AC61" s="121"/>
      <c r="AD61" s="122"/>
      <c r="AE61" s="122">
        <v>1</v>
      </c>
      <c r="AF61" s="122"/>
      <c r="AG61" s="122"/>
      <c r="AH61" s="122">
        <v>1</v>
      </c>
      <c r="AI61" s="122"/>
      <c r="AJ61" s="122"/>
      <c r="AK61" s="122">
        <v>1</v>
      </c>
      <c r="AL61" s="122"/>
      <c r="AM61" s="122"/>
      <c r="AN61" s="122">
        <v>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143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7"/>
        <v>1</v>
      </c>
      <c r="P62" s="10"/>
      <c r="Q62" s="11"/>
      <c r="R62" s="43"/>
      <c r="X62" s="122"/>
      <c r="Y62" s="50">
        <v>1</v>
      </c>
      <c r="Z62" s="50"/>
      <c r="AA62" s="50"/>
      <c r="AB62" s="50">
        <v>1</v>
      </c>
      <c r="AC62" s="121"/>
      <c r="AD62" s="122"/>
      <c r="AE62" s="122">
        <v>1</v>
      </c>
      <c r="AF62" s="122"/>
      <c r="AG62" s="122"/>
      <c r="AH62" s="122">
        <v>1</v>
      </c>
      <c r="AI62" s="122"/>
      <c r="AJ62" s="122"/>
      <c r="AK62" s="122">
        <v>1</v>
      </c>
      <c r="AL62" s="122"/>
      <c r="AM62" s="122"/>
      <c r="AN62" s="122">
        <v>1</v>
      </c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143"/>
      <c r="F63" s="64"/>
      <c r="G63" s="71"/>
      <c r="H63" s="124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>
        <v>1</v>
      </c>
      <c r="Z63" s="50"/>
      <c r="AA63" s="50"/>
      <c r="AB63" s="50">
        <v>1</v>
      </c>
      <c r="AC63" s="121"/>
      <c r="AD63" s="122"/>
      <c r="AE63" s="122">
        <v>1</v>
      </c>
      <c r="AF63" s="122"/>
      <c r="AG63" s="122"/>
      <c r="AH63" s="122">
        <v>1</v>
      </c>
      <c r="AI63" s="122"/>
      <c r="AJ63" s="122"/>
      <c r="AK63" s="122">
        <v>1</v>
      </c>
      <c r="AL63" s="122"/>
      <c r="AM63" s="122"/>
      <c r="AN63" s="122">
        <v>1</v>
      </c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143"/>
      <c r="F64" s="64"/>
      <c r="G64" s="71"/>
      <c r="H64" s="139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v>1</v>
      </c>
      <c r="Z64" s="50"/>
      <c r="AA64" s="50"/>
      <c r="AB64" s="50">
        <v>1</v>
      </c>
      <c r="AC64" s="121"/>
      <c r="AD64" s="122"/>
      <c r="AE64" s="122">
        <v>1</v>
      </c>
      <c r="AF64" s="122"/>
      <c r="AG64" s="122"/>
      <c r="AH64" s="122">
        <v>1</v>
      </c>
      <c r="AI64" s="122"/>
      <c r="AJ64" s="122"/>
      <c r="AK64" s="122">
        <v>1</v>
      </c>
      <c r="AL64" s="122"/>
      <c r="AM64" s="122"/>
      <c r="AN64" s="122">
        <v>1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143"/>
      <c r="F65" s="64"/>
      <c r="G65" s="71"/>
      <c r="H65" s="71"/>
      <c r="I65" s="139">
        <v>30023046</v>
      </c>
      <c r="J65" s="71"/>
      <c r="K65" s="71"/>
      <c r="L65" s="116"/>
      <c r="M65" s="8"/>
      <c r="N65" s="91" t="s">
        <v>209</v>
      </c>
      <c r="O65" s="10">
        <f>O64</f>
        <v>1</v>
      </c>
      <c r="P65" s="10">
        <v>24</v>
      </c>
      <c r="Q65" s="11" t="s">
        <v>84</v>
      </c>
      <c r="R65" s="43">
        <f t="shared" si="0"/>
        <v>150</v>
      </c>
      <c r="X65" s="122"/>
      <c r="Y65" s="50">
        <v>1</v>
      </c>
      <c r="Z65" s="50"/>
      <c r="AA65" s="50"/>
      <c r="AB65" s="50">
        <v>1</v>
      </c>
      <c r="AC65" s="121"/>
      <c r="AD65" s="122"/>
      <c r="AE65" s="122">
        <v>1</v>
      </c>
      <c r="AF65" s="122"/>
      <c r="AG65" s="122"/>
      <c r="AH65" s="122">
        <v>1</v>
      </c>
      <c r="AI65" s="122"/>
      <c r="AJ65" s="122"/>
      <c r="AK65" s="122">
        <v>1</v>
      </c>
      <c r="AL65" s="122"/>
      <c r="AM65" s="122"/>
      <c r="AN65" s="122">
        <v>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143"/>
      <c r="F66" s="64"/>
      <c r="G66" s="71"/>
      <c r="H66" s="71"/>
      <c r="I66" s="71"/>
      <c r="J66" s="71">
        <v>10034382</v>
      </c>
      <c r="K66" s="71"/>
      <c r="L66" s="116"/>
      <c r="M66" s="8"/>
      <c r="N66" s="91" t="s">
        <v>208</v>
      </c>
      <c r="O66" s="10">
        <f t="shared" ref="O66" si="8">O65</f>
        <v>1</v>
      </c>
      <c r="P66" s="10"/>
      <c r="Q66" s="11"/>
      <c r="R66" s="43"/>
      <c r="X66" s="122"/>
      <c r="Y66" s="50">
        <v>1</v>
      </c>
      <c r="Z66" s="50"/>
      <c r="AA66" s="50"/>
      <c r="AB66" s="50">
        <v>1</v>
      </c>
      <c r="AC66" s="121"/>
      <c r="AD66" s="122"/>
      <c r="AE66" s="122">
        <v>1</v>
      </c>
      <c r="AF66" s="122"/>
      <c r="AG66" s="122"/>
      <c r="AH66" s="122">
        <v>1</v>
      </c>
      <c r="AI66" s="122"/>
      <c r="AJ66" s="122"/>
      <c r="AK66" s="122">
        <v>1</v>
      </c>
      <c r="AL66" s="122"/>
      <c r="AM66" s="122"/>
      <c r="AN66" s="122">
        <v>1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143"/>
      <c r="F67" s="64"/>
      <c r="G67" s="71"/>
      <c r="H67" s="71"/>
      <c r="I67" s="139">
        <v>30023032</v>
      </c>
      <c r="J67" s="71"/>
      <c r="K67" s="71"/>
      <c r="L67" s="116"/>
      <c r="M67" s="8"/>
      <c r="N67" s="91" t="s">
        <v>271</v>
      </c>
      <c r="O67" s="10">
        <f>O64</f>
        <v>1</v>
      </c>
      <c r="P67" s="10">
        <v>18</v>
      </c>
      <c r="Q67" s="11" t="s">
        <v>72</v>
      </c>
      <c r="R67" s="43">
        <f t="shared" si="0"/>
        <v>200</v>
      </c>
      <c r="X67" s="122"/>
      <c r="Y67" s="50">
        <v>1</v>
      </c>
      <c r="Z67" s="50"/>
      <c r="AA67" s="50"/>
      <c r="AB67" s="50">
        <v>1</v>
      </c>
      <c r="AC67" s="121"/>
      <c r="AD67" s="122"/>
      <c r="AE67" s="122">
        <v>1</v>
      </c>
      <c r="AF67" s="122"/>
      <c r="AG67" s="122"/>
      <c r="AH67" s="122">
        <v>1</v>
      </c>
      <c r="AI67" s="122"/>
      <c r="AJ67" s="122"/>
      <c r="AK67" s="122">
        <v>1</v>
      </c>
      <c r="AL67" s="122"/>
      <c r="AM67" s="122"/>
      <c r="AN67" s="122">
        <v>1</v>
      </c>
    </row>
    <row r="68" spans="1:40" ht="22.5" customHeight="1" x14ac:dyDescent="0.55000000000000004">
      <c r="A68" s="5">
        <v>1000</v>
      </c>
      <c r="B68" s="52" t="s">
        <v>66</v>
      </c>
      <c r="C68" s="63"/>
      <c r="D68" s="64"/>
      <c r="E68" s="143"/>
      <c r="F68" s="64"/>
      <c r="G68" s="64"/>
      <c r="H68" s="64"/>
      <c r="I68" s="71"/>
      <c r="J68" s="71">
        <v>10034264</v>
      </c>
      <c r="K68" s="71"/>
      <c r="L68" s="105"/>
      <c r="M68" s="8"/>
      <c r="N68" s="91" t="s">
        <v>269</v>
      </c>
      <c r="O68" s="10">
        <f>O64</f>
        <v>1</v>
      </c>
      <c r="P68" s="10"/>
      <c r="Q68" s="11"/>
      <c r="R68" s="43"/>
      <c r="X68" s="122"/>
      <c r="Y68" s="50">
        <v>1</v>
      </c>
      <c r="Z68" s="50"/>
      <c r="AA68" s="50"/>
      <c r="AB68" s="50">
        <v>1</v>
      </c>
      <c r="AC68" s="121"/>
      <c r="AD68" s="122"/>
      <c r="AE68" s="122">
        <v>1</v>
      </c>
      <c r="AF68" s="122"/>
      <c r="AG68" s="122"/>
      <c r="AH68" s="122">
        <v>1</v>
      </c>
      <c r="AI68" s="122"/>
      <c r="AJ68" s="122"/>
      <c r="AK68" s="122">
        <v>1</v>
      </c>
      <c r="AL68" s="122"/>
      <c r="AM68" s="122"/>
      <c r="AN68" s="122">
        <v>1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143"/>
      <c r="F69" s="64"/>
      <c r="G69" s="71"/>
      <c r="H69" s="139">
        <v>30023049</v>
      </c>
      <c r="I69" s="71"/>
      <c r="J69" s="64"/>
      <c r="K69" s="64"/>
      <c r="L69" s="116"/>
      <c r="M69" s="8"/>
      <c r="N69" s="91" t="s">
        <v>216</v>
      </c>
      <c r="O69" s="10">
        <f>O59</f>
        <v>1</v>
      </c>
      <c r="P69" s="10">
        <v>12</v>
      </c>
      <c r="Q69" s="11" t="s">
        <v>84</v>
      </c>
      <c r="R69" s="43">
        <f t="shared" si="0"/>
        <v>300</v>
      </c>
      <c r="X69" s="122"/>
      <c r="Y69" s="50">
        <v>1</v>
      </c>
      <c r="Z69" s="50"/>
      <c r="AA69" s="50"/>
      <c r="AB69" s="50">
        <v>1</v>
      </c>
      <c r="AC69" s="121"/>
      <c r="AD69" s="122"/>
      <c r="AE69" s="122">
        <v>1</v>
      </c>
      <c r="AF69" s="122"/>
      <c r="AG69" s="122"/>
      <c r="AH69" s="122">
        <v>1</v>
      </c>
      <c r="AI69" s="122"/>
      <c r="AJ69" s="122"/>
      <c r="AK69" s="122">
        <v>1</v>
      </c>
      <c r="AL69" s="122"/>
      <c r="AM69" s="122"/>
      <c r="AN69" s="122">
        <v>1</v>
      </c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143"/>
      <c r="F70" s="64"/>
      <c r="G70" s="71"/>
      <c r="H70" s="71"/>
      <c r="I70" s="71">
        <v>10034384</v>
      </c>
      <c r="J70" s="64"/>
      <c r="K70" s="64"/>
      <c r="L70" s="116"/>
      <c r="M70" s="8"/>
      <c r="N70" s="91" t="s">
        <v>218</v>
      </c>
      <c r="O70" s="10">
        <f>O69</f>
        <v>1</v>
      </c>
      <c r="P70" s="10"/>
      <c r="Q70" s="11"/>
      <c r="R70" s="43"/>
      <c r="X70" s="122"/>
      <c r="Y70" s="50">
        <v>1</v>
      </c>
      <c r="Z70" s="50"/>
      <c r="AA70" s="50"/>
      <c r="AB70" s="50">
        <v>1</v>
      </c>
      <c r="AC70" s="121"/>
      <c r="AD70" s="122"/>
      <c r="AE70" s="122">
        <v>1</v>
      </c>
      <c r="AF70" s="122"/>
      <c r="AG70" s="122"/>
      <c r="AH70" s="122">
        <v>1</v>
      </c>
      <c r="AI70" s="122"/>
      <c r="AJ70" s="122"/>
      <c r="AK70" s="122">
        <v>1</v>
      </c>
      <c r="AL70" s="122"/>
      <c r="AM70" s="122"/>
      <c r="AN70" s="122">
        <v>1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143"/>
      <c r="F71" s="124">
        <v>10030496</v>
      </c>
      <c r="G71" s="64"/>
      <c r="H71" s="64"/>
      <c r="I71" s="64"/>
      <c r="J71" s="64"/>
      <c r="K71" s="64"/>
      <c r="L71" s="116"/>
      <c r="M71" s="8"/>
      <c r="N71" s="91" t="s">
        <v>198</v>
      </c>
      <c r="O71" s="10">
        <f>2*O30</f>
        <v>2</v>
      </c>
      <c r="P71" s="10"/>
      <c r="Q71" s="11"/>
      <c r="R71" s="43"/>
      <c r="X71" s="122"/>
      <c r="Y71" s="50">
        <v>1</v>
      </c>
      <c r="Z71" s="50"/>
      <c r="AA71" s="50"/>
      <c r="AB71" s="50">
        <v>1</v>
      </c>
      <c r="AC71" s="121"/>
      <c r="AD71" s="122"/>
      <c r="AE71" s="122">
        <v>1</v>
      </c>
      <c r="AF71" s="122"/>
      <c r="AG71" s="122"/>
      <c r="AH71" s="122">
        <v>1</v>
      </c>
      <c r="AI71" s="122"/>
      <c r="AJ71" s="122"/>
      <c r="AK71" s="122">
        <v>1</v>
      </c>
      <c r="AL71" s="122"/>
      <c r="AM71" s="122"/>
      <c r="AN71" s="122">
        <v>1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71"/>
      <c r="E72" s="143"/>
      <c r="F72" s="117">
        <v>10011564</v>
      </c>
      <c r="G72" s="118"/>
      <c r="H72" s="118"/>
      <c r="I72" s="64"/>
      <c r="J72" s="118"/>
      <c r="K72" s="118"/>
      <c r="L72" s="116"/>
      <c r="M72" s="8"/>
      <c r="N72" s="126" t="s">
        <v>77</v>
      </c>
      <c r="O72" s="10">
        <v>0.02</v>
      </c>
      <c r="P72" s="10"/>
      <c r="Q72" s="11"/>
      <c r="R72" s="43"/>
      <c r="X72" s="122"/>
      <c r="Y72" s="50">
        <v>1</v>
      </c>
      <c r="Z72" s="50"/>
      <c r="AA72" s="50"/>
      <c r="AB72" s="50">
        <v>1</v>
      </c>
      <c r="AC72" s="121"/>
      <c r="AD72" s="122"/>
      <c r="AE72" s="122">
        <v>1</v>
      </c>
      <c r="AF72" s="122"/>
      <c r="AG72" s="122"/>
      <c r="AH72" s="122">
        <v>1</v>
      </c>
      <c r="AI72" s="122"/>
      <c r="AJ72" s="122"/>
      <c r="AK72" s="122">
        <v>1</v>
      </c>
      <c r="AL72" s="122"/>
      <c r="AM72" s="122"/>
      <c r="AN72" s="122">
        <v>1</v>
      </c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142"/>
      <c r="F73" s="117">
        <v>10025819</v>
      </c>
      <c r="G73" s="117"/>
      <c r="H73" s="117"/>
      <c r="I73" s="64"/>
      <c r="J73" s="118"/>
      <c r="K73" s="117"/>
      <c r="L73" s="116"/>
      <c r="M73" s="8"/>
      <c r="N73" s="126" t="s">
        <v>319</v>
      </c>
      <c r="O73" s="10">
        <v>1E-3</v>
      </c>
      <c r="P73" s="10"/>
      <c r="Q73" s="11"/>
      <c r="R73" s="43"/>
      <c r="X73" s="122"/>
      <c r="Y73" s="50">
        <v>1</v>
      </c>
      <c r="Z73" s="50"/>
      <c r="AA73" s="50"/>
      <c r="AB73" s="50">
        <v>1</v>
      </c>
      <c r="AC73" s="121"/>
      <c r="AD73" s="122"/>
      <c r="AE73" s="122">
        <v>1</v>
      </c>
      <c r="AF73" s="122"/>
      <c r="AG73" s="122"/>
      <c r="AH73" s="122">
        <v>1</v>
      </c>
      <c r="AI73" s="122"/>
      <c r="AJ73" s="122"/>
      <c r="AK73" s="122">
        <v>1</v>
      </c>
      <c r="AL73" s="122"/>
      <c r="AM73" s="122"/>
      <c r="AN73" s="122">
        <v>1</v>
      </c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142">
        <v>10034196</v>
      </c>
      <c r="F74" s="71"/>
      <c r="G74" s="71"/>
      <c r="H74" s="71"/>
      <c r="I74" s="64"/>
      <c r="J74" s="64"/>
      <c r="K74" s="71"/>
      <c r="L74" s="116"/>
      <c r="M74" s="8"/>
      <c r="N74" s="91" t="s">
        <v>264</v>
      </c>
      <c r="O74" s="10">
        <v>0.61232676171213429</v>
      </c>
      <c r="P74" s="10"/>
      <c r="Q74" s="11"/>
      <c r="R74" s="43"/>
      <c r="X74" s="122"/>
      <c r="Y74" s="50">
        <v>1</v>
      </c>
      <c r="Z74" s="50"/>
      <c r="AA74" s="50"/>
      <c r="AB74" s="50">
        <v>1</v>
      </c>
      <c r="AC74" s="121"/>
      <c r="AD74" s="122"/>
      <c r="AE74" s="122">
        <v>1</v>
      </c>
      <c r="AF74" s="122"/>
      <c r="AG74" s="122"/>
      <c r="AH74" s="122">
        <v>1</v>
      </c>
      <c r="AI74" s="122"/>
      <c r="AJ74" s="122"/>
      <c r="AK74" s="122">
        <v>1</v>
      </c>
      <c r="AL74" s="122"/>
      <c r="AM74" s="122"/>
      <c r="AN74" s="122">
        <v>1</v>
      </c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142">
        <v>10033352</v>
      </c>
      <c r="F75" s="71"/>
      <c r="G75" s="71"/>
      <c r="H75" s="71"/>
      <c r="I75" s="64"/>
      <c r="J75" s="64"/>
      <c r="K75" s="71"/>
      <c r="L75" s="116"/>
      <c r="M75" s="8"/>
      <c r="N75" s="91" t="s">
        <v>93</v>
      </c>
      <c r="O75" s="10">
        <v>16.618285960604883</v>
      </c>
      <c r="P75" s="10"/>
      <c r="Q75" s="11"/>
      <c r="R75" s="43"/>
      <c r="X75" s="122"/>
      <c r="Y75" s="50">
        <v>1</v>
      </c>
      <c r="Z75" s="50"/>
      <c r="AA75" s="50"/>
      <c r="AB75" s="50">
        <v>1</v>
      </c>
      <c r="AC75" s="121"/>
      <c r="AD75" s="122"/>
      <c r="AE75" s="122">
        <v>1</v>
      </c>
      <c r="AF75" s="122"/>
      <c r="AG75" s="122"/>
      <c r="AH75" s="122">
        <v>1</v>
      </c>
      <c r="AI75" s="122"/>
      <c r="AJ75" s="122"/>
      <c r="AK75" s="122">
        <v>1</v>
      </c>
      <c r="AL75" s="122"/>
      <c r="AM75" s="122"/>
      <c r="AN75" s="122">
        <v>1</v>
      </c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142">
        <v>10033353</v>
      </c>
      <c r="F76" s="71"/>
      <c r="G76" s="71"/>
      <c r="H76" s="71"/>
      <c r="I76" s="64"/>
      <c r="J76" s="64"/>
      <c r="K76" s="71"/>
      <c r="L76" s="116"/>
      <c r="M76" s="8"/>
      <c r="N76" s="91" t="s">
        <v>94</v>
      </c>
      <c r="O76" s="10">
        <v>1.0321916745717317</v>
      </c>
      <c r="P76" s="10"/>
      <c r="Q76" s="11"/>
      <c r="R76" s="43"/>
      <c r="X76" s="122"/>
      <c r="Y76" s="50">
        <v>1</v>
      </c>
      <c r="Z76" s="50"/>
      <c r="AA76" s="50"/>
      <c r="AB76" s="50">
        <v>1</v>
      </c>
      <c r="AC76" s="121"/>
      <c r="AD76" s="122"/>
      <c r="AE76" s="122">
        <v>1</v>
      </c>
      <c r="AF76" s="122"/>
      <c r="AG76" s="122"/>
      <c r="AH76" s="122">
        <v>1</v>
      </c>
      <c r="AI76" s="122"/>
      <c r="AJ76" s="122"/>
      <c r="AK76" s="122">
        <v>1</v>
      </c>
      <c r="AL76" s="122"/>
      <c r="AM76" s="122"/>
      <c r="AN76" s="122">
        <v>1</v>
      </c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142">
        <v>10033354</v>
      </c>
      <c r="F77" s="71"/>
      <c r="G77" s="71"/>
      <c r="H77" s="71"/>
      <c r="I77" s="64"/>
      <c r="J77" s="64"/>
      <c r="K77" s="71"/>
      <c r="L77" s="116"/>
      <c r="M77" s="8"/>
      <c r="N77" s="91" t="s">
        <v>95</v>
      </c>
      <c r="O77" s="10">
        <v>0.33546229423581286</v>
      </c>
      <c r="P77" s="10"/>
      <c r="Q77" s="11"/>
      <c r="R77" s="43"/>
      <c r="X77" s="122"/>
      <c r="Y77" s="50">
        <v>1</v>
      </c>
      <c r="Z77" s="50"/>
      <c r="AA77" s="50"/>
      <c r="AB77" s="50">
        <v>1</v>
      </c>
      <c r="AC77" s="121"/>
      <c r="AD77" s="122"/>
      <c r="AE77" s="122">
        <v>1</v>
      </c>
      <c r="AF77" s="122"/>
      <c r="AG77" s="122"/>
      <c r="AH77" s="122">
        <v>1</v>
      </c>
      <c r="AI77" s="122"/>
      <c r="AJ77" s="122"/>
      <c r="AK77" s="122">
        <v>1</v>
      </c>
      <c r="AL77" s="122"/>
      <c r="AM77" s="122"/>
      <c r="AN77" s="122">
        <v>1</v>
      </c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142">
        <v>10033355</v>
      </c>
      <c r="F78" s="71"/>
      <c r="G78" s="71"/>
      <c r="H78" s="71"/>
      <c r="I78" s="64"/>
      <c r="J78" s="64"/>
      <c r="K78" s="71"/>
      <c r="L78" s="116"/>
      <c r="M78" s="8"/>
      <c r="N78" s="91" t="s">
        <v>96</v>
      </c>
      <c r="O78" s="10">
        <v>24.959684930737698</v>
      </c>
      <c r="P78" s="10"/>
      <c r="Q78" s="11"/>
      <c r="R78" s="43"/>
      <c r="X78" s="122"/>
      <c r="Y78" s="50">
        <v>1</v>
      </c>
      <c r="Z78" s="50"/>
      <c r="AA78" s="50"/>
      <c r="AB78" s="50">
        <v>1</v>
      </c>
      <c r="AC78" s="121"/>
      <c r="AD78" s="122"/>
      <c r="AE78" s="122">
        <v>1</v>
      </c>
      <c r="AF78" s="122"/>
      <c r="AG78" s="122"/>
      <c r="AH78" s="122">
        <v>1</v>
      </c>
      <c r="AI78" s="122"/>
      <c r="AJ78" s="122"/>
      <c r="AK78" s="122">
        <v>1</v>
      </c>
      <c r="AL78" s="122"/>
      <c r="AM78" s="122"/>
      <c r="AN78" s="122">
        <v>1</v>
      </c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142">
        <v>10033356</v>
      </c>
      <c r="F79" s="71"/>
      <c r="G79" s="71"/>
      <c r="H79" s="71"/>
      <c r="I79" s="64"/>
      <c r="J79" s="64"/>
      <c r="K79" s="71"/>
      <c r="L79" s="116"/>
      <c r="M79" s="8"/>
      <c r="N79" s="91" t="s">
        <v>97</v>
      </c>
      <c r="O79" s="10">
        <v>2.0643833491434633</v>
      </c>
      <c r="P79" s="10"/>
      <c r="Q79" s="11"/>
      <c r="R79" s="43"/>
      <c r="X79" s="122"/>
      <c r="Y79" s="50">
        <v>1</v>
      </c>
      <c r="Z79" s="50"/>
      <c r="AA79" s="50"/>
      <c r="AB79" s="50">
        <v>1</v>
      </c>
      <c r="AC79" s="121"/>
      <c r="AD79" s="122"/>
      <c r="AE79" s="122">
        <v>1</v>
      </c>
      <c r="AF79" s="122"/>
      <c r="AG79" s="122"/>
      <c r="AH79" s="122">
        <v>1</v>
      </c>
      <c r="AI79" s="122"/>
      <c r="AJ79" s="122"/>
      <c r="AK79" s="122">
        <v>1</v>
      </c>
      <c r="AL79" s="122"/>
      <c r="AM79" s="122"/>
      <c r="AN79" s="122">
        <v>1</v>
      </c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142">
        <v>10033357</v>
      </c>
      <c r="F80" s="71"/>
      <c r="G80" s="71"/>
      <c r="H80" s="71"/>
      <c r="I80" s="64"/>
      <c r="J80" s="64"/>
      <c r="K80" s="71"/>
      <c r="L80" s="116"/>
      <c r="M80" s="8"/>
      <c r="N80" s="91" t="s">
        <v>98</v>
      </c>
      <c r="O80" s="10">
        <v>1.728921054907651</v>
      </c>
      <c r="P80" s="10"/>
      <c r="Q80" s="11"/>
      <c r="R80" s="43"/>
      <c r="X80" s="122"/>
      <c r="Y80" s="50">
        <v>1</v>
      </c>
      <c r="Z80" s="50"/>
      <c r="AA80" s="50"/>
      <c r="AB80" s="50">
        <v>1</v>
      </c>
      <c r="AC80" s="121"/>
      <c r="AD80" s="122"/>
      <c r="AE80" s="122">
        <v>1</v>
      </c>
      <c r="AF80" s="122"/>
      <c r="AG80" s="122"/>
      <c r="AH80" s="122">
        <v>1</v>
      </c>
      <c r="AI80" s="122"/>
      <c r="AJ80" s="122"/>
      <c r="AK80" s="122">
        <v>1</v>
      </c>
      <c r="AL80" s="122"/>
      <c r="AM80" s="122"/>
      <c r="AN80" s="122">
        <v>1</v>
      </c>
    </row>
    <row r="81" spans="1:40" ht="22.5" customHeight="1" x14ac:dyDescent="0.55000000000000004">
      <c r="A81" s="5">
        <v>1000</v>
      </c>
      <c r="B81" s="52" t="s">
        <v>66</v>
      </c>
      <c r="C81" s="114"/>
      <c r="D81" s="139">
        <v>30022093</v>
      </c>
      <c r="E81" s="143"/>
      <c r="F81" s="118"/>
      <c r="G81" s="118"/>
      <c r="H81" s="118"/>
      <c r="I81" s="64"/>
      <c r="J81" s="118"/>
      <c r="K81" s="118"/>
      <c r="L81" s="116"/>
      <c r="M81" s="8"/>
      <c r="N81" s="126" t="s">
        <v>238</v>
      </c>
      <c r="O81" s="10">
        <f>3*O3</f>
        <v>3</v>
      </c>
      <c r="P81" s="10">
        <f>16</f>
        <v>16</v>
      </c>
      <c r="Q81" s="11" t="s">
        <v>75</v>
      </c>
      <c r="R81" s="43">
        <f t="shared" ref="R81:R126" si="9">3600/P81</f>
        <v>225</v>
      </c>
      <c r="X81" s="122"/>
      <c r="Y81" s="50">
        <v>1</v>
      </c>
      <c r="Z81" s="50"/>
      <c r="AA81" s="50"/>
      <c r="AB81" s="50">
        <v>1</v>
      </c>
      <c r="AC81" s="121"/>
      <c r="AD81" s="122"/>
      <c r="AE81" s="122">
        <v>1</v>
      </c>
      <c r="AF81" s="122"/>
      <c r="AG81" s="122"/>
      <c r="AH81" s="122">
        <v>1</v>
      </c>
      <c r="AI81" s="122"/>
      <c r="AJ81" s="122"/>
      <c r="AK81" s="122">
        <v>1</v>
      </c>
      <c r="AL81" s="122"/>
      <c r="AM81" s="122"/>
      <c r="AN81" s="122">
        <v>1</v>
      </c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139">
        <v>30022094</v>
      </c>
      <c r="F82" s="118"/>
      <c r="G82" s="118"/>
      <c r="H82" s="118"/>
      <c r="I82" s="64"/>
      <c r="J82" s="118"/>
      <c r="K82" s="118"/>
      <c r="L82" s="116"/>
      <c r="M82" s="8"/>
      <c r="N82" s="126" t="s">
        <v>237</v>
      </c>
      <c r="O82" s="10">
        <f>$O$81</f>
        <v>3</v>
      </c>
      <c r="P82" s="10">
        <v>90</v>
      </c>
      <c r="Q82" s="11" t="s">
        <v>73</v>
      </c>
      <c r="R82" s="43">
        <f t="shared" si="9"/>
        <v>40</v>
      </c>
      <c r="X82" s="122"/>
      <c r="Y82" s="50">
        <v>1</v>
      </c>
      <c r="Z82" s="50"/>
      <c r="AA82" s="50"/>
      <c r="AB82" s="50">
        <v>1</v>
      </c>
      <c r="AC82" s="121"/>
      <c r="AD82" s="122"/>
      <c r="AE82" s="122">
        <v>1</v>
      </c>
      <c r="AF82" s="122"/>
      <c r="AG82" s="122"/>
      <c r="AH82" s="122">
        <v>1</v>
      </c>
      <c r="AI82" s="122"/>
      <c r="AJ82" s="122"/>
      <c r="AK82" s="122">
        <v>1</v>
      </c>
      <c r="AL82" s="122"/>
      <c r="AM82" s="122"/>
      <c r="AN82" s="122">
        <v>1</v>
      </c>
    </row>
    <row r="83" spans="1:40" ht="22.5" customHeight="1" x14ac:dyDescent="0.55000000000000004">
      <c r="A83" s="5">
        <v>1000</v>
      </c>
      <c r="B83" s="52" t="s">
        <v>66</v>
      </c>
      <c r="C83" s="63"/>
      <c r="D83" s="64"/>
      <c r="E83" s="144"/>
      <c r="F83" s="151">
        <v>30022095</v>
      </c>
      <c r="G83" s="118"/>
      <c r="H83" s="118"/>
      <c r="I83" s="64"/>
      <c r="J83" s="118"/>
      <c r="K83" s="118"/>
      <c r="L83" s="105"/>
      <c r="M83" s="8"/>
      <c r="N83" s="16" t="s">
        <v>240</v>
      </c>
      <c r="O83" s="10">
        <f t="shared" ref="O83:O91" si="10">$O$81</f>
        <v>3</v>
      </c>
      <c r="P83" s="10">
        <v>9</v>
      </c>
      <c r="Q83" s="11" t="s">
        <v>72</v>
      </c>
      <c r="R83" s="43">
        <f t="shared" si="9"/>
        <v>400</v>
      </c>
      <c r="X83" s="122"/>
      <c r="Y83" s="50">
        <v>1</v>
      </c>
      <c r="Z83" s="50"/>
      <c r="AA83" s="50"/>
      <c r="AB83" s="50">
        <v>1</v>
      </c>
      <c r="AC83" s="121"/>
      <c r="AD83" s="122"/>
      <c r="AE83" s="122">
        <v>1</v>
      </c>
      <c r="AF83" s="122"/>
      <c r="AG83" s="122"/>
      <c r="AH83" s="122">
        <v>1</v>
      </c>
      <c r="AI83" s="122"/>
      <c r="AJ83" s="122"/>
      <c r="AK83" s="122">
        <v>1</v>
      </c>
      <c r="AL83" s="122"/>
      <c r="AM83" s="122"/>
      <c r="AN83" s="122">
        <v>1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44"/>
      <c r="F84" s="118"/>
      <c r="G84" s="151">
        <v>30022096</v>
      </c>
      <c r="H84" s="118"/>
      <c r="I84" s="64"/>
      <c r="J84" s="118"/>
      <c r="K84" s="118"/>
      <c r="L84" s="105"/>
      <c r="M84" s="8"/>
      <c r="N84" s="16" t="s">
        <v>241</v>
      </c>
      <c r="O84" s="10">
        <f t="shared" si="10"/>
        <v>3</v>
      </c>
      <c r="P84" s="10">
        <v>12</v>
      </c>
      <c r="Q84" s="11" t="s">
        <v>84</v>
      </c>
      <c r="R84" s="43">
        <f t="shared" si="9"/>
        <v>300</v>
      </c>
      <c r="X84" s="122"/>
      <c r="Y84" s="50">
        <v>1</v>
      </c>
      <c r="Z84" s="50"/>
      <c r="AA84" s="50"/>
      <c r="AB84" s="50">
        <v>1</v>
      </c>
      <c r="AC84" s="121"/>
      <c r="AD84" s="122"/>
      <c r="AE84" s="122">
        <v>1</v>
      </c>
      <c r="AF84" s="122"/>
      <c r="AG84" s="122"/>
      <c r="AH84" s="122">
        <v>1</v>
      </c>
      <c r="AI84" s="122"/>
      <c r="AJ84" s="122"/>
      <c r="AK84" s="122">
        <v>1</v>
      </c>
      <c r="AL84" s="122"/>
      <c r="AM84" s="122"/>
      <c r="AN84" s="122">
        <v>1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44"/>
      <c r="F85" s="118"/>
      <c r="G85" s="118"/>
      <c r="H85" s="64">
        <v>10030754</v>
      </c>
      <c r="I85" s="64"/>
      <c r="J85" s="118"/>
      <c r="K85" s="118"/>
      <c r="L85" s="105"/>
      <c r="M85" s="8"/>
      <c r="N85" s="16" t="s">
        <v>239</v>
      </c>
      <c r="O85" s="10">
        <f t="shared" si="10"/>
        <v>3</v>
      </c>
      <c r="P85" s="10"/>
      <c r="Q85" s="11"/>
      <c r="R85" s="43"/>
      <c r="X85" s="122"/>
      <c r="Y85" s="50">
        <v>1</v>
      </c>
      <c r="Z85" s="50"/>
      <c r="AA85" s="50"/>
      <c r="AB85" s="50">
        <v>1</v>
      </c>
      <c r="AC85" s="121"/>
      <c r="AD85" s="122"/>
      <c r="AE85" s="122">
        <v>1</v>
      </c>
      <c r="AF85" s="122"/>
      <c r="AG85" s="122"/>
      <c r="AH85" s="122">
        <v>1</v>
      </c>
      <c r="AI85" s="122"/>
      <c r="AJ85" s="122"/>
      <c r="AK85" s="122">
        <v>1</v>
      </c>
      <c r="AL85" s="122"/>
      <c r="AM85" s="122"/>
      <c r="AN85" s="122">
        <v>1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44"/>
      <c r="F86" s="151">
        <v>30022097</v>
      </c>
      <c r="G86" s="118"/>
      <c r="H86" s="118"/>
      <c r="I86" s="64"/>
      <c r="J86" s="118"/>
      <c r="K86" s="118"/>
      <c r="L86" s="105"/>
      <c r="M86" s="8"/>
      <c r="N86" s="91" t="s">
        <v>244</v>
      </c>
      <c r="O86" s="10">
        <f t="shared" si="10"/>
        <v>3</v>
      </c>
      <c r="P86" s="10">
        <v>36</v>
      </c>
      <c r="Q86" s="11" t="s">
        <v>72</v>
      </c>
      <c r="R86" s="43">
        <f t="shared" si="9"/>
        <v>100</v>
      </c>
      <c r="X86" s="122"/>
      <c r="Y86" s="50">
        <v>1</v>
      </c>
      <c r="Z86" s="50"/>
      <c r="AA86" s="50"/>
      <c r="AB86" s="50">
        <v>1</v>
      </c>
      <c r="AC86" s="121"/>
      <c r="AD86" s="122"/>
      <c r="AE86" s="122">
        <v>1</v>
      </c>
      <c r="AF86" s="122"/>
      <c r="AG86" s="122"/>
      <c r="AH86" s="122">
        <v>1</v>
      </c>
      <c r="AI86" s="122"/>
      <c r="AJ86" s="122"/>
      <c r="AK86" s="122">
        <v>1</v>
      </c>
      <c r="AL86" s="122"/>
      <c r="AM86" s="122"/>
      <c r="AN86" s="122">
        <v>1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44"/>
      <c r="F87" s="64"/>
      <c r="G87" s="151">
        <v>30022098</v>
      </c>
      <c r="H87" s="118"/>
      <c r="I87" s="64"/>
      <c r="J87" s="118"/>
      <c r="K87" s="118"/>
      <c r="L87" s="105"/>
      <c r="M87" s="8"/>
      <c r="N87" s="91" t="s">
        <v>243</v>
      </c>
      <c r="O87" s="10">
        <f t="shared" si="10"/>
        <v>3</v>
      </c>
      <c r="P87" s="10">
        <v>72</v>
      </c>
      <c r="Q87" s="11" t="s">
        <v>84</v>
      </c>
      <c r="R87" s="43">
        <f t="shared" si="9"/>
        <v>50</v>
      </c>
      <c r="X87" s="122"/>
      <c r="Y87" s="50">
        <v>1</v>
      </c>
      <c r="Z87" s="50"/>
      <c r="AA87" s="50"/>
      <c r="AB87" s="50">
        <v>1</v>
      </c>
      <c r="AC87" s="121"/>
      <c r="AD87" s="122"/>
      <c r="AE87" s="122">
        <v>1</v>
      </c>
      <c r="AF87" s="122"/>
      <c r="AG87" s="122"/>
      <c r="AH87" s="122">
        <v>1</v>
      </c>
      <c r="AI87" s="122"/>
      <c r="AJ87" s="122"/>
      <c r="AK87" s="122">
        <v>1</v>
      </c>
      <c r="AL87" s="122"/>
      <c r="AM87" s="122"/>
      <c r="AN87" s="122">
        <v>1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44"/>
      <c r="F88" s="118"/>
      <c r="G88" s="64"/>
      <c r="H88" s="64">
        <v>10030755</v>
      </c>
      <c r="I88" s="64"/>
      <c r="J88" s="118"/>
      <c r="K88" s="118"/>
      <c r="L88" s="105"/>
      <c r="M88" s="8"/>
      <c r="N88" s="91" t="s">
        <v>245</v>
      </c>
      <c r="O88" s="10">
        <f t="shared" si="10"/>
        <v>3</v>
      </c>
      <c r="P88" s="10"/>
      <c r="Q88" s="11"/>
      <c r="R88" s="43"/>
      <c r="X88" s="122"/>
      <c r="Y88" s="50">
        <v>1</v>
      </c>
      <c r="Z88" s="50"/>
      <c r="AA88" s="50"/>
      <c r="AB88" s="50">
        <v>1</v>
      </c>
      <c r="AC88" s="121"/>
      <c r="AD88" s="122"/>
      <c r="AE88" s="122">
        <v>1</v>
      </c>
      <c r="AF88" s="122"/>
      <c r="AG88" s="122"/>
      <c r="AH88" s="122">
        <v>1</v>
      </c>
      <c r="AI88" s="122"/>
      <c r="AJ88" s="122"/>
      <c r="AK88" s="122">
        <v>1</v>
      </c>
      <c r="AL88" s="122"/>
      <c r="AM88" s="122"/>
      <c r="AN88" s="122">
        <v>1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44"/>
      <c r="F89" s="151">
        <v>30022099</v>
      </c>
      <c r="G89" s="118"/>
      <c r="H89" s="118"/>
      <c r="I89" s="64"/>
      <c r="J89" s="118"/>
      <c r="K89" s="118"/>
      <c r="L89" s="105"/>
      <c r="M89" s="8"/>
      <c r="N89" s="91" t="s">
        <v>247</v>
      </c>
      <c r="O89" s="10">
        <f t="shared" si="10"/>
        <v>3</v>
      </c>
      <c r="P89" s="10">
        <v>12</v>
      </c>
      <c r="Q89" s="11" t="s">
        <v>84</v>
      </c>
      <c r="R89" s="43">
        <f t="shared" si="9"/>
        <v>300</v>
      </c>
      <c r="X89" s="122"/>
      <c r="Y89" s="50">
        <v>1</v>
      </c>
      <c r="Z89" s="50"/>
      <c r="AA89" s="50"/>
      <c r="AB89" s="50">
        <v>1</v>
      </c>
      <c r="AC89" s="121"/>
      <c r="AD89" s="122"/>
      <c r="AE89" s="122">
        <v>1</v>
      </c>
      <c r="AF89" s="122"/>
      <c r="AG89" s="122"/>
      <c r="AH89" s="122">
        <v>1</v>
      </c>
      <c r="AI89" s="122"/>
      <c r="AJ89" s="122"/>
      <c r="AK89" s="122">
        <v>1</v>
      </c>
      <c r="AL89" s="122"/>
      <c r="AM89" s="122"/>
      <c r="AN89" s="122">
        <v>1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44"/>
      <c r="F90" s="64"/>
      <c r="G90" s="151">
        <v>30022100</v>
      </c>
      <c r="H90" s="118"/>
      <c r="I90" s="64"/>
      <c r="J90" s="118"/>
      <c r="K90" s="118"/>
      <c r="L90" s="105"/>
      <c r="M90" s="8"/>
      <c r="N90" s="91" t="s">
        <v>246</v>
      </c>
      <c r="O90" s="10">
        <f t="shared" si="10"/>
        <v>3</v>
      </c>
      <c r="P90" s="10">
        <v>9</v>
      </c>
      <c r="Q90" s="11" t="s">
        <v>72</v>
      </c>
      <c r="R90" s="43">
        <f t="shared" si="9"/>
        <v>400</v>
      </c>
      <c r="X90" s="122"/>
      <c r="Y90" s="50">
        <v>1</v>
      </c>
      <c r="Z90" s="50"/>
      <c r="AA90" s="50"/>
      <c r="AB90" s="50">
        <v>1</v>
      </c>
      <c r="AC90" s="121"/>
      <c r="AD90" s="122"/>
      <c r="AE90" s="122">
        <v>1</v>
      </c>
      <c r="AF90" s="122"/>
      <c r="AG90" s="122"/>
      <c r="AH90" s="122">
        <v>1</v>
      </c>
      <c r="AI90" s="122"/>
      <c r="AJ90" s="122"/>
      <c r="AK90" s="122">
        <v>1</v>
      </c>
      <c r="AL90" s="122"/>
      <c r="AM90" s="122"/>
      <c r="AN90" s="122">
        <v>1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44"/>
      <c r="F91" s="118"/>
      <c r="G91" s="64"/>
      <c r="H91" s="64">
        <v>10030756</v>
      </c>
      <c r="I91" s="64"/>
      <c r="J91" s="118"/>
      <c r="K91" s="118"/>
      <c r="L91" s="105"/>
      <c r="M91" s="8"/>
      <c r="N91" s="91" t="s">
        <v>242</v>
      </c>
      <c r="O91" s="10">
        <f t="shared" si="10"/>
        <v>3</v>
      </c>
      <c r="P91" s="10"/>
      <c r="Q91" s="11"/>
      <c r="R91" s="43"/>
      <c r="X91" s="122"/>
      <c r="Y91" s="50">
        <v>1</v>
      </c>
      <c r="Z91" s="50"/>
      <c r="AA91" s="50"/>
      <c r="AB91" s="50">
        <v>1</v>
      </c>
      <c r="AC91" s="121"/>
      <c r="AD91" s="122"/>
      <c r="AE91" s="122">
        <v>1</v>
      </c>
      <c r="AF91" s="122"/>
      <c r="AG91" s="122"/>
      <c r="AH91" s="122">
        <v>1</v>
      </c>
      <c r="AI91" s="122"/>
      <c r="AJ91" s="122"/>
      <c r="AK91" s="122">
        <v>1</v>
      </c>
      <c r="AL91" s="122"/>
      <c r="AM91" s="122"/>
      <c r="AN91" s="122">
        <v>1</v>
      </c>
    </row>
    <row r="92" spans="1:40" ht="22.5" customHeight="1" x14ac:dyDescent="0.55000000000000004">
      <c r="A92" s="5">
        <v>1000</v>
      </c>
      <c r="B92" s="52" t="s">
        <v>66</v>
      </c>
      <c r="C92" s="114"/>
      <c r="D92" s="71"/>
      <c r="E92" s="142">
        <v>10034196</v>
      </c>
      <c r="F92" s="71"/>
      <c r="G92" s="71"/>
      <c r="H92" s="71"/>
      <c r="I92" s="64"/>
      <c r="J92" s="64"/>
      <c r="K92" s="71"/>
      <c r="L92" s="116"/>
      <c r="M92" s="8"/>
      <c r="N92" s="91" t="s">
        <v>264</v>
      </c>
      <c r="O92" s="10">
        <v>5.1944022607297628E-2</v>
      </c>
      <c r="P92" s="10"/>
      <c r="Q92" s="11"/>
      <c r="R92" s="43"/>
      <c r="X92" s="122"/>
      <c r="Y92" s="50">
        <v>1</v>
      </c>
      <c r="Z92" s="50"/>
      <c r="AA92" s="50"/>
      <c r="AB92" s="50">
        <v>1</v>
      </c>
      <c r="AC92" s="121"/>
      <c r="AD92" s="122"/>
      <c r="AE92" s="122">
        <v>1</v>
      </c>
      <c r="AF92" s="122"/>
      <c r="AG92" s="122"/>
      <c r="AH92" s="122">
        <v>1</v>
      </c>
      <c r="AI92" s="122"/>
      <c r="AJ92" s="122"/>
      <c r="AK92" s="122">
        <v>1</v>
      </c>
      <c r="AL92" s="122"/>
      <c r="AM92" s="122"/>
      <c r="AN92" s="122">
        <v>1</v>
      </c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142">
        <v>10033352</v>
      </c>
      <c r="F93" s="71"/>
      <c r="G93" s="71"/>
      <c r="H93" s="71"/>
      <c r="I93" s="64"/>
      <c r="J93" s="64"/>
      <c r="K93" s="71"/>
      <c r="L93" s="116"/>
      <c r="M93" s="8"/>
      <c r="N93" s="91" t="s">
        <v>93</v>
      </c>
      <c r="O93" s="10">
        <v>1.4097385180724993</v>
      </c>
      <c r="P93" s="10"/>
      <c r="Q93" s="11"/>
      <c r="R93" s="43"/>
      <c r="X93" s="122"/>
      <c r="Y93" s="50">
        <v>1</v>
      </c>
      <c r="Z93" s="50"/>
      <c r="AA93" s="50"/>
      <c r="AB93" s="50">
        <v>1</v>
      </c>
      <c r="AC93" s="121"/>
      <c r="AD93" s="122"/>
      <c r="AE93" s="122">
        <v>1</v>
      </c>
      <c r="AF93" s="122"/>
      <c r="AG93" s="122"/>
      <c r="AH93" s="122">
        <v>1</v>
      </c>
      <c r="AI93" s="122"/>
      <c r="AJ93" s="122"/>
      <c r="AK93" s="122">
        <v>1</v>
      </c>
      <c r="AL93" s="122"/>
      <c r="AM93" s="122"/>
      <c r="AN93" s="122">
        <v>1</v>
      </c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142">
        <v>10033353</v>
      </c>
      <c r="F94" s="71"/>
      <c r="G94" s="71"/>
      <c r="H94" s="71"/>
      <c r="I94" s="64"/>
      <c r="J94" s="64"/>
      <c r="K94" s="71"/>
      <c r="L94" s="116"/>
      <c r="M94" s="8"/>
      <c r="N94" s="91" t="s">
        <v>94</v>
      </c>
      <c r="O94" s="10">
        <v>8.7561398638043422E-2</v>
      </c>
      <c r="P94" s="10"/>
      <c r="Q94" s="11"/>
      <c r="R94" s="43"/>
      <c r="X94" s="122"/>
      <c r="Y94" s="50">
        <v>1</v>
      </c>
      <c r="Z94" s="50"/>
      <c r="AA94" s="50"/>
      <c r="AB94" s="50">
        <v>1</v>
      </c>
      <c r="AC94" s="121"/>
      <c r="AD94" s="122"/>
      <c r="AE94" s="122">
        <v>1</v>
      </c>
      <c r="AF94" s="122"/>
      <c r="AG94" s="122"/>
      <c r="AH94" s="122">
        <v>1</v>
      </c>
      <c r="AI94" s="122"/>
      <c r="AJ94" s="122"/>
      <c r="AK94" s="122">
        <v>1</v>
      </c>
      <c r="AL94" s="122"/>
      <c r="AM94" s="122"/>
      <c r="AN94" s="122">
        <v>1</v>
      </c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142">
        <v>10033354</v>
      </c>
      <c r="F95" s="71"/>
      <c r="G95" s="71"/>
      <c r="H95" s="71"/>
      <c r="I95" s="64"/>
      <c r="J95" s="64"/>
      <c r="K95" s="71"/>
      <c r="L95" s="116"/>
      <c r="M95" s="8"/>
      <c r="N95" s="91" t="s">
        <v>95</v>
      </c>
      <c r="O95" s="10">
        <v>2.8457454557364117E-2</v>
      </c>
      <c r="P95" s="10"/>
      <c r="Q95" s="11"/>
      <c r="R95" s="43"/>
      <c r="X95" s="122"/>
      <c r="Y95" s="50">
        <v>1</v>
      </c>
      <c r="Z95" s="50"/>
      <c r="AA95" s="50"/>
      <c r="AB95" s="50">
        <v>1</v>
      </c>
      <c r="AC95" s="121"/>
      <c r="AD95" s="122"/>
      <c r="AE95" s="122">
        <v>1</v>
      </c>
      <c r="AF95" s="122"/>
      <c r="AG95" s="122"/>
      <c r="AH95" s="122">
        <v>1</v>
      </c>
      <c r="AI95" s="122"/>
      <c r="AJ95" s="122"/>
      <c r="AK95" s="122">
        <v>1</v>
      </c>
      <c r="AL95" s="122"/>
      <c r="AM95" s="122"/>
      <c r="AN95" s="122">
        <v>1</v>
      </c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142">
        <v>10033355</v>
      </c>
      <c r="F96" s="71"/>
      <c r="G96" s="71"/>
      <c r="H96" s="71"/>
      <c r="I96" s="64"/>
      <c r="J96" s="64"/>
      <c r="K96" s="71"/>
      <c r="L96" s="116"/>
      <c r="M96" s="8"/>
      <c r="N96" s="91" t="s">
        <v>96</v>
      </c>
      <c r="O96" s="10">
        <v>2.1173440708161881</v>
      </c>
      <c r="P96" s="10"/>
      <c r="Q96" s="11"/>
      <c r="R96" s="43"/>
      <c r="X96" s="122"/>
      <c r="Y96" s="50">
        <v>1</v>
      </c>
      <c r="Z96" s="50"/>
      <c r="AA96" s="50"/>
      <c r="AB96" s="50">
        <v>1</v>
      </c>
      <c r="AC96" s="121"/>
      <c r="AD96" s="122"/>
      <c r="AE96" s="122">
        <v>1</v>
      </c>
      <c r="AF96" s="122"/>
      <c r="AG96" s="122"/>
      <c r="AH96" s="122">
        <v>1</v>
      </c>
      <c r="AI96" s="122"/>
      <c r="AJ96" s="122"/>
      <c r="AK96" s="122">
        <v>1</v>
      </c>
      <c r="AL96" s="122"/>
      <c r="AM96" s="122"/>
      <c r="AN96" s="122">
        <v>1</v>
      </c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142">
        <v>10033356</v>
      </c>
      <c r="F97" s="71"/>
      <c r="G97" s="71"/>
      <c r="H97" s="71"/>
      <c r="I97" s="64"/>
      <c r="J97" s="64"/>
      <c r="K97" s="71"/>
      <c r="L97" s="116"/>
      <c r="M97" s="8"/>
      <c r="N97" s="91" t="s">
        <v>97</v>
      </c>
      <c r="O97" s="10">
        <v>0.17512279727608684</v>
      </c>
      <c r="P97" s="10"/>
      <c r="Q97" s="11"/>
      <c r="R97" s="43"/>
      <c r="X97" s="122"/>
      <c r="Y97" s="50">
        <v>1</v>
      </c>
      <c r="Z97" s="50"/>
      <c r="AA97" s="50"/>
      <c r="AB97" s="50">
        <v>1</v>
      </c>
      <c r="AC97" s="121"/>
      <c r="AD97" s="122"/>
      <c r="AE97" s="122">
        <v>1</v>
      </c>
      <c r="AF97" s="122"/>
      <c r="AG97" s="122"/>
      <c r="AH97" s="122">
        <v>1</v>
      </c>
      <c r="AI97" s="122"/>
      <c r="AJ97" s="122"/>
      <c r="AK97" s="122">
        <v>1</v>
      </c>
      <c r="AL97" s="122"/>
      <c r="AM97" s="122"/>
      <c r="AN97" s="122">
        <v>1</v>
      </c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142">
        <v>10033357</v>
      </c>
      <c r="F98" s="71"/>
      <c r="G98" s="71"/>
      <c r="H98" s="71"/>
      <c r="I98" s="64"/>
      <c r="J98" s="64"/>
      <c r="K98" s="71"/>
      <c r="L98" s="116"/>
      <c r="M98" s="8"/>
      <c r="N98" s="91" t="s">
        <v>98</v>
      </c>
      <c r="O98" s="10">
        <v>0.14666534271872275</v>
      </c>
      <c r="P98" s="10"/>
      <c r="Q98" s="11"/>
      <c r="R98" s="43"/>
      <c r="X98" s="122"/>
      <c r="Y98" s="50">
        <v>1</v>
      </c>
      <c r="Z98" s="50"/>
      <c r="AA98" s="50"/>
      <c r="AB98" s="50">
        <v>1</v>
      </c>
      <c r="AC98" s="121"/>
      <c r="AD98" s="122"/>
      <c r="AE98" s="122">
        <v>1</v>
      </c>
      <c r="AF98" s="122"/>
      <c r="AG98" s="122"/>
      <c r="AH98" s="122">
        <v>1</v>
      </c>
      <c r="AI98" s="122"/>
      <c r="AJ98" s="122"/>
      <c r="AK98" s="122">
        <v>1</v>
      </c>
      <c r="AL98" s="122"/>
      <c r="AM98" s="122"/>
      <c r="AN98" s="122">
        <v>1</v>
      </c>
    </row>
    <row r="99" spans="1:40" ht="22.5" customHeight="1" x14ac:dyDescent="0.55000000000000004">
      <c r="A99" s="5">
        <v>1000</v>
      </c>
      <c r="B99" s="52" t="s">
        <v>66</v>
      </c>
      <c r="C99" s="63"/>
      <c r="D99" s="151">
        <v>30022101</v>
      </c>
      <c r="E99" s="144"/>
      <c r="F99" s="118"/>
      <c r="G99" s="118"/>
      <c r="H99" s="118"/>
      <c r="I99" s="64"/>
      <c r="J99" s="118"/>
      <c r="K99" s="118"/>
      <c r="L99" s="105"/>
      <c r="M99" s="8"/>
      <c r="N99" s="91" t="s">
        <v>249</v>
      </c>
      <c r="O99" s="10">
        <f>4*O3</f>
        <v>4</v>
      </c>
      <c r="P99" s="10">
        <f>16</f>
        <v>16</v>
      </c>
      <c r="Q99" s="11" t="s">
        <v>75</v>
      </c>
      <c r="R99" s="43">
        <f t="shared" si="9"/>
        <v>225</v>
      </c>
      <c r="X99" s="122"/>
      <c r="Y99" s="50">
        <v>1</v>
      </c>
      <c r="Z99" s="50"/>
      <c r="AA99" s="50"/>
      <c r="AB99" s="50">
        <v>1</v>
      </c>
      <c r="AC99" s="121"/>
      <c r="AD99" s="122"/>
      <c r="AE99" s="122">
        <v>1</v>
      </c>
      <c r="AF99" s="122"/>
      <c r="AG99" s="122"/>
      <c r="AH99" s="122">
        <v>1</v>
      </c>
      <c r="AI99" s="122"/>
      <c r="AJ99" s="122"/>
      <c r="AK99" s="122">
        <v>1</v>
      </c>
      <c r="AL99" s="122"/>
      <c r="AM99" s="122"/>
      <c r="AN99" s="122">
        <v>1</v>
      </c>
    </row>
    <row r="100" spans="1:40" ht="22.5" customHeight="1" x14ac:dyDescent="0.55000000000000004">
      <c r="A100" s="5">
        <v>1000</v>
      </c>
      <c r="B100" s="52" t="s">
        <v>66</v>
      </c>
      <c r="C100" s="63"/>
      <c r="D100" s="64"/>
      <c r="E100" s="151">
        <v>30022102</v>
      </c>
      <c r="F100" s="118"/>
      <c r="G100" s="118"/>
      <c r="H100" s="118"/>
      <c r="I100" s="64"/>
      <c r="J100" s="118"/>
      <c r="K100" s="118"/>
      <c r="L100" s="105"/>
      <c r="M100" s="8"/>
      <c r="N100" s="91" t="s">
        <v>248</v>
      </c>
      <c r="O100" s="10">
        <f>$O$99</f>
        <v>4</v>
      </c>
      <c r="P100" s="10">
        <v>100</v>
      </c>
      <c r="Q100" s="11" t="s">
        <v>73</v>
      </c>
      <c r="R100" s="43">
        <f t="shared" si="9"/>
        <v>36</v>
      </c>
      <c r="X100" s="122"/>
      <c r="Y100" s="50">
        <v>1</v>
      </c>
      <c r="Z100" s="50"/>
      <c r="AA100" s="50"/>
      <c r="AB100" s="50">
        <v>1</v>
      </c>
      <c r="AC100" s="121"/>
      <c r="AD100" s="122"/>
      <c r="AE100" s="122">
        <v>1</v>
      </c>
      <c r="AF100" s="122"/>
      <c r="AG100" s="122"/>
      <c r="AH100" s="122">
        <v>1</v>
      </c>
      <c r="AI100" s="122"/>
      <c r="AJ100" s="122"/>
      <c r="AK100" s="122">
        <v>1</v>
      </c>
      <c r="AL100" s="122"/>
      <c r="AM100" s="122"/>
      <c r="AN100" s="122">
        <v>1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142"/>
      <c r="F101" s="151">
        <v>30023039</v>
      </c>
      <c r="G101" s="118"/>
      <c r="H101" s="118"/>
      <c r="I101" s="64"/>
      <c r="J101" s="64"/>
      <c r="K101" s="118"/>
      <c r="L101" s="105"/>
      <c r="M101" s="8"/>
      <c r="N101" s="91" t="s">
        <v>252</v>
      </c>
      <c r="O101" s="10">
        <f t="shared" ref="O101:O109" si="11">$O$99</f>
        <v>4</v>
      </c>
      <c r="P101" s="10">
        <v>9</v>
      </c>
      <c r="Q101" s="11" t="s">
        <v>72</v>
      </c>
      <c r="R101" s="43">
        <f t="shared" si="9"/>
        <v>400</v>
      </c>
      <c r="X101" s="122"/>
      <c r="Y101" s="50">
        <v>1</v>
      </c>
      <c r="Z101" s="50"/>
      <c r="AA101" s="50"/>
      <c r="AB101" s="50">
        <v>1</v>
      </c>
      <c r="AC101" s="121"/>
      <c r="AD101" s="122"/>
      <c r="AE101" s="122">
        <v>1</v>
      </c>
      <c r="AF101" s="122"/>
      <c r="AG101" s="122"/>
      <c r="AH101" s="122">
        <v>1</v>
      </c>
      <c r="AI101" s="122"/>
      <c r="AJ101" s="122"/>
      <c r="AK101" s="122">
        <v>1</v>
      </c>
      <c r="AL101" s="122"/>
      <c r="AM101" s="122"/>
      <c r="AN101" s="122">
        <v>1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142"/>
      <c r="F102" s="64"/>
      <c r="G102" s="151">
        <v>30023040</v>
      </c>
      <c r="H102" s="118"/>
      <c r="I102" s="64"/>
      <c r="J102" s="64"/>
      <c r="K102" s="118"/>
      <c r="L102" s="105"/>
      <c r="M102" s="8"/>
      <c r="N102" s="91" t="s">
        <v>251</v>
      </c>
      <c r="O102" s="10">
        <f t="shared" si="11"/>
        <v>4</v>
      </c>
      <c r="P102" s="10">
        <v>12</v>
      </c>
      <c r="Q102" s="11" t="s">
        <v>84</v>
      </c>
      <c r="R102" s="43">
        <f t="shared" si="9"/>
        <v>300</v>
      </c>
      <c r="X102" s="122"/>
      <c r="Y102" s="50">
        <v>1</v>
      </c>
      <c r="Z102" s="50"/>
      <c r="AA102" s="50"/>
      <c r="AB102" s="50">
        <v>1</v>
      </c>
      <c r="AC102" s="121"/>
      <c r="AD102" s="122"/>
      <c r="AE102" s="122">
        <v>1</v>
      </c>
      <c r="AF102" s="122"/>
      <c r="AG102" s="122"/>
      <c r="AH102" s="122">
        <v>1</v>
      </c>
      <c r="AI102" s="122"/>
      <c r="AJ102" s="122"/>
      <c r="AK102" s="122">
        <v>1</v>
      </c>
      <c r="AL102" s="122"/>
      <c r="AM102" s="122"/>
      <c r="AN102" s="122">
        <v>1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142"/>
      <c r="F103" s="118"/>
      <c r="G103" s="64"/>
      <c r="H103" s="64">
        <v>10030774</v>
      </c>
      <c r="I103" s="64"/>
      <c r="J103" s="64"/>
      <c r="K103" s="118"/>
      <c r="L103" s="105"/>
      <c r="M103" s="8"/>
      <c r="N103" s="91" t="s">
        <v>250</v>
      </c>
      <c r="O103" s="10">
        <f t="shared" si="11"/>
        <v>4</v>
      </c>
      <c r="P103" s="10"/>
      <c r="Q103" s="11"/>
      <c r="R103" s="43"/>
      <c r="X103" s="122"/>
      <c r="Y103" s="50">
        <v>1</v>
      </c>
      <c r="Z103" s="50"/>
      <c r="AA103" s="50"/>
      <c r="AB103" s="50">
        <v>1</v>
      </c>
      <c r="AC103" s="121"/>
      <c r="AD103" s="122"/>
      <c r="AE103" s="122">
        <v>1</v>
      </c>
      <c r="AF103" s="122"/>
      <c r="AG103" s="122"/>
      <c r="AH103" s="122">
        <v>1</v>
      </c>
      <c r="AI103" s="122"/>
      <c r="AJ103" s="122"/>
      <c r="AK103" s="122">
        <v>1</v>
      </c>
      <c r="AL103" s="122"/>
      <c r="AM103" s="122"/>
      <c r="AN103" s="122">
        <v>1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144"/>
      <c r="F104" s="151">
        <v>30023037</v>
      </c>
      <c r="G104" s="118"/>
      <c r="H104" s="118"/>
      <c r="I104" s="118"/>
      <c r="J104" s="64"/>
      <c r="K104" s="118"/>
      <c r="L104" s="105"/>
      <c r="M104" s="8"/>
      <c r="N104" s="91" t="s">
        <v>255</v>
      </c>
      <c r="O104" s="10">
        <f t="shared" si="11"/>
        <v>4</v>
      </c>
      <c r="P104" s="10">
        <v>36</v>
      </c>
      <c r="Q104" s="11" t="s">
        <v>72</v>
      </c>
      <c r="R104" s="43">
        <f t="shared" si="9"/>
        <v>100</v>
      </c>
      <c r="X104" s="122"/>
      <c r="Y104" s="50">
        <v>1</v>
      </c>
      <c r="Z104" s="50"/>
      <c r="AA104" s="50"/>
      <c r="AB104" s="50">
        <v>1</v>
      </c>
      <c r="AC104" s="121"/>
      <c r="AD104" s="122"/>
      <c r="AE104" s="122">
        <v>1</v>
      </c>
      <c r="AF104" s="122"/>
      <c r="AG104" s="122"/>
      <c r="AH104" s="122">
        <v>1</v>
      </c>
      <c r="AI104" s="122"/>
      <c r="AJ104" s="122"/>
      <c r="AK104" s="122">
        <v>1</v>
      </c>
      <c r="AL104" s="122"/>
      <c r="AM104" s="122"/>
      <c r="AN104" s="122">
        <v>1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44"/>
      <c r="F105" s="64"/>
      <c r="G105" s="151">
        <v>30023038</v>
      </c>
      <c r="H105" s="118"/>
      <c r="I105" s="118"/>
      <c r="J105" s="64"/>
      <c r="K105" s="118"/>
      <c r="L105" s="105"/>
      <c r="M105" s="8"/>
      <c r="N105" s="91" t="s">
        <v>254</v>
      </c>
      <c r="O105" s="10">
        <f t="shared" si="11"/>
        <v>4</v>
      </c>
      <c r="P105" s="10">
        <v>72</v>
      </c>
      <c r="Q105" s="11" t="s">
        <v>84</v>
      </c>
      <c r="R105" s="43">
        <f t="shared" si="9"/>
        <v>50</v>
      </c>
      <c r="X105" s="122"/>
      <c r="Y105" s="50">
        <v>1</v>
      </c>
      <c r="Z105" s="50"/>
      <c r="AA105" s="50"/>
      <c r="AB105" s="50">
        <v>1</v>
      </c>
      <c r="AC105" s="121"/>
      <c r="AD105" s="122"/>
      <c r="AE105" s="122">
        <v>1</v>
      </c>
      <c r="AF105" s="122"/>
      <c r="AG105" s="122"/>
      <c r="AH105" s="122">
        <v>1</v>
      </c>
      <c r="AI105" s="122"/>
      <c r="AJ105" s="122"/>
      <c r="AK105" s="122">
        <v>1</v>
      </c>
      <c r="AL105" s="122"/>
      <c r="AM105" s="122"/>
      <c r="AN105" s="122">
        <v>1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44"/>
      <c r="F106" s="118"/>
      <c r="G106" s="64"/>
      <c r="H106" s="64">
        <v>10030773</v>
      </c>
      <c r="I106" s="118"/>
      <c r="J106" s="64"/>
      <c r="K106" s="118"/>
      <c r="L106" s="105"/>
      <c r="M106" s="8"/>
      <c r="N106" s="91" t="s">
        <v>253</v>
      </c>
      <c r="O106" s="10">
        <f t="shared" si="11"/>
        <v>4</v>
      </c>
      <c r="P106" s="10"/>
      <c r="Q106" s="11"/>
      <c r="R106" s="43"/>
      <c r="X106" s="122"/>
      <c r="Y106" s="50">
        <v>1</v>
      </c>
      <c r="Z106" s="50"/>
      <c r="AA106" s="50"/>
      <c r="AB106" s="50">
        <v>1</v>
      </c>
      <c r="AC106" s="121"/>
      <c r="AD106" s="122"/>
      <c r="AE106" s="122">
        <v>1</v>
      </c>
      <c r="AF106" s="122"/>
      <c r="AG106" s="122"/>
      <c r="AH106" s="122">
        <v>1</v>
      </c>
      <c r="AI106" s="122"/>
      <c r="AJ106" s="122"/>
      <c r="AK106" s="122">
        <v>1</v>
      </c>
      <c r="AL106" s="122"/>
      <c r="AM106" s="122"/>
      <c r="AN106" s="122">
        <v>1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44"/>
      <c r="F107" s="151">
        <v>30022107</v>
      </c>
      <c r="G107" s="118"/>
      <c r="H107" s="118"/>
      <c r="I107" s="118"/>
      <c r="J107" s="64"/>
      <c r="K107" s="118"/>
      <c r="L107" s="105"/>
      <c r="M107" s="8"/>
      <c r="N107" s="91" t="s">
        <v>258</v>
      </c>
      <c r="O107" s="10">
        <f t="shared" si="11"/>
        <v>4</v>
      </c>
      <c r="P107" s="10">
        <v>12</v>
      </c>
      <c r="Q107" s="11" t="s">
        <v>84</v>
      </c>
      <c r="R107" s="43">
        <f t="shared" si="9"/>
        <v>300</v>
      </c>
      <c r="X107" s="122"/>
      <c r="Y107" s="50">
        <v>1</v>
      </c>
      <c r="Z107" s="50"/>
      <c r="AA107" s="50"/>
      <c r="AB107" s="50">
        <v>1</v>
      </c>
      <c r="AC107" s="121"/>
      <c r="AD107" s="122"/>
      <c r="AE107" s="122">
        <v>1</v>
      </c>
      <c r="AF107" s="122"/>
      <c r="AG107" s="122"/>
      <c r="AH107" s="122">
        <v>1</v>
      </c>
      <c r="AI107" s="122"/>
      <c r="AJ107" s="122"/>
      <c r="AK107" s="122">
        <v>1</v>
      </c>
      <c r="AL107" s="122"/>
      <c r="AM107" s="122"/>
      <c r="AN107" s="122">
        <v>1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44"/>
      <c r="F108" s="64"/>
      <c r="G108" s="151">
        <v>30022108</v>
      </c>
      <c r="H108" s="118"/>
      <c r="I108" s="118"/>
      <c r="J108" s="64"/>
      <c r="K108" s="118"/>
      <c r="L108" s="105"/>
      <c r="M108" s="8"/>
      <c r="N108" s="91" t="s">
        <v>257</v>
      </c>
      <c r="O108" s="10">
        <f t="shared" si="11"/>
        <v>4</v>
      </c>
      <c r="P108" s="10">
        <v>9</v>
      </c>
      <c r="Q108" s="11" t="s">
        <v>72</v>
      </c>
      <c r="R108" s="43">
        <f t="shared" si="9"/>
        <v>400</v>
      </c>
      <c r="X108" s="122"/>
      <c r="Y108" s="50">
        <v>1</v>
      </c>
      <c r="Z108" s="50"/>
      <c r="AA108" s="50"/>
      <c r="AB108" s="50">
        <v>1</v>
      </c>
      <c r="AC108" s="121"/>
      <c r="AD108" s="122"/>
      <c r="AE108" s="122">
        <v>1</v>
      </c>
      <c r="AF108" s="122"/>
      <c r="AG108" s="122"/>
      <c r="AH108" s="122">
        <v>1</v>
      </c>
      <c r="AI108" s="122"/>
      <c r="AJ108" s="122"/>
      <c r="AK108" s="122">
        <v>1</v>
      </c>
      <c r="AL108" s="122"/>
      <c r="AM108" s="122"/>
      <c r="AN108" s="122">
        <v>1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44"/>
      <c r="F109" s="118"/>
      <c r="G109" s="64"/>
      <c r="H109" s="64">
        <v>10030759</v>
      </c>
      <c r="I109" s="118"/>
      <c r="J109" s="64"/>
      <c r="K109" s="118"/>
      <c r="L109" s="105"/>
      <c r="M109" s="8"/>
      <c r="N109" s="91" t="s">
        <v>256</v>
      </c>
      <c r="O109" s="10">
        <f t="shared" si="11"/>
        <v>4</v>
      </c>
      <c r="P109" s="10"/>
      <c r="Q109" s="11"/>
      <c r="R109" s="43"/>
      <c r="X109" s="122"/>
      <c r="Y109" s="50">
        <v>1</v>
      </c>
      <c r="Z109" s="50"/>
      <c r="AA109" s="50"/>
      <c r="AB109" s="50">
        <v>1</v>
      </c>
      <c r="AC109" s="121"/>
      <c r="AD109" s="122"/>
      <c r="AE109" s="122">
        <v>1</v>
      </c>
      <c r="AF109" s="122"/>
      <c r="AG109" s="122"/>
      <c r="AH109" s="122">
        <v>1</v>
      </c>
      <c r="AI109" s="122"/>
      <c r="AJ109" s="122"/>
      <c r="AK109" s="122">
        <v>1</v>
      </c>
      <c r="AL109" s="122"/>
      <c r="AM109" s="122"/>
      <c r="AN109" s="122">
        <v>1</v>
      </c>
    </row>
    <row r="110" spans="1:40" ht="22.5" customHeight="1" x14ac:dyDescent="0.55000000000000004">
      <c r="A110" s="5">
        <v>1000</v>
      </c>
      <c r="B110" s="52" t="s">
        <v>66</v>
      </c>
      <c r="C110" s="114"/>
      <c r="D110" s="71"/>
      <c r="E110" s="142">
        <v>10034196</v>
      </c>
      <c r="F110" s="71"/>
      <c r="G110" s="71"/>
      <c r="H110" s="71"/>
      <c r="I110" s="64"/>
      <c r="J110" s="64"/>
      <c r="K110" s="71"/>
      <c r="L110" s="116"/>
      <c r="M110" s="8"/>
      <c r="N110" s="91" t="s">
        <v>264</v>
      </c>
      <c r="O110" s="10">
        <v>0.12666370090196724</v>
      </c>
      <c r="P110" s="10"/>
      <c r="Q110" s="11"/>
      <c r="R110" s="43"/>
      <c r="X110" s="122"/>
      <c r="Y110" s="50">
        <v>1</v>
      </c>
      <c r="Z110" s="50"/>
      <c r="AA110" s="50"/>
      <c r="AB110" s="50">
        <v>1</v>
      </c>
      <c r="AC110" s="121"/>
      <c r="AD110" s="122"/>
      <c r="AE110" s="122">
        <v>1</v>
      </c>
      <c r="AF110" s="122"/>
      <c r="AG110" s="122"/>
      <c r="AH110" s="122">
        <v>1</v>
      </c>
      <c r="AI110" s="122"/>
      <c r="AJ110" s="122"/>
      <c r="AK110" s="122">
        <v>1</v>
      </c>
      <c r="AL110" s="122"/>
      <c r="AM110" s="122"/>
      <c r="AN110" s="122">
        <v>1</v>
      </c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142">
        <v>10033352</v>
      </c>
      <c r="F111" s="71"/>
      <c r="G111" s="71"/>
      <c r="H111" s="71"/>
      <c r="I111" s="64"/>
      <c r="J111" s="64"/>
      <c r="K111" s="71"/>
      <c r="L111" s="116"/>
      <c r="M111" s="8"/>
      <c r="N111" s="91" t="s">
        <v>93</v>
      </c>
      <c r="O111" s="10">
        <v>3.4375985732385557</v>
      </c>
      <c r="P111" s="10"/>
      <c r="Q111" s="11"/>
      <c r="R111" s="43"/>
      <c r="X111" s="122"/>
      <c r="Y111" s="50">
        <v>1</v>
      </c>
      <c r="Z111" s="50"/>
      <c r="AA111" s="50"/>
      <c r="AB111" s="50">
        <v>1</v>
      </c>
      <c r="AC111" s="121"/>
      <c r="AD111" s="122"/>
      <c r="AE111" s="122">
        <v>1</v>
      </c>
      <c r="AF111" s="122"/>
      <c r="AG111" s="122"/>
      <c r="AH111" s="122">
        <v>1</v>
      </c>
      <c r="AI111" s="122"/>
      <c r="AJ111" s="122"/>
      <c r="AK111" s="122">
        <v>1</v>
      </c>
      <c r="AL111" s="122"/>
      <c r="AM111" s="122"/>
      <c r="AN111" s="122">
        <v>1</v>
      </c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142">
        <v>10033353</v>
      </c>
      <c r="F112" s="71"/>
      <c r="G112" s="71"/>
      <c r="H112" s="71"/>
      <c r="I112" s="64"/>
      <c r="J112" s="64"/>
      <c r="K112" s="71"/>
      <c r="L112" s="116"/>
      <c r="M112" s="8"/>
      <c r="N112" s="91" t="s">
        <v>94</v>
      </c>
      <c r="O112" s="10">
        <v>0.21351543933158729</v>
      </c>
      <c r="P112" s="10"/>
      <c r="Q112" s="11"/>
      <c r="R112" s="43"/>
      <c r="X112" s="122"/>
      <c r="Y112" s="50">
        <v>1</v>
      </c>
      <c r="Z112" s="50"/>
      <c r="AA112" s="50"/>
      <c r="AB112" s="50">
        <v>1</v>
      </c>
      <c r="AC112" s="121"/>
      <c r="AD112" s="122"/>
      <c r="AE112" s="122">
        <v>1</v>
      </c>
      <c r="AF112" s="122"/>
      <c r="AG112" s="122"/>
      <c r="AH112" s="122">
        <v>1</v>
      </c>
      <c r="AI112" s="122"/>
      <c r="AJ112" s="122"/>
      <c r="AK112" s="122">
        <v>1</v>
      </c>
      <c r="AL112" s="122"/>
      <c r="AM112" s="122"/>
      <c r="AN112" s="122">
        <v>1</v>
      </c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142">
        <v>10033354</v>
      </c>
      <c r="F113" s="71"/>
      <c r="G113" s="71"/>
      <c r="H113" s="71"/>
      <c r="I113" s="64"/>
      <c r="J113" s="64"/>
      <c r="K113" s="71"/>
      <c r="L113" s="116"/>
      <c r="M113" s="8"/>
      <c r="N113" s="91" t="s">
        <v>95</v>
      </c>
      <c r="O113" s="10">
        <v>6.9392517782765881E-2</v>
      </c>
      <c r="P113" s="10"/>
      <c r="Q113" s="11"/>
      <c r="R113" s="43"/>
      <c r="X113" s="122"/>
      <c r="Y113" s="50">
        <v>1</v>
      </c>
      <c r="Z113" s="50"/>
      <c r="AA113" s="50"/>
      <c r="AB113" s="50">
        <v>1</v>
      </c>
      <c r="AC113" s="121"/>
      <c r="AD113" s="122"/>
      <c r="AE113" s="122">
        <v>1</v>
      </c>
      <c r="AF113" s="122"/>
      <c r="AG113" s="122"/>
      <c r="AH113" s="122">
        <v>1</v>
      </c>
      <c r="AI113" s="122"/>
      <c r="AJ113" s="122"/>
      <c r="AK113" s="122">
        <v>1</v>
      </c>
      <c r="AL113" s="122"/>
      <c r="AM113" s="122"/>
      <c r="AN113" s="122">
        <v>1</v>
      </c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142">
        <v>10033355</v>
      </c>
      <c r="F114" s="71"/>
      <c r="G114" s="71"/>
      <c r="H114" s="71"/>
      <c r="I114" s="64"/>
      <c r="J114" s="64"/>
      <c r="K114" s="71"/>
      <c r="L114" s="116"/>
      <c r="M114" s="8"/>
      <c r="N114" s="91" t="s">
        <v>96</v>
      </c>
      <c r="O114" s="10">
        <v>5.1630702173369469</v>
      </c>
      <c r="P114" s="10"/>
      <c r="Q114" s="11"/>
      <c r="R114" s="43"/>
      <c r="X114" s="122"/>
      <c r="Y114" s="50">
        <v>1</v>
      </c>
      <c r="Z114" s="50"/>
      <c r="AA114" s="50"/>
      <c r="AB114" s="50">
        <v>1</v>
      </c>
      <c r="AC114" s="121"/>
      <c r="AD114" s="122"/>
      <c r="AE114" s="122">
        <v>1</v>
      </c>
      <c r="AF114" s="122"/>
      <c r="AG114" s="122"/>
      <c r="AH114" s="122">
        <v>1</v>
      </c>
      <c r="AI114" s="122"/>
      <c r="AJ114" s="122"/>
      <c r="AK114" s="122">
        <v>1</v>
      </c>
      <c r="AL114" s="122"/>
      <c r="AM114" s="122"/>
      <c r="AN114" s="122">
        <v>1</v>
      </c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142">
        <v>10033356</v>
      </c>
      <c r="F115" s="71"/>
      <c r="G115" s="71"/>
      <c r="H115" s="71"/>
      <c r="I115" s="64"/>
      <c r="J115" s="64"/>
      <c r="K115" s="71"/>
      <c r="L115" s="116"/>
      <c r="M115" s="8"/>
      <c r="N115" s="91" t="s">
        <v>97</v>
      </c>
      <c r="O115" s="10">
        <v>0.42703087866317457</v>
      </c>
      <c r="P115" s="10"/>
      <c r="Q115" s="11"/>
      <c r="R115" s="43"/>
      <c r="X115" s="122"/>
      <c r="Y115" s="50">
        <v>1</v>
      </c>
      <c r="Z115" s="50"/>
      <c r="AA115" s="50"/>
      <c r="AB115" s="50">
        <v>1</v>
      </c>
      <c r="AC115" s="121"/>
      <c r="AD115" s="122"/>
      <c r="AE115" s="122">
        <v>1</v>
      </c>
      <c r="AF115" s="122"/>
      <c r="AG115" s="122"/>
      <c r="AH115" s="122">
        <v>1</v>
      </c>
      <c r="AI115" s="122"/>
      <c r="AJ115" s="122"/>
      <c r="AK115" s="122">
        <v>1</v>
      </c>
      <c r="AL115" s="122"/>
      <c r="AM115" s="122"/>
      <c r="AN115" s="122">
        <v>1</v>
      </c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142">
        <v>10033357</v>
      </c>
      <c r="F116" s="71"/>
      <c r="G116" s="71"/>
      <c r="H116" s="71"/>
      <c r="I116" s="64"/>
      <c r="J116" s="64"/>
      <c r="K116" s="71"/>
      <c r="L116" s="116"/>
      <c r="M116" s="8"/>
      <c r="N116" s="91" t="s">
        <v>98</v>
      </c>
      <c r="O116" s="10">
        <v>0.35763836088040879</v>
      </c>
      <c r="P116" s="10"/>
      <c r="Q116" s="11"/>
      <c r="R116" s="43"/>
      <c r="X116" s="122"/>
      <c r="Y116" s="50">
        <v>1</v>
      </c>
      <c r="Z116" s="50"/>
      <c r="AA116" s="50"/>
      <c r="AB116" s="50">
        <v>1</v>
      </c>
      <c r="AC116" s="121"/>
      <c r="AD116" s="122"/>
      <c r="AE116" s="122">
        <v>1</v>
      </c>
      <c r="AF116" s="122"/>
      <c r="AG116" s="122"/>
      <c r="AH116" s="122">
        <v>1</v>
      </c>
      <c r="AI116" s="122"/>
      <c r="AJ116" s="122"/>
      <c r="AK116" s="122">
        <v>1</v>
      </c>
      <c r="AL116" s="122"/>
      <c r="AM116" s="122"/>
      <c r="AN116" s="122">
        <v>1</v>
      </c>
    </row>
    <row r="117" spans="1:40" ht="22.5" customHeight="1" x14ac:dyDescent="0.55000000000000004">
      <c r="A117" s="5">
        <v>1000</v>
      </c>
      <c r="B117" s="52" t="s">
        <v>66</v>
      </c>
      <c r="C117" s="114"/>
      <c r="D117" s="151">
        <v>30023034</v>
      </c>
      <c r="E117" s="142"/>
      <c r="F117" s="71"/>
      <c r="G117" s="71"/>
      <c r="H117" s="71"/>
      <c r="I117" s="64"/>
      <c r="J117" s="64"/>
      <c r="K117" s="117"/>
      <c r="L117" s="116"/>
      <c r="M117" s="8"/>
      <c r="N117" s="91" t="s">
        <v>266</v>
      </c>
      <c r="O117" s="10">
        <v>2</v>
      </c>
      <c r="P117" s="10">
        <f>16</f>
        <v>16</v>
      </c>
      <c r="Q117" s="11" t="s">
        <v>75</v>
      </c>
      <c r="R117" s="43">
        <f t="shared" si="9"/>
        <v>225</v>
      </c>
      <c r="X117" s="122"/>
      <c r="Y117" s="50">
        <v>1</v>
      </c>
      <c r="Z117" s="50"/>
      <c r="AA117" s="50"/>
      <c r="AB117" s="50">
        <v>1</v>
      </c>
      <c r="AC117" s="121"/>
      <c r="AD117" s="122"/>
      <c r="AE117" s="122">
        <v>1</v>
      </c>
      <c r="AF117" s="122"/>
      <c r="AG117" s="122"/>
      <c r="AH117" s="122">
        <v>1</v>
      </c>
      <c r="AI117" s="122"/>
      <c r="AJ117" s="122"/>
      <c r="AK117" s="122">
        <v>1</v>
      </c>
      <c r="AL117" s="122"/>
      <c r="AM117" s="122"/>
      <c r="AN117" s="122">
        <v>1</v>
      </c>
    </row>
    <row r="118" spans="1:40" ht="22.5" customHeight="1" x14ac:dyDescent="0.55000000000000004">
      <c r="A118" s="5">
        <v>1000</v>
      </c>
      <c r="B118" s="52" t="s">
        <v>66</v>
      </c>
      <c r="C118" s="63"/>
      <c r="D118" s="64"/>
      <c r="E118" s="142">
        <v>10030752</v>
      </c>
      <c r="F118" s="64"/>
      <c r="G118" s="71"/>
      <c r="H118" s="64"/>
      <c r="I118" s="64"/>
      <c r="J118" s="64"/>
      <c r="K118" s="118"/>
      <c r="L118" s="105"/>
      <c r="M118" s="8"/>
      <c r="N118" s="91" t="s">
        <v>177</v>
      </c>
      <c r="O118" s="10">
        <f>O117</f>
        <v>2</v>
      </c>
      <c r="P118" s="10"/>
      <c r="Q118" s="11"/>
      <c r="R118" s="43"/>
      <c r="X118" s="122"/>
      <c r="Y118" s="50">
        <v>1</v>
      </c>
      <c r="Z118" s="50"/>
      <c r="AA118" s="50"/>
      <c r="AB118" s="50">
        <v>1</v>
      </c>
      <c r="AC118" s="121"/>
      <c r="AD118" s="122"/>
      <c r="AE118" s="122">
        <v>1</v>
      </c>
      <c r="AF118" s="122"/>
      <c r="AG118" s="122"/>
      <c r="AH118" s="122">
        <v>1</v>
      </c>
      <c r="AI118" s="122"/>
      <c r="AJ118" s="122"/>
      <c r="AK118" s="122">
        <v>1</v>
      </c>
      <c r="AL118" s="122"/>
      <c r="AM118" s="122"/>
      <c r="AN118" s="122">
        <v>1</v>
      </c>
    </row>
    <row r="119" spans="1:40" ht="22.5" customHeight="1" x14ac:dyDescent="0.55000000000000004">
      <c r="A119" s="5">
        <v>1000</v>
      </c>
      <c r="B119" s="52" t="s">
        <v>66</v>
      </c>
      <c r="C119" s="114"/>
      <c r="D119" s="71"/>
      <c r="E119" s="142">
        <v>10034196</v>
      </c>
      <c r="F119" s="71"/>
      <c r="G119" s="71"/>
      <c r="H119" s="71"/>
      <c r="I119" s="64"/>
      <c r="J119" s="64"/>
      <c r="K119" s="71"/>
      <c r="L119" s="116"/>
      <c r="M119" s="8"/>
      <c r="N119" s="91" t="s">
        <v>264</v>
      </c>
      <c r="O119" s="10">
        <v>2.7689709670194553E-3</v>
      </c>
      <c r="P119" s="10"/>
      <c r="Q119" s="11"/>
      <c r="R119" s="43"/>
      <c r="X119" s="122"/>
      <c r="Y119" s="50">
        <v>1</v>
      </c>
      <c r="Z119" s="50"/>
      <c r="AA119" s="50"/>
      <c r="AB119" s="50">
        <v>1</v>
      </c>
      <c r="AC119" s="121"/>
      <c r="AD119" s="122"/>
      <c r="AE119" s="122">
        <v>1</v>
      </c>
      <c r="AF119" s="122"/>
      <c r="AG119" s="122"/>
      <c r="AH119" s="122">
        <v>1</v>
      </c>
      <c r="AI119" s="122"/>
      <c r="AJ119" s="122"/>
      <c r="AK119" s="122">
        <v>1</v>
      </c>
      <c r="AL119" s="122"/>
      <c r="AM119" s="122"/>
      <c r="AN119" s="122">
        <v>1</v>
      </c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142">
        <v>10033352</v>
      </c>
      <c r="F120" s="71"/>
      <c r="G120" s="71"/>
      <c r="H120" s="71"/>
      <c r="I120" s="64"/>
      <c r="J120" s="64"/>
      <c r="K120" s="71"/>
      <c r="L120" s="116"/>
      <c r="M120" s="8"/>
      <c r="N120" s="91" t="s">
        <v>93</v>
      </c>
      <c r="O120" s="10">
        <v>7.5148685675401949E-2</v>
      </c>
      <c r="P120" s="10"/>
      <c r="Q120" s="11"/>
      <c r="R120" s="43"/>
      <c r="X120" s="122"/>
      <c r="Y120" s="50">
        <v>1</v>
      </c>
      <c r="Z120" s="50"/>
      <c r="AA120" s="50"/>
      <c r="AB120" s="50">
        <v>1</v>
      </c>
      <c r="AC120" s="121"/>
      <c r="AD120" s="122"/>
      <c r="AE120" s="122">
        <v>1</v>
      </c>
      <c r="AF120" s="122"/>
      <c r="AG120" s="122"/>
      <c r="AH120" s="122">
        <v>1</v>
      </c>
      <c r="AI120" s="122"/>
      <c r="AJ120" s="122"/>
      <c r="AK120" s="122">
        <v>1</v>
      </c>
      <c r="AL120" s="122"/>
      <c r="AM120" s="122"/>
      <c r="AN120" s="122">
        <v>1</v>
      </c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142">
        <v>10033353</v>
      </c>
      <c r="F121" s="71"/>
      <c r="G121" s="71"/>
      <c r="H121" s="71"/>
      <c r="I121" s="64"/>
      <c r="J121" s="64"/>
      <c r="K121" s="71"/>
      <c r="L121" s="116"/>
      <c r="M121" s="8"/>
      <c r="N121" s="91" t="s">
        <v>94</v>
      </c>
      <c r="O121" s="10">
        <v>4.6676202282858346E-3</v>
      </c>
      <c r="P121" s="10"/>
      <c r="Q121" s="11"/>
      <c r="R121" s="43"/>
      <c r="X121" s="122"/>
      <c r="Y121" s="50">
        <v>1</v>
      </c>
      <c r="Z121" s="50"/>
      <c r="AA121" s="50"/>
      <c r="AB121" s="50">
        <v>1</v>
      </c>
      <c r="AC121" s="121"/>
      <c r="AD121" s="122"/>
      <c r="AE121" s="122">
        <v>1</v>
      </c>
      <c r="AF121" s="122"/>
      <c r="AG121" s="122"/>
      <c r="AH121" s="122">
        <v>1</v>
      </c>
      <c r="AI121" s="122"/>
      <c r="AJ121" s="122"/>
      <c r="AK121" s="122">
        <v>1</v>
      </c>
      <c r="AL121" s="122"/>
      <c r="AM121" s="122"/>
      <c r="AN121" s="122">
        <v>1</v>
      </c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142">
        <v>10033354</v>
      </c>
      <c r="F122" s="71"/>
      <c r="G122" s="71"/>
      <c r="H122" s="71"/>
      <c r="I122" s="64"/>
      <c r="J122" s="64"/>
      <c r="K122" s="71"/>
      <c r="L122" s="116"/>
      <c r="M122" s="8"/>
      <c r="N122" s="91" t="s">
        <v>95</v>
      </c>
      <c r="O122" s="10">
        <v>1.5169765741928965E-3</v>
      </c>
      <c r="P122" s="10"/>
      <c r="Q122" s="11"/>
      <c r="R122" s="43"/>
      <c r="X122" s="122"/>
      <c r="Y122" s="50">
        <v>1</v>
      </c>
      <c r="Z122" s="50"/>
      <c r="AA122" s="50"/>
      <c r="AB122" s="50">
        <v>1</v>
      </c>
      <c r="AC122" s="121"/>
      <c r="AD122" s="122"/>
      <c r="AE122" s="122">
        <v>1</v>
      </c>
      <c r="AF122" s="122"/>
      <c r="AG122" s="122"/>
      <c r="AH122" s="122">
        <v>1</v>
      </c>
      <c r="AI122" s="122"/>
      <c r="AJ122" s="122"/>
      <c r="AK122" s="122">
        <v>1</v>
      </c>
      <c r="AL122" s="122"/>
      <c r="AM122" s="122"/>
      <c r="AN122" s="122">
        <v>1</v>
      </c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142">
        <v>10033355</v>
      </c>
      <c r="F123" s="71"/>
      <c r="G123" s="71"/>
      <c r="H123" s="71"/>
      <c r="I123" s="64"/>
      <c r="J123" s="64"/>
      <c r="K123" s="71"/>
      <c r="L123" s="116"/>
      <c r="M123" s="8"/>
      <c r="N123" s="91" t="s">
        <v>96</v>
      </c>
      <c r="O123" s="10">
        <v>0.11286889164523689</v>
      </c>
      <c r="P123" s="10"/>
      <c r="Q123" s="11"/>
      <c r="R123" s="43"/>
      <c r="X123" s="122"/>
      <c r="Y123" s="50">
        <v>1</v>
      </c>
      <c r="Z123" s="50"/>
      <c r="AA123" s="50"/>
      <c r="AB123" s="50">
        <v>1</v>
      </c>
      <c r="AC123" s="121"/>
      <c r="AD123" s="122"/>
      <c r="AE123" s="122">
        <v>1</v>
      </c>
      <c r="AF123" s="122"/>
      <c r="AG123" s="122"/>
      <c r="AH123" s="122">
        <v>1</v>
      </c>
      <c r="AI123" s="122"/>
      <c r="AJ123" s="122"/>
      <c r="AK123" s="122">
        <v>1</v>
      </c>
      <c r="AL123" s="122"/>
      <c r="AM123" s="122"/>
      <c r="AN123" s="122">
        <v>1</v>
      </c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142">
        <v>10033356</v>
      </c>
      <c r="F124" s="71"/>
      <c r="G124" s="71"/>
      <c r="H124" s="71"/>
      <c r="I124" s="64"/>
      <c r="J124" s="64"/>
      <c r="K124" s="71"/>
      <c r="L124" s="116"/>
      <c r="M124" s="8"/>
      <c r="N124" s="91" t="s">
        <v>97</v>
      </c>
      <c r="O124" s="10">
        <v>9.3352404565716692E-3</v>
      </c>
      <c r="P124" s="10"/>
      <c r="Q124" s="11"/>
      <c r="R124" s="43"/>
      <c r="X124" s="122"/>
      <c r="Y124" s="50">
        <v>1</v>
      </c>
      <c r="Z124" s="50"/>
      <c r="AA124" s="50"/>
      <c r="AB124" s="50">
        <v>1</v>
      </c>
      <c r="AC124" s="121"/>
      <c r="AD124" s="122"/>
      <c r="AE124" s="122">
        <v>1</v>
      </c>
      <c r="AF124" s="122"/>
      <c r="AG124" s="122"/>
      <c r="AH124" s="122">
        <v>1</v>
      </c>
      <c r="AI124" s="122"/>
      <c r="AJ124" s="122"/>
      <c r="AK124" s="122">
        <v>1</v>
      </c>
      <c r="AL124" s="122"/>
      <c r="AM124" s="122"/>
      <c r="AN124" s="122">
        <v>1</v>
      </c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142">
        <v>10033357</v>
      </c>
      <c r="F125" s="71"/>
      <c r="G125" s="71"/>
      <c r="H125" s="71"/>
      <c r="I125" s="64"/>
      <c r="J125" s="64"/>
      <c r="K125" s="71"/>
      <c r="L125" s="116"/>
      <c r="M125" s="8"/>
      <c r="N125" s="91" t="s">
        <v>98</v>
      </c>
      <c r="O125" s="10">
        <v>7.8182638823787749E-3</v>
      </c>
      <c r="P125" s="10"/>
      <c r="Q125" s="11"/>
      <c r="R125" s="43"/>
      <c r="X125" s="122"/>
      <c r="Y125" s="50">
        <v>1</v>
      </c>
      <c r="Z125" s="50"/>
      <c r="AA125" s="50"/>
      <c r="AB125" s="50">
        <v>1</v>
      </c>
      <c r="AC125" s="121"/>
      <c r="AD125" s="122"/>
      <c r="AE125" s="122">
        <v>1</v>
      </c>
      <c r="AF125" s="122"/>
      <c r="AG125" s="122"/>
      <c r="AH125" s="122">
        <v>1</v>
      </c>
      <c r="AI125" s="122"/>
      <c r="AJ125" s="122"/>
      <c r="AK125" s="122">
        <v>1</v>
      </c>
      <c r="AL125" s="122"/>
      <c r="AM125" s="122"/>
      <c r="AN125" s="122">
        <v>1</v>
      </c>
    </row>
    <row r="126" spans="1:40" ht="22.5" customHeight="1" x14ac:dyDescent="0.55000000000000004">
      <c r="A126" s="5">
        <v>1000</v>
      </c>
      <c r="B126" s="52" t="s">
        <v>66</v>
      </c>
      <c r="C126" s="63"/>
      <c r="D126" s="151">
        <v>30023035</v>
      </c>
      <c r="E126" s="142"/>
      <c r="F126" s="64"/>
      <c r="G126" s="71"/>
      <c r="H126" s="118"/>
      <c r="I126" s="118"/>
      <c r="J126" s="118"/>
      <c r="K126" s="118"/>
      <c r="L126" s="105"/>
      <c r="M126" s="8"/>
      <c r="N126" s="91" t="s">
        <v>267</v>
      </c>
      <c r="O126" s="10">
        <v>1</v>
      </c>
      <c r="P126" s="10">
        <f>16</f>
        <v>16</v>
      </c>
      <c r="Q126" s="11" t="s">
        <v>75</v>
      </c>
      <c r="R126" s="43">
        <f t="shared" si="9"/>
        <v>225</v>
      </c>
      <c r="X126" s="122"/>
      <c r="Y126" s="50">
        <v>1</v>
      </c>
      <c r="Z126" s="50"/>
      <c r="AA126" s="50"/>
      <c r="AB126" s="50">
        <v>1</v>
      </c>
      <c r="AC126" s="121"/>
      <c r="AD126" s="122"/>
      <c r="AE126" s="122">
        <v>1</v>
      </c>
      <c r="AF126" s="122"/>
      <c r="AG126" s="122"/>
      <c r="AH126" s="122">
        <v>1</v>
      </c>
      <c r="AI126" s="122"/>
      <c r="AJ126" s="122"/>
      <c r="AK126" s="122">
        <v>1</v>
      </c>
      <c r="AL126" s="122"/>
      <c r="AM126" s="122"/>
      <c r="AN126" s="122">
        <v>1</v>
      </c>
    </row>
    <row r="127" spans="1:40" ht="22.5" customHeight="1" x14ac:dyDescent="0.55000000000000004">
      <c r="A127" s="5">
        <v>1000</v>
      </c>
      <c r="B127" s="52" t="s">
        <v>66</v>
      </c>
      <c r="C127" s="63"/>
      <c r="D127" s="64"/>
      <c r="E127" s="142">
        <v>10030753</v>
      </c>
      <c r="F127" s="64"/>
      <c r="G127" s="71"/>
      <c r="H127" s="118"/>
      <c r="I127" s="118"/>
      <c r="J127" s="118"/>
      <c r="K127" s="64"/>
      <c r="L127" s="105"/>
      <c r="M127" s="8"/>
      <c r="N127" s="91" t="s">
        <v>178</v>
      </c>
      <c r="O127" s="10">
        <v>1</v>
      </c>
      <c r="P127" s="10"/>
      <c r="Q127" s="11"/>
      <c r="R127" s="43"/>
      <c r="X127" s="122"/>
      <c r="Y127" s="50">
        <v>1</v>
      </c>
      <c r="Z127" s="50"/>
      <c r="AA127" s="50"/>
      <c r="AB127" s="50">
        <v>1</v>
      </c>
      <c r="AC127" s="121"/>
      <c r="AD127" s="122"/>
      <c r="AE127" s="122">
        <v>1</v>
      </c>
      <c r="AF127" s="122"/>
      <c r="AG127" s="122"/>
      <c r="AH127" s="122">
        <v>1</v>
      </c>
      <c r="AI127" s="122"/>
      <c r="AJ127" s="122"/>
      <c r="AK127" s="122">
        <v>1</v>
      </c>
      <c r="AL127" s="122"/>
      <c r="AM127" s="122"/>
      <c r="AN127" s="122">
        <v>1</v>
      </c>
    </row>
    <row r="128" spans="1:40" ht="22.5" customHeight="1" x14ac:dyDescent="0.55000000000000004">
      <c r="A128" s="5">
        <v>1000</v>
      </c>
      <c r="B128" s="52" t="s">
        <v>66</v>
      </c>
      <c r="C128" s="114"/>
      <c r="D128" s="71"/>
      <c r="E128" s="142">
        <v>10034196</v>
      </c>
      <c r="F128" s="71"/>
      <c r="G128" s="71"/>
      <c r="H128" s="71"/>
      <c r="I128" s="64"/>
      <c r="J128" s="64"/>
      <c r="K128" s="71"/>
      <c r="L128" s="116"/>
      <c r="M128" s="8"/>
      <c r="N128" s="91" t="s">
        <v>264</v>
      </c>
      <c r="O128" s="10">
        <v>8.3069129010583664E-4</v>
      </c>
      <c r="P128" s="10"/>
      <c r="Q128" s="11"/>
      <c r="R128" s="43"/>
      <c r="X128" s="122"/>
      <c r="Y128" s="50">
        <v>1</v>
      </c>
      <c r="Z128" s="50"/>
      <c r="AA128" s="50"/>
      <c r="AB128" s="50">
        <v>1</v>
      </c>
      <c r="AC128" s="121"/>
      <c r="AD128" s="122"/>
      <c r="AE128" s="122">
        <v>1</v>
      </c>
      <c r="AF128" s="122"/>
      <c r="AG128" s="122"/>
      <c r="AH128" s="122">
        <v>1</v>
      </c>
      <c r="AI128" s="122"/>
      <c r="AJ128" s="122"/>
      <c r="AK128" s="122">
        <v>1</v>
      </c>
      <c r="AL128" s="122"/>
      <c r="AM128" s="122"/>
      <c r="AN128" s="122">
        <v>1</v>
      </c>
    </row>
    <row r="129" spans="1:42" ht="22.5" customHeight="1" x14ac:dyDescent="0.55000000000000004">
      <c r="A129" s="5">
        <v>1000</v>
      </c>
      <c r="B129" s="52" t="s">
        <v>66</v>
      </c>
      <c r="C129" s="114"/>
      <c r="D129" s="71"/>
      <c r="E129" s="142">
        <v>10033352</v>
      </c>
      <c r="F129" s="71"/>
      <c r="G129" s="71"/>
      <c r="H129" s="71"/>
      <c r="I129" s="64"/>
      <c r="J129" s="64"/>
      <c r="K129" s="71"/>
      <c r="L129" s="116"/>
      <c r="M129" s="8"/>
      <c r="N129" s="91" t="s">
        <v>93</v>
      </c>
      <c r="O129" s="10">
        <v>2.2544605702620586E-2</v>
      </c>
      <c r="P129" s="10"/>
      <c r="Q129" s="11"/>
      <c r="R129" s="43"/>
      <c r="X129" s="122"/>
      <c r="Y129" s="50">
        <v>1</v>
      </c>
      <c r="Z129" s="50"/>
      <c r="AA129" s="50"/>
      <c r="AB129" s="50">
        <v>1</v>
      </c>
      <c r="AC129" s="121"/>
      <c r="AD129" s="122"/>
      <c r="AE129" s="122">
        <v>1</v>
      </c>
      <c r="AF129" s="122"/>
      <c r="AG129" s="122"/>
      <c r="AH129" s="122">
        <v>1</v>
      </c>
      <c r="AI129" s="122"/>
      <c r="AJ129" s="122"/>
      <c r="AK129" s="122">
        <v>1</v>
      </c>
      <c r="AL129" s="122"/>
      <c r="AM129" s="122"/>
      <c r="AN129" s="122">
        <v>1</v>
      </c>
    </row>
    <row r="130" spans="1:42" ht="22.5" customHeight="1" x14ac:dyDescent="0.55000000000000004">
      <c r="A130" s="5">
        <v>1000</v>
      </c>
      <c r="B130" s="52" t="s">
        <v>66</v>
      </c>
      <c r="C130" s="114"/>
      <c r="D130" s="71"/>
      <c r="E130" s="142">
        <v>10033353</v>
      </c>
      <c r="F130" s="71"/>
      <c r="G130" s="71"/>
      <c r="H130" s="71"/>
      <c r="I130" s="64"/>
      <c r="J130" s="64"/>
      <c r="K130" s="71"/>
      <c r="L130" s="116"/>
      <c r="M130" s="8"/>
      <c r="N130" s="91" t="s">
        <v>94</v>
      </c>
      <c r="O130" s="10">
        <v>1.4002860684857506E-3</v>
      </c>
      <c r="P130" s="10"/>
      <c r="Q130" s="11"/>
      <c r="R130" s="43"/>
      <c r="X130" s="122"/>
      <c r="Y130" s="50">
        <v>1</v>
      </c>
      <c r="Z130" s="50"/>
      <c r="AA130" s="50"/>
      <c r="AB130" s="50">
        <v>1</v>
      </c>
      <c r="AC130" s="121"/>
      <c r="AD130" s="122"/>
      <c r="AE130" s="122">
        <v>1</v>
      </c>
      <c r="AF130" s="122"/>
      <c r="AG130" s="122"/>
      <c r="AH130" s="122">
        <v>1</v>
      </c>
      <c r="AI130" s="122"/>
      <c r="AJ130" s="122"/>
      <c r="AK130" s="122">
        <v>1</v>
      </c>
      <c r="AL130" s="122"/>
      <c r="AM130" s="122"/>
      <c r="AN130" s="122">
        <v>1</v>
      </c>
    </row>
    <row r="131" spans="1:42" ht="22.5" customHeight="1" x14ac:dyDescent="0.55000000000000004">
      <c r="A131" s="5">
        <v>1000</v>
      </c>
      <c r="B131" s="52" t="s">
        <v>66</v>
      </c>
      <c r="C131" s="114"/>
      <c r="D131" s="71"/>
      <c r="E131" s="142">
        <v>10033354</v>
      </c>
      <c r="F131" s="71"/>
      <c r="G131" s="71"/>
      <c r="H131" s="71"/>
      <c r="I131" s="64"/>
      <c r="J131" s="64"/>
      <c r="K131" s="71"/>
      <c r="L131" s="116"/>
      <c r="M131" s="8"/>
      <c r="N131" s="91" t="s">
        <v>95</v>
      </c>
      <c r="O131" s="10">
        <v>1E-3</v>
      </c>
      <c r="P131" s="10"/>
      <c r="Q131" s="11"/>
      <c r="R131" s="43"/>
      <c r="X131" s="122"/>
      <c r="Y131" s="50">
        <v>1</v>
      </c>
      <c r="Z131" s="50"/>
      <c r="AA131" s="50"/>
      <c r="AB131" s="50">
        <v>1</v>
      </c>
      <c r="AC131" s="121"/>
      <c r="AD131" s="122"/>
      <c r="AE131" s="122">
        <v>1</v>
      </c>
      <c r="AF131" s="122"/>
      <c r="AG131" s="122"/>
      <c r="AH131" s="122">
        <v>1</v>
      </c>
      <c r="AI131" s="122"/>
      <c r="AJ131" s="122"/>
      <c r="AK131" s="122">
        <v>1</v>
      </c>
      <c r="AL131" s="122"/>
      <c r="AM131" s="122"/>
      <c r="AN131" s="122">
        <v>1</v>
      </c>
    </row>
    <row r="132" spans="1:42" ht="22.5" customHeight="1" x14ac:dyDescent="0.55000000000000004">
      <c r="A132" s="5">
        <v>1000</v>
      </c>
      <c r="B132" s="52" t="s">
        <v>66</v>
      </c>
      <c r="C132" s="114"/>
      <c r="D132" s="71"/>
      <c r="E132" s="142">
        <v>10033355</v>
      </c>
      <c r="F132" s="71"/>
      <c r="G132" s="71"/>
      <c r="H132" s="71"/>
      <c r="I132" s="64"/>
      <c r="J132" s="64"/>
      <c r="K132" s="71"/>
      <c r="L132" s="116"/>
      <c r="M132" s="8"/>
      <c r="N132" s="91" t="s">
        <v>96</v>
      </c>
      <c r="O132" s="10">
        <v>3.386066749357107E-2</v>
      </c>
      <c r="P132" s="10"/>
      <c r="Q132" s="11"/>
      <c r="R132" s="43"/>
      <c r="X132" s="122"/>
      <c r="Y132" s="50">
        <v>1</v>
      </c>
      <c r="Z132" s="50"/>
      <c r="AA132" s="50"/>
      <c r="AB132" s="50">
        <v>1</v>
      </c>
      <c r="AC132" s="121"/>
      <c r="AD132" s="122"/>
      <c r="AE132" s="122">
        <v>1</v>
      </c>
      <c r="AF132" s="122"/>
      <c r="AG132" s="122"/>
      <c r="AH132" s="122">
        <v>1</v>
      </c>
      <c r="AI132" s="122"/>
      <c r="AJ132" s="122"/>
      <c r="AK132" s="122">
        <v>1</v>
      </c>
      <c r="AL132" s="122"/>
      <c r="AM132" s="122"/>
      <c r="AN132" s="122">
        <v>1</v>
      </c>
    </row>
    <row r="133" spans="1:42" ht="22.5" customHeight="1" x14ac:dyDescent="0.55000000000000004">
      <c r="A133" s="5">
        <v>1000</v>
      </c>
      <c r="B133" s="52" t="s">
        <v>66</v>
      </c>
      <c r="C133" s="114"/>
      <c r="D133" s="71"/>
      <c r="E133" s="142">
        <v>10033356</v>
      </c>
      <c r="F133" s="71"/>
      <c r="G133" s="71"/>
      <c r="H133" s="71"/>
      <c r="I133" s="64"/>
      <c r="J133" s="64"/>
      <c r="K133" s="71"/>
      <c r="L133" s="116"/>
      <c r="M133" s="8"/>
      <c r="N133" s="91" t="s">
        <v>97</v>
      </c>
      <c r="O133" s="10">
        <v>2.8005721369715013E-3</v>
      </c>
      <c r="P133" s="10"/>
      <c r="Q133" s="11"/>
      <c r="R133" s="43"/>
      <c r="X133" s="122"/>
      <c r="Y133" s="50">
        <v>1</v>
      </c>
      <c r="Z133" s="50"/>
      <c r="AA133" s="50"/>
      <c r="AB133" s="50">
        <v>1</v>
      </c>
      <c r="AC133" s="121"/>
      <c r="AD133" s="122"/>
      <c r="AE133" s="122">
        <v>1</v>
      </c>
      <c r="AF133" s="122"/>
      <c r="AG133" s="122"/>
      <c r="AH133" s="122">
        <v>1</v>
      </c>
      <c r="AI133" s="122"/>
      <c r="AJ133" s="122"/>
      <c r="AK133" s="122">
        <v>1</v>
      </c>
      <c r="AL133" s="122"/>
      <c r="AM133" s="122"/>
      <c r="AN133" s="122">
        <v>1</v>
      </c>
    </row>
    <row r="134" spans="1:42" ht="22.5" customHeight="1" x14ac:dyDescent="0.55000000000000004">
      <c r="A134" s="5">
        <v>1000</v>
      </c>
      <c r="B134" s="52" t="s">
        <v>66</v>
      </c>
      <c r="C134" s="114"/>
      <c r="D134" s="71"/>
      <c r="E134" s="142">
        <v>10033357</v>
      </c>
      <c r="F134" s="71"/>
      <c r="G134" s="71"/>
      <c r="H134" s="71"/>
      <c r="I134" s="64"/>
      <c r="J134" s="64"/>
      <c r="K134" s="71"/>
      <c r="L134" s="116"/>
      <c r="M134" s="8"/>
      <c r="N134" s="91" t="s">
        <v>98</v>
      </c>
      <c r="O134" s="10">
        <v>2.3454791647136326E-3</v>
      </c>
      <c r="P134" s="10"/>
      <c r="Q134" s="11"/>
      <c r="R134" s="43"/>
      <c r="X134" s="122"/>
      <c r="Y134" s="50">
        <v>1</v>
      </c>
      <c r="Z134" s="50"/>
      <c r="AA134" s="50"/>
      <c r="AB134" s="50">
        <v>1</v>
      </c>
      <c r="AC134" s="121"/>
      <c r="AD134" s="122"/>
      <c r="AE134" s="122">
        <v>1</v>
      </c>
      <c r="AF134" s="122"/>
      <c r="AG134" s="122"/>
      <c r="AH134" s="122">
        <v>1</v>
      </c>
      <c r="AI134" s="122"/>
      <c r="AJ134" s="122"/>
      <c r="AK134" s="122">
        <v>1</v>
      </c>
      <c r="AL134" s="122"/>
      <c r="AM134" s="122"/>
      <c r="AN134" s="122">
        <v>1</v>
      </c>
    </row>
    <row r="135" spans="1:42" ht="22.5" customHeight="1" x14ac:dyDescent="0.55000000000000004">
      <c r="A135" s="5">
        <v>1000</v>
      </c>
      <c r="B135" s="52" t="s">
        <v>66</v>
      </c>
      <c r="C135" s="63"/>
      <c r="D135" s="151">
        <v>30023036</v>
      </c>
      <c r="E135" s="145"/>
      <c r="F135" s="64"/>
      <c r="G135" s="117"/>
      <c r="H135" s="118"/>
      <c r="I135" s="118"/>
      <c r="J135" s="118"/>
      <c r="K135" s="118"/>
      <c r="L135" s="105"/>
      <c r="M135" s="8"/>
      <c r="N135" s="91" t="s">
        <v>268</v>
      </c>
      <c r="O135" s="10">
        <v>1</v>
      </c>
      <c r="P135" s="10">
        <f>16</f>
        <v>16</v>
      </c>
      <c r="Q135" s="11" t="s">
        <v>75</v>
      </c>
      <c r="R135" s="43">
        <f t="shared" ref="R135" si="12">3600/P135</f>
        <v>225</v>
      </c>
      <c r="X135" s="122"/>
      <c r="Y135" s="50">
        <v>1</v>
      </c>
      <c r="Z135" s="50"/>
      <c r="AA135" s="50"/>
      <c r="AB135" s="50">
        <v>1</v>
      </c>
      <c r="AC135" s="121"/>
      <c r="AD135" s="122"/>
      <c r="AE135" s="122">
        <v>1</v>
      </c>
      <c r="AF135" s="122"/>
      <c r="AG135" s="122"/>
      <c r="AH135" s="122">
        <v>1</v>
      </c>
      <c r="AI135" s="122"/>
      <c r="AJ135" s="122"/>
      <c r="AK135" s="122">
        <v>1</v>
      </c>
      <c r="AL135" s="122"/>
      <c r="AM135" s="122"/>
      <c r="AN135" s="122">
        <v>1</v>
      </c>
    </row>
    <row r="136" spans="1:42" ht="22.5" customHeight="1" x14ac:dyDescent="0.55000000000000004">
      <c r="A136" s="5">
        <v>1000</v>
      </c>
      <c r="B136" s="52" t="s">
        <v>66</v>
      </c>
      <c r="C136" s="63"/>
      <c r="D136" s="64"/>
      <c r="E136" s="144">
        <v>10030443</v>
      </c>
      <c r="F136" s="64"/>
      <c r="G136" s="118"/>
      <c r="H136" s="64"/>
      <c r="I136" s="118"/>
      <c r="J136" s="64"/>
      <c r="K136" s="118"/>
      <c r="L136" s="105"/>
      <c r="M136" s="8"/>
      <c r="N136" s="91" t="s">
        <v>265</v>
      </c>
      <c r="O136" s="10">
        <v>1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2" ht="22.5" customHeight="1" x14ac:dyDescent="0.55000000000000004">
      <c r="A137" s="5">
        <v>1000</v>
      </c>
      <c r="B137" s="52" t="s">
        <v>66</v>
      </c>
      <c r="C137" s="114"/>
      <c r="D137" s="71"/>
      <c r="E137" s="142">
        <v>10034196</v>
      </c>
      <c r="F137" s="71"/>
      <c r="G137" s="71"/>
      <c r="H137" s="71"/>
      <c r="I137" s="64"/>
      <c r="J137" s="64"/>
      <c r="K137" s="71"/>
      <c r="L137" s="116"/>
      <c r="M137" s="8"/>
      <c r="N137" s="91" t="s">
        <v>264</v>
      </c>
      <c r="O137" s="10">
        <v>8.2519600890741706E-4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2" ht="22.5" customHeight="1" x14ac:dyDescent="0.55000000000000004">
      <c r="A138" s="5">
        <v>1000</v>
      </c>
      <c r="B138" s="52" t="s">
        <v>66</v>
      </c>
      <c r="C138" s="114"/>
      <c r="D138" s="71"/>
      <c r="E138" s="142">
        <v>10033352</v>
      </c>
      <c r="F138" s="71"/>
      <c r="G138" s="71"/>
      <c r="H138" s="71"/>
      <c r="I138" s="64"/>
      <c r="J138" s="64"/>
      <c r="K138" s="71"/>
      <c r="L138" s="116"/>
      <c r="M138" s="8"/>
      <c r="N138" s="91" t="s">
        <v>93</v>
      </c>
      <c r="O138" s="10">
        <v>1.5066040847967059E-2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2" ht="22.5" customHeight="1" x14ac:dyDescent="0.55000000000000004">
      <c r="A139" s="5">
        <v>1000</v>
      </c>
      <c r="B139" s="52" t="s">
        <v>66</v>
      </c>
      <c r="C139" s="114"/>
      <c r="D139" s="71"/>
      <c r="E139" s="142">
        <v>10033353</v>
      </c>
      <c r="F139" s="71"/>
      <c r="G139" s="71"/>
      <c r="H139" s="71"/>
      <c r="I139" s="64"/>
      <c r="J139" s="64"/>
      <c r="K139" s="71"/>
      <c r="L139" s="116"/>
      <c r="M139" s="8"/>
      <c r="N139" s="91" t="s">
        <v>94</v>
      </c>
      <c r="O139" s="10">
        <v>9.3577893465633894E-4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2" ht="22.5" customHeight="1" x14ac:dyDescent="0.55000000000000004">
      <c r="A140" s="5">
        <v>1000</v>
      </c>
      <c r="B140" s="52" t="s">
        <v>66</v>
      </c>
      <c r="C140" s="114"/>
      <c r="D140" s="71"/>
      <c r="E140" s="142">
        <v>10033354</v>
      </c>
      <c r="F140" s="71"/>
      <c r="G140" s="71"/>
      <c r="H140" s="71"/>
      <c r="I140" s="64"/>
      <c r="J140" s="64"/>
      <c r="K140" s="71"/>
      <c r="L140" s="116"/>
      <c r="M140" s="8"/>
      <c r="N140" s="91" t="s">
        <v>95</v>
      </c>
      <c r="O140" s="10">
        <v>1E-3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2" ht="22.5" customHeight="1" x14ac:dyDescent="0.55000000000000004">
      <c r="A141" s="5">
        <v>1000</v>
      </c>
      <c r="B141" s="52" t="s">
        <v>66</v>
      </c>
      <c r="C141" s="114"/>
      <c r="D141" s="71"/>
      <c r="E141" s="142">
        <v>10033355</v>
      </c>
      <c r="F141" s="71"/>
      <c r="G141" s="71"/>
      <c r="H141" s="71"/>
      <c r="I141" s="64"/>
      <c r="J141" s="64"/>
      <c r="K141" s="71"/>
      <c r="L141" s="116"/>
      <c r="M141" s="8"/>
      <c r="N141" s="91" t="s">
        <v>96</v>
      </c>
      <c r="O141" s="10">
        <v>2.2628304363658605E-2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2" ht="22.5" customHeight="1" x14ac:dyDescent="0.55000000000000004">
      <c r="A142" s="5">
        <v>1000</v>
      </c>
      <c r="B142" s="52" t="s">
        <v>66</v>
      </c>
      <c r="C142" s="114"/>
      <c r="D142" s="71"/>
      <c r="E142" s="142">
        <v>10033356</v>
      </c>
      <c r="F142" s="71"/>
      <c r="G142" s="71"/>
      <c r="H142" s="71"/>
      <c r="I142" s="64"/>
      <c r="J142" s="64"/>
      <c r="K142" s="71"/>
      <c r="L142" s="116"/>
      <c r="M142" s="8"/>
      <c r="N142" s="91" t="s">
        <v>97</v>
      </c>
      <c r="O142" s="10">
        <v>1.8715578693126779E-3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2" ht="22.5" customHeight="1" x14ac:dyDescent="0.55000000000000004">
      <c r="A143" s="5">
        <v>1000</v>
      </c>
      <c r="B143" s="52" t="s">
        <v>66</v>
      </c>
      <c r="C143" s="114"/>
      <c r="D143" s="71"/>
      <c r="E143" s="142">
        <v>10033357</v>
      </c>
      <c r="F143" s="71"/>
      <c r="G143" s="71"/>
      <c r="H143" s="71"/>
      <c r="I143" s="64"/>
      <c r="J143" s="64"/>
      <c r="K143" s="71"/>
      <c r="L143" s="116"/>
      <c r="M143" s="8"/>
      <c r="N143" s="91" t="s">
        <v>98</v>
      </c>
      <c r="O143" s="10">
        <v>1.567429715549368E-3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2" ht="22.5" customHeight="1" x14ac:dyDescent="0.55000000000000004">
      <c r="A144" s="5">
        <v>1000</v>
      </c>
      <c r="B144" s="52" t="s">
        <v>66</v>
      </c>
      <c r="C144" s="63"/>
      <c r="D144" s="64">
        <v>10030443</v>
      </c>
      <c r="E144" s="143"/>
      <c r="F144" s="64"/>
      <c r="G144" s="64"/>
      <c r="H144" s="118"/>
      <c r="I144" s="64"/>
      <c r="J144" s="64"/>
      <c r="K144" s="118"/>
      <c r="L144" s="105"/>
      <c r="M144" s="8"/>
      <c r="N144" s="91" t="s">
        <v>265</v>
      </c>
      <c r="O144" s="10">
        <v>1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P144" s="13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10034173</v>
      </c>
      <c r="E145" s="143"/>
      <c r="F145" s="64"/>
      <c r="G145" s="64"/>
      <c r="H145" s="118"/>
      <c r="I145" s="64"/>
      <c r="J145" s="64"/>
      <c r="K145" s="118"/>
      <c r="L145" s="105"/>
      <c r="M145" s="8"/>
      <c r="N145" s="91" t="s">
        <v>272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10030446</v>
      </c>
      <c r="E146" s="144"/>
      <c r="F146" s="118"/>
      <c r="G146" s="118"/>
      <c r="H146" s="118"/>
      <c r="I146" s="64"/>
      <c r="J146" s="64"/>
      <c r="K146" s="118"/>
      <c r="L146" s="105"/>
      <c r="M146" s="8"/>
      <c r="N146" s="91" t="s">
        <v>273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10030447</v>
      </c>
      <c r="E147" s="144"/>
      <c r="F147" s="118"/>
      <c r="G147" s="118"/>
      <c r="H147" s="118"/>
      <c r="I147" s="64"/>
      <c r="J147" s="64"/>
      <c r="K147" s="118"/>
      <c r="L147" s="105"/>
      <c r="M147" s="8"/>
      <c r="N147" s="91" t="s">
        <v>274</v>
      </c>
      <c r="O147" s="10">
        <v>2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10030448</v>
      </c>
      <c r="E148" s="144"/>
      <c r="F148" s="118"/>
      <c r="G148" s="118"/>
      <c r="H148" s="118"/>
      <c r="I148" s="64"/>
      <c r="J148" s="64"/>
      <c r="K148" s="118"/>
      <c r="L148" s="105"/>
      <c r="M148" s="8"/>
      <c r="N148" s="91" t="s">
        <v>275</v>
      </c>
      <c r="O148" s="10">
        <v>4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10030449</v>
      </c>
      <c r="E149" s="144"/>
      <c r="F149" s="118"/>
      <c r="G149" s="118"/>
      <c r="H149" s="118"/>
      <c r="I149" s="118"/>
      <c r="J149" s="64"/>
      <c r="K149" s="118"/>
      <c r="L149" s="105"/>
      <c r="M149" s="8"/>
      <c r="N149" s="91" t="s">
        <v>276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10030450</v>
      </c>
      <c r="E150" s="144"/>
      <c r="F150" s="118"/>
      <c r="G150" s="118"/>
      <c r="H150" s="118"/>
      <c r="I150" s="118"/>
      <c r="J150" s="64"/>
      <c r="K150" s="118"/>
      <c r="L150" s="105"/>
      <c r="M150" s="8"/>
      <c r="N150" s="91" t="s">
        <v>277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10030451</v>
      </c>
      <c r="E151" s="144"/>
      <c r="F151" s="118"/>
      <c r="G151" s="118"/>
      <c r="H151" s="118"/>
      <c r="I151" s="118"/>
      <c r="J151" s="64"/>
      <c r="K151" s="118"/>
      <c r="L151" s="105"/>
      <c r="M151" s="8"/>
      <c r="N151" s="91" t="s">
        <v>278</v>
      </c>
      <c r="O151" s="10">
        <v>3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10030452</v>
      </c>
      <c r="E152" s="144"/>
      <c r="F152" s="118"/>
      <c r="G152" s="118"/>
      <c r="H152" s="118"/>
      <c r="I152" s="118"/>
      <c r="J152" s="64"/>
      <c r="K152" s="118"/>
      <c r="L152" s="105"/>
      <c r="M152" s="8"/>
      <c r="N152" s="91" t="s">
        <v>279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10030453</v>
      </c>
      <c r="E153" s="144"/>
      <c r="F153" s="118"/>
      <c r="G153" s="118"/>
      <c r="H153" s="118"/>
      <c r="I153" s="64"/>
      <c r="J153" s="64"/>
      <c r="K153" s="118"/>
      <c r="L153" s="105"/>
      <c r="M153" s="8"/>
      <c r="N153" s="91" t="s">
        <v>280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10030454</v>
      </c>
      <c r="E154" s="143"/>
      <c r="F154" s="118"/>
      <c r="G154" s="118"/>
      <c r="H154" s="118"/>
      <c r="I154" s="64"/>
      <c r="J154" s="65"/>
      <c r="K154" s="66"/>
      <c r="L154" s="105"/>
      <c r="M154" s="8"/>
      <c r="N154" s="91" t="s">
        <v>281</v>
      </c>
      <c r="O154" s="10">
        <v>4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10030455</v>
      </c>
      <c r="E155" s="144"/>
      <c r="F155" s="118"/>
      <c r="G155" s="118"/>
      <c r="H155" s="118"/>
      <c r="I155" s="64"/>
      <c r="J155" s="64"/>
      <c r="K155" s="118"/>
      <c r="L155" s="105"/>
      <c r="M155" s="8"/>
      <c r="N155" s="91" t="s">
        <v>282</v>
      </c>
      <c r="O155" s="10">
        <v>14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10030456</v>
      </c>
      <c r="E156" s="144"/>
      <c r="F156" s="118"/>
      <c r="G156" s="118"/>
      <c r="H156" s="118"/>
      <c r="I156" s="64"/>
      <c r="J156" s="64"/>
      <c r="K156" s="118"/>
      <c r="L156" s="105"/>
      <c r="M156" s="8"/>
      <c r="N156" s="91" t="s">
        <v>283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10034174</v>
      </c>
      <c r="E157" s="144"/>
      <c r="F157" s="118"/>
      <c r="G157" s="118"/>
      <c r="H157" s="118"/>
      <c r="I157" s="64"/>
      <c r="J157" s="64"/>
      <c r="K157" s="118"/>
      <c r="L157" s="105"/>
      <c r="M157" s="8"/>
      <c r="N157" s="91" t="s">
        <v>284</v>
      </c>
      <c r="O157" s="10">
        <v>7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10034175</v>
      </c>
      <c r="E158" s="144"/>
      <c r="F158" s="118"/>
      <c r="G158" s="118"/>
      <c r="H158" s="118"/>
      <c r="I158" s="118"/>
      <c r="J158" s="64"/>
      <c r="K158" s="118"/>
      <c r="L158" s="105"/>
      <c r="M158" s="8"/>
      <c r="N158" s="91" t="s">
        <v>285</v>
      </c>
      <c r="O158" s="10">
        <v>5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10034176</v>
      </c>
      <c r="E159" s="144"/>
      <c r="F159" s="118"/>
      <c r="G159" s="118"/>
      <c r="H159" s="118"/>
      <c r="I159" s="118"/>
      <c r="J159" s="64"/>
      <c r="K159" s="118"/>
      <c r="L159" s="105"/>
      <c r="M159" s="8"/>
      <c r="N159" s="91" t="s">
        <v>286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10034177</v>
      </c>
      <c r="E160" s="144"/>
      <c r="F160" s="118"/>
      <c r="G160" s="118"/>
      <c r="H160" s="118"/>
      <c r="I160" s="118"/>
      <c r="J160" s="64"/>
      <c r="K160" s="118"/>
      <c r="L160" s="105"/>
      <c r="M160" s="8"/>
      <c r="N160" s="91" t="s">
        <v>287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10030461</v>
      </c>
      <c r="E161" s="144"/>
      <c r="F161" s="118"/>
      <c r="G161" s="118"/>
      <c r="H161" s="118"/>
      <c r="I161" s="118"/>
      <c r="J161" s="64"/>
      <c r="K161" s="118"/>
      <c r="L161" s="105"/>
      <c r="M161" s="8"/>
      <c r="N161" s="91" t="s">
        <v>288</v>
      </c>
      <c r="O161" s="10">
        <v>4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10030462</v>
      </c>
      <c r="E162" s="144"/>
      <c r="F162" s="118"/>
      <c r="G162" s="118"/>
      <c r="H162" s="117"/>
      <c r="I162" s="64"/>
      <c r="J162" s="65"/>
      <c r="K162" s="66"/>
      <c r="L162" s="105"/>
      <c r="M162" s="8"/>
      <c r="N162" s="91" t="s">
        <v>289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10028460</v>
      </c>
      <c r="E163" s="143"/>
      <c r="F163" s="118"/>
      <c r="G163" s="118"/>
      <c r="H163" s="117"/>
      <c r="I163" s="64"/>
      <c r="J163" s="65"/>
      <c r="K163" s="66"/>
      <c r="L163" s="105"/>
      <c r="M163" s="8"/>
      <c r="N163" s="91" t="s">
        <v>290</v>
      </c>
      <c r="O163" s="10">
        <v>6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10034178</v>
      </c>
      <c r="E164" s="143"/>
      <c r="F164" s="64"/>
      <c r="G164" s="64"/>
      <c r="H164" s="71"/>
      <c r="I164" s="64"/>
      <c r="J164" s="65"/>
      <c r="K164" s="66"/>
      <c r="L164" s="105"/>
      <c r="M164" s="8"/>
      <c r="N164" s="91" t="s">
        <v>291</v>
      </c>
      <c r="O164" s="10">
        <v>24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10034179</v>
      </c>
      <c r="E165" s="143"/>
      <c r="F165" s="64"/>
      <c r="G165" s="64"/>
      <c r="H165" s="64"/>
      <c r="I165" s="64"/>
      <c r="J165" s="65"/>
      <c r="K165" s="66"/>
      <c r="L165" s="105"/>
      <c r="M165" s="8"/>
      <c r="N165" s="91" t="s">
        <v>292</v>
      </c>
      <c r="O165" s="10">
        <v>8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10030463</v>
      </c>
      <c r="E166" s="143"/>
      <c r="F166" s="64"/>
      <c r="G166" s="64"/>
      <c r="H166" s="64"/>
      <c r="I166" s="64"/>
      <c r="J166" s="65"/>
      <c r="K166" s="66"/>
      <c r="L166" s="105"/>
      <c r="M166" s="8"/>
      <c r="N166" s="91" t="s">
        <v>293</v>
      </c>
      <c r="O166" s="10">
        <v>2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10034960</v>
      </c>
      <c r="E167" s="146"/>
      <c r="F167" s="64"/>
      <c r="G167" s="64"/>
      <c r="H167" s="71"/>
      <c r="I167" s="64"/>
      <c r="J167" s="65"/>
      <c r="K167" s="66"/>
      <c r="L167" s="105"/>
      <c r="M167" s="8"/>
      <c r="N167" s="91" t="s">
        <v>424</v>
      </c>
      <c r="O167" s="10">
        <v>4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20004240</v>
      </c>
      <c r="E168" s="143"/>
      <c r="F168" s="64"/>
      <c r="G168" s="64"/>
      <c r="H168" s="64"/>
      <c r="I168" s="64"/>
      <c r="J168" s="65"/>
      <c r="K168" s="66"/>
      <c r="L168" s="105"/>
      <c r="M168" s="8"/>
      <c r="N168" s="91" t="s">
        <v>295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20004241</v>
      </c>
      <c r="E169" s="143"/>
      <c r="F169" s="64"/>
      <c r="G169" s="64"/>
      <c r="H169" s="71"/>
      <c r="I169" s="64"/>
      <c r="J169" s="65"/>
      <c r="K169" s="66"/>
      <c r="L169" s="105"/>
      <c r="M169" s="8"/>
      <c r="N169" s="91" t="s">
        <v>296</v>
      </c>
      <c r="O169" s="10">
        <v>1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20004981</v>
      </c>
      <c r="E170" s="143"/>
      <c r="F170" s="64"/>
      <c r="G170" s="64"/>
      <c r="H170" s="64"/>
      <c r="I170" s="64"/>
      <c r="J170" s="65"/>
      <c r="K170" s="66"/>
      <c r="L170" s="105"/>
      <c r="M170" s="8"/>
      <c r="N170" s="91" t="s">
        <v>297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20005029</v>
      </c>
      <c r="E171" s="143"/>
      <c r="F171" s="64"/>
      <c r="G171" s="64"/>
      <c r="H171" s="64"/>
      <c r="I171" s="64"/>
      <c r="J171" s="65"/>
      <c r="K171" s="66"/>
      <c r="L171" s="105"/>
      <c r="M171" s="8"/>
      <c r="N171" s="91" t="s">
        <v>298</v>
      </c>
      <c r="O171" s="10">
        <v>3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20005026</v>
      </c>
      <c r="E172" s="144"/>
      <c r="F172" s="118"/>
      <c r="G172" s="118"/>
      <c r="H172" s="118"/>
      <c r="I172" s="64"/>
      <c r="J172" s="118"/>
      <c r="K172" s="118"/>
      <c r="L172" s="105"/>
      <c r="M172" s="8"/>
      <c r="N172" s="91" t="s">
        <v>299</v>
      </c>
      <c r="O172" s="10">
        <v>4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20005008</v>
      </c>
      <c r="E173" s="144"/>
      <c r="F173" s="118"/>
      <c r="G173" s="118"/>
      <c r="H173" s="118"/>
      <c r="I173" s="64"/>
      <c r="J173" s="118"/>
      <c r="K173" s="118"/>
      <c r="L173" s="105"/>
      <c r="M173" s="8"/>
      <c r="N173" s="91" t="s">
        <v>300</v>
      </c>
      <c r="O173" s="10">
        <v>1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20004936</v>
      </c>
      <c r="E174" s="144"/>
      <c r="F174" s="118"/>
      <c r="G174" s="118"/>
      <c r="H174" s="118"/>
      <c r="I174" s="64"/>
      <c r="J174" s="118"/>
      <c r="K174" s="118"/>
      <c r="L174" s="105"/>
      <c r="M174" s="8"/>
      <c r="N174" s="91" t="s">
        <v>301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20004952</v>
      </c>
      <c r="E175" s="144"/>
      <c r="F175" s="118"/>
      <c r="G175" s="118"/>
      <c r="H175" s="118"/>
      <c r="I175" s="118"/>
      <c r="J175" s="117"/>
      <c r="K175" s="118"/>
      <c r="L175" s="105"/>
      <c r="M175" s="8"/>
      <c r="N175" s="91" t="s">
        <v>302</v>
      </c>
      <c r="O175" s="10">
        <v>4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20005019</v>
      </c>
      <c r="E176" s="144"/>
      <c r="F176" s="118"/>
      <c r="G176" s="118"/>
      <c r="H176" s="118"/>
      <c r="I176" s="118"/>
      <c r="J176" s="117"/>
      <c r="K176" s="118"/>
      <c r="L176" s="105"/>
      <c r="M176" s="8"/>
      <c r="N176" s="91" t="s">
        <v>303</v>
      </c>
      <c r="O176" s="10">
        <v>2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20005020</v>
      </c>
      <c r="E177" s="144"/>
      <c r="F177" s="118"/>
      <c r="G177" s="118"/>
      <c r="H177" s="118"/>
      <c r="I177" s="118"/>
      <c r="J177" s="117"/>
      <c r="K177" s="118"/>
      <c r="L177" s="105"/>
      <c r="M177" s="8"/>
      <c r="N177" s="91" t="s">
        <v>304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20005014</v>
      </c>
      <c r="E178" s="144"/>
      <c r="F178" s="118"/>
      <c r="G178" s="118"/>
      <c r="H178" s="118"/>
      <c r="I178" s="118"/>
      <c r="J178" s="117"/>
      <c r="K178" s="118"/>
      <c r="L178" s="105"/>
      <c r="M178" s="8"/>
      <c r="N178" s="91" t="s">
        <v>305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20004978</v>
      </c>
      <c r="E179" s="144"/>
      <c r="F179" s="71"/>
      <c r="G179" s="118"/>
      <c r="H179" s="118"/>
      <c r="I179" s="64"/>
      <c r="J179" s="65"/>
      <c r="K179" s="66"/>
      <c r="L179" s="105"/>
      <c r="M179" s="8"/>
      <c r="N179" s="91" t="s">
        <v>306</v>
      </c>
      <c r="O179" s="10">
        <v>1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20004089</v>
      </c>
      <c r="E180" s="64"/>
      <c r="F180" s="71"/>
      <c r="G180" s="118"/>
      <c r="H180" s="118"/>
      <c r="I180" s="64"/>
      <c r="J180" s="65"/>
      <c r="K180" s="66"/>
      <c r="L180" s="105"/>
      <c r="M180" s="8"/>
      <c r="N180" s="91" t="s">
        <v>462</v>
      </c>
      <c r="O180" s="10">
        <v>0.2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20004998</v>
      </c>
      <c r="E181" s="143"/>
      <c r="F181" s="64"/>
      <c r="G181" s="64"/>
      <c r="H181" s="71"/>
      <c r="I181" s="64"/>
      <c r="J181" s="64"/>
      <c r="K181" s="65"/>
      <c r="L181" s="105"/>
      <c r="M181" s="8"/>
      <c r="N181" s="91" t="s">
        <v>308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20004973</v>
      </c>
      <c r="E182" s="143"/>
      <c r="F182" s="64"/>
      <c r="G182" s="64"/>
      <c r="H182" s="64"/>
      <c r="I182" s="64"/>
      <c r="J182" s="64"/>
      <c r="K182" s="65"/>
      <c r="L182" s="105"/>
      <c r="M182" s="8"/>
      <c r="N182" s="91" t="s">
        <v>309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20004983</v>
      </c>
      <c r="E183" s="143"/>
      <c r="F183" s="64"/>
      <c r="G183" s="64"/>
      <c r="H183" s="64"/>
      <c r="I183" s="64"/>
      <c r="J183" s="64"/>
      <c r="K183" s="65"/>
      <c r="L183" s="105"/>
      <c r="M183" s="8"/>
      <c r="N183" s="91" t="s">
        <v>310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20005002</v>
      </c>
      <c r="E184" s="143"/>
      <c r="F184" s="64"/>
      <c r="G184" s="64"/>
      <c r="H184" s="64"/>
      <c r="I184" s="64"/>
      <c r="J184" s="64"/>
      <c r="K184" s="65"/>
      <c r="L184" s="105"/>
      <c r="M184" s="8"/>
      <c r="N184" s="91" t="s">
        <v>311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20004990</v>
      </c>
      <c r="E185" s="143"/>
      <c r="F185" s="64"/>
      <c r="G185" s="64"/>
      <c r="H185" s="64"/>
      <c r="I185" s="118"/>
      <c r="J185" s="64"/>
      <c r="K185" s="65"/>
      <c r="L185" s="105"/>
      <c r="M185" s="8"/>
      <c r="N185" s="91" t="s">
        <v>312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20004991</v>
      </c>
      <c r="E186" s="143"/>
      <c r="F186" s="64"/>
      <c r="G186" s="64"/>
      <c r="H186" s="71"/>
      <c r="I186" s="118"/>
      <c r="J186" s="64"/>
      <c r="K186" s="65"/>
      <c r="L186" s="105"/>
      <c r="M186" s="8"/>
      <c r="N186" s="91" t="s">
        <v>313</v>
      </c>
      <c r="O186" s="10">
        <v>4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20004982</v>
      </c>
      <c r="E187" s="143"/>
      <c r="F187" s="64"/>
      <c r="G187" s="64"/>
      <c r="H187" s="64"/>
      <c r="I187" s="118"/>
      <c r="J187" s="64"/>
      <c r="K187" s="65"/>
      <c r="L187" s="105"/>
      <c r="M187" s="8"/>
      <c r="N187" s="91" t="s">
        <v>314</v>
      </c>
      <c r="O187" s="10">
        <v>2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20004985</v>
      </c>
      <c r="E188" s="143"/>
      <c r="F188" s="64"/>
      <c r="G188" s="64"/>
      <c r="H188" s="64"/>
      <c r="I188" s="118"/>
      <c r="J188" s="64"/>
      <c r="K188" s="65"/>
      <c r="L188" s="105"/>
      <c r="M188" s="8"/>
      <c r="N188" s="91" t="s">
        <v>315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20004948</v>
      </c>
      <c r="E189" s="144"/>
      <c r="F189" s="118"/>
      <c r="G189" s="118"/>
      <c r="H189" s="118"/>
      <c r="I189" s="64"/>
      <c r="J189" s="118"/>
      <c r="K189" s="118"/>
      <c r="L189" s="105"/>
      <c r="M189" s="8"/>
      <c r="N189" s="91" t="s">
        <v>316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20005987</v>
      </c>
      <c r="E190" s="144"/>
      <c r="F190" s="118"/>
      <c r="G190" s="118"/>
      <c r="H190" s="118"/>
      <c r="I190" s="64"/>
      <c r="J190" s="118"/>
      <c r="K190" s="118"/>
      <c r="L190" s="105"/>
      <c r="M190" s="8"/>
      <c r="N190" s="91" t="s">
        <v>482</v>
      </c>
      <c r="O190" s="10">
        <v>4.5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10034961</v>
      </c>
      <c r="E191" s="144"/>
      <c r="F191" s="118"/>
      <c r="G191" s="118"/>
      <c r="H191" s="118"/>
      <c r="I191" s="118"/>
      <c r="J191" s="117"/>
      <c r="K191" s="118"/>
      <c r="L191" s="105"/>
      <c r="M191" s="8"/>
      <c r="N191" s="91" t="s">
        <v>425</v>
      </c>
      <c r="O191" s="10">
        <f>1/40</f>
        <v>2.5000000000000001E-2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10036298</v>
      </c>
      <c r="E192" s="144"/>
      <c r="F192" s="118"/>
      <c r="G192" s="118"/>
      <c r="H192" s="118"/>
      <c r="I192" s="118"/>
      <c r="J192" s="117"/>
      <c r="K192" s="118"/>
      <c r="L192" s="105"/>
      <c r="M192" s="8"/>
      <c r="N192" s="91" t="s">
        <v>479</v>
      </c>
      <c r="O192" s="10">
        <v>0.02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10036299</v>
      </c>
      <c r="E193" s="144"/>
      <c r="F193" s="118"/>
      <c r="G193" s="118"/>
      <c r="H193" s="118"/>
      <c r="I193" s="118"/>
      <c r="J193" s="117"/>
      <c r="K193" s="118"/>
      <c r="L193" s="105"/>
      <c r="M193" s="8"/>
      <c r="N193" s="91" t="s">
        <v>480</v>
      </c>
      <c r="O193" s="10">
        <v>0.05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10036337</v>
      </c>
      <c r="E194" s="144"/>
      <c r="F194" s="71"/>
      <c r="G194" s="118"/>
      <c r="H194" s="118"/>
      <c r="I194" s="64"/>
      <c r="J194" s="65"/>
      <c r="K194" s="66"/>
      <c r="L194" s="105"/>
      <c r="M194" s="8"/>
      <c r="N194" s="91" t="s">
        <v>481</v>
      </c>
      <c r="O194" s="10">
        <v>5.0000000000000001E-3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20005152</v>
      </c>
      <c r="E195" s="64"/>
      <c r="F195" s="71"/>
      <c r="G195" s="118"/>
      <c r="H195" s="118"/>
      <c r="I195" s="64"/>
      <c r="J195" s="65"/>
      <c r="K195" s="66"/>
      <c r="L195" s="105"/>
      <c r="M195" s="8"/>
      <c r="N195" s="91" t="s">
        <v>488</v>
      </c>
      <c r="O195" s="10">
        <v>0.2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143"/>
      <c r="F196" s="64"/>
      <c r="G196" s="64"/>
      <c r="H196" s="71"/>
      <c r="I196" s="64"/>
      <c r="J196" s="64"/>
      <c r="K196" s="65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143"/>
      <c r="F197" s="64"/>
      <c r="G197" s="64"/>
      <c r="H197" s="64"/>
      <c r="I197" s="64"/>
      <c r="J197" s="64"/>
      <c r="K197" s="65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143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143"/>
      <c r="F199" s="64"/>
      <c r="G199" s="64"/>
      <c r="H199" s="118"/>
      <c r="I199" s="118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143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143"/>
      <c r="F201" s="64"/>
      <c r="G201" s="64"/>
      <c r="H201" s="71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143"/>
      <c r="F202" s="64"/>
      <c r="G202" s="64"/>
      <c r="H202" s="64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143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144"/>
      <c r="F204" s="118"/>
      <c r="G204" s="118"/>
      <c r="H204" s="118"/>
      <c r="I204" s="64"/>
      <c r="J204" s="118"/>
      <c r="K204" s="118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44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44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44"/>
      <c r="F207" s="118"/>
      <c r="G207" s="118"/>
      <c r="H207" s="118"/>
      <c r="I207" s="118"/>
      <c r="J207" s="117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44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44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44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43"/>
      <c r="F211" s="64"/>
      <c r="G211" s="118"/>
      <c r="H211" s="118"/>
      <c r="I211" s="118"/>
      <c r="J211" s="118"/>
      <c r="K211" s="65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43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143"/>
      <c r="F213" s="64"/>
      <c r="G213" s="64"/>
      <c r="H213" s="64"/>
      <c r="I213" s="118"/>
      <c r="J213" s="118"/>
      <c r="K213" s="118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143"/>
      <c r="F214" s="64"/>
      <c r="G214" s="64"/>
      <c r="H214" s="64"/>
      <c r="I214" s="64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143"/>
      <c r="F215" s="64"/>
      <c r="G215" s="64"/>
      <c r="H215" s="64"/>
      <c r="I215" s="64"/>
      <c r="J215" s="64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143"/>
      <c r="F216" s="64"/>
      <c r="G216" s="64"/>
      <c r="H216" s="64"/>
      <c r="I216" s="64"/>
      <c r="J216" s="64"/>
      <c r="K216" s="64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143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143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143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143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143"/>
      <c r="F221" s="64"/>
      <c r="G221" s="64"/>
      <c r="H221" s="64"/>
      <c r="I221" s="118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143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143"/>
      <c r="F223" s="64"/>
      <c r="G223" s="64"/>
      <c r="H223" s="64"/>
      <c r="I223" s="64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143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143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143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143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143"/>
      <c r="F228" s="64"/>
      <c r="G228" s="64"/>
      <c r="H228" s="64"/>
      <c r="I228" s="118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143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143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143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143"/>
      <c r="F232" s="64"/>
      <c r="G232" s="64"/>
      <c r="H232" s="64"/>
      <c r="I232" s="64"/>
      <c r="J232" s="64"/>
      <c r="K232" s="118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143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143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143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143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143"/>
      <c r="F237" s="64"/>
      <c r="G237" s="64"/>
      <c r="H237" s="64"/>
      <c r="I237" s="64"/>
      <c r="J237" s="64"/>
      <c r="K237" s="64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143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143"/>
      <c r="F239" s="64"/>
      <c r="G239" s="64"/>
      <c r="H239" s="64"/>
      <c r="I239" s="64"/>
      <c r="J239" s="71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143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143"/>
      <c r="F241" s="64"/>
      <c r="G241" s="64"/>
      <c r="H241" s="64"/>
      <c r="I241" s="64"/>
      <c r="J241" s="64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143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143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143"/>
      <c r="F244" s="64"/>
      <c r="G244" s="64"/>
      <c r="H244" s="64"/>
      <c r="I244" s="64"/>
      <c r="J244" s="118"/>
      <c r="K244" s="118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143"/>
      <c r="F245" s="64"/>
      <c r="G245" s="64"/>
      <c r="H245" s="64"/>
      <c r="I245" s="118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143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144"/>
      <c r="F247" s="118"/>
      <c r="G247" s="118"/>
      <c r="H247" s="118"/>
      <c r="I247" s="64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44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44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44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/>
      <c r="C251" s="63"/>
      <c r="D251" s="64"/>
      <c r="E251" s="144"/>
      <c r="F251" s="118"/>
      <c r="G251" s="118"/>
      <c r="H251" s="118"/>
      <c r="I251" s="118"/>
      <c r="J251" s="117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44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44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44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 t="s">
        <v>66</v>
      </c>
      <c r="C255" s="63"/>
      <c r="D255" s="64"/>
      <c r="E255" s="143"/>
      <c r="F255" s="71"/>
      <c r="G255" s="118"/>
      <c r="H255" s="118"/>
      <c r="I255" s="118"/>
      <c r="J255" s="118"/>
      <c r="K255" s="64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143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3" ht="22.5" customHeight="1" x14ac:dyDescent="0.55000000000000004">
      <c r="A257" s="5">
        <v>1000</v>
      </c>
      <c r="B257" s="52" t="s">
        <v>66</v>
      </c>
      <c r="C257" s="63"/>
      <c r="D257" s="64"/>
      <c r="E257" s="143"/>
      <c r="F257" s="64"/>
      <c r="G257" s="64"/>
      <c r="H257" s="71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3" ht="22.5" customHeight="1" x14ac:dyDescent="0.55000000000000004">
      <c r="A258" s="5">
        <v>1000</v>
      </c>
      <c r="B258" s="52" t="s">
        <v>66</v>
      </c>
      <c r="C258" s="63"/>
      <c r="D258" s="64"/>
      <c r="E258" s="143"/>
      <c r="F258" s="64"/>
      <c r="G258" s="64"/>
      <c r="H258" s="64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3" ht="22.5" customHeight="1" x14ac:dyDescent="0.55000000000000004">
      <c r="A259" s="5">
        <v>1000</v>
      </c>
      <c r="B259" s="52" t="s">
        <v>66</v>
      </c>
      <c r="C259" s="63"/>
      <c r="D259" s="64"/>
      <c r="E259" s="143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3" ht="22.5" customHeight="1" x14ac:dyDescent="0.55000000000000004">
      <c r="A260" s="5">
        <v>1000</v>
      </c>
      <c r="B260" s="52" t="s">
        <v>66</v>
      </c>
      <c r="C260" s="63"/>
      <c r="D260" s="64"/>
      <c r="E260" s="144"/>
      <c r="F260" s="118"/>
      <c r="G260" s="118"/>
      <c r="H260" s="118"/>
      <c r="I260" s="64"/>
      <c r="J260" s="118"/>
      <c r="K260" s="118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3" ht="22.5" customHeight="1" x14ac:dyDescent="0.55000000000000004">
      <c r="A261" s="5">
        <v>1000</v>
      </c>
      <c r="B261" s="52" t="s">
        <v>66</v>
      </c>
      <c r="C261" s="63"/>
      <c r="D261" s="64"/>
      <c r="E261" s="144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3" ht="22.5" customHeight="1" x14ac:dyDescent="0.55000000000000004">
      <c r="A262" s="5">
        <v>1000</v>
      </c>
      <c r="B262" s="52" t="s">
        <v>66</v>
      </c>
      <c r="C262" s="63"/>
      <c r="D262" s="64"/>
      <c r="E262" s="144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3" ht="22.5" customHeight="1" x14ac:dyDescent="0.55000000000000004">
      <c r="A263" s="5">
        <v>1000</v>
      </c>
      <c r="B263" s="52"/>
      <c r="C263" s="63"/>
      <c r="D263" s="64"/>
      <c r="E263" s="144"/>
      <c r="F263" s="118"/>
      <c r="G263" s="118"/>
      <c r="H263" s="118"/>
      <c r="I263" s="118"/>
      <c r="J263" s="117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3" ht="22.5" customHeight="1" x14ac:dyDescent="0.55000000000000004">
      <c r="A264" s="5">
        <v>1000</v>
      </c>
      <c r="B264" s="52"/>
      <c r="C264" s="63"/>
      <c r="D264" s="64"/>
      <c r="E264" s="144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3" ht="22.5" customHeight="1" x14ac:dyDescent="0.55000000000000004">
      <c r="A265" s="5">
        <v>1000</v>
      </c>
      <c r="B265" s="52"/>
      <c r="C265" s="63"/>
      <c r="D265" s="64"/>
      <c r="E265" s="144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3" ht="22.5" customHeight="1" x14ac:dyDescent="0.55000000000000004">
      <c r="A266" s="5">
        <v>1000</v>
      </c>
      <c r="B266" s="52"/>
      <c r="C266" s="63"/>
      <c r="D266" s="64"/>
      <c r="E266" s="144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3" ht="22.5" customHeight="1" x14ac:dyDescent="0.55000000000000004">
      <c r="A267" s="5">
        <v>1000</v>
      </c>
      <c r="B267" s="52" t="s">
        <v>66</v>
      </c>
      <c r="C267" s="63"/>
      <c r="D267" s="64"/>
      <c r="E267" s="143"/>
      <c r="F267" s="71"/>
      <c r="G267" s="118"/>
      <c r="H267" s="118"/>
      <c r="I267" s="118"/>
      <c r="J267" s="118"/>
      <c r="K267" s="64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3" ht="22.5" customHeight="1" x14ac:dyDescent="0.55000000000000004">
      <c r="A268" s="5">
        <v>1000</v>
      </c>
      <c r="B268" s="52" t="s">
        <v>66</v>
      </c>
      <c r="C268" s="63"/>
      <c r="D268" s="64"/>
      <c r="E268" s="143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3" ht="22.5" customHeight="1" x14ac:dyDescent="0.55000000000000004">
      <c r="A269" s="5">
        <v>1000</v>
      </c>
      <c r="B269" s="52" t="s">
        <v>66</v>
      </c>
      <c r="C269" s="63"/>
      <c r="D269" s="64"/>
      <c r="E269" s="143"/>
      <c r="F269" s="64"/>
      <c r="G269" s="64"/>
      <c r="H269" s="71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3" ht="22.5" customHeight="1" x14ac:dyDescent="0.55000000000000004">
      <c r="A270" s="5">
        <v>1000</v>
      </c>
      <c r="B270" s="52" t="s">
        <v>66</v>
      </c>
      <c r="C270" s="63"/>
      <c r="D270" s="64"/>
      <c r="E270" s="143"/>
      <c r="F270" s="64"/>
      <c r="G270" s="64"/>
      <c r="H270" s="64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3" ht="22.5" customHeight="1" x14ac:dyDescent="0.55000000000000004">
      <c r="A271" s="5">
        <v>1000</v>
      </c>
      <c r="B271" s="52" t="s">
        <v>66</v>
      </c>
      <c r="C271" s="63"/>
      <c r="D271" s="64"/>
      <c r="E271" s="143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3" s="120" customFormat="1" ht="22.5" customHeight="1" x14ac:dyDescent="0.55000000000000004">
      <c r="A272" s="5">
        <v>1000</v>
      </c>
      <c r="B272" s="52" t="s">
        <v>66</v>
      </c>
      <c r="C272" s="63"/>
      <c r="D272" s="64"/>
      <c r="E272" s="143"/>
      <c r="F272" s="64"/>
      <c r="G272" s="64"/>
      <c r="H272" s="118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S272" s="13"/>
      <c r="T272" s="13"/>
      <c r="U272" s="13"/>
      <c r="V272" s="13"/>
      <c r="W272" s="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3"/>
      <c r="AP272" s="3"/>
      <c r="AQ272" s="3"/>
    </row>
    <row r="273" spans="1:43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143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  <c r="AP273" s="3"/>
      <c r="AQ273" s="3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143"/>
      <c r="F274" s="64"/>
      <c r="G274" s="64"/>
      <c r="H274" s="64"/>
      <c r="I274" s="64"/>
      <c r="J274" s="64"/>
      <c r="K274" s="65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143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ht="22.5" customHeight="1" x14ac:dyDescent="0.55000000000000004">
      <c r="A276" s="5">
        <v>1000</v>
      </c>
      <c r="B276" s="52" t="s">
        <v>66</v>
      </c>
      <c r="C276" s="63"/>
      <c r="D276" s="64"/>
      <c r="E276" s="144"/>
      <c r="F276" s="118"/>
      <c r="G276" s="118"/>
      <c r="H276" s="118"/>
      <c r="I276" s="64"/>
      <c r="J276" s="118"/>
      <c r="K276" s="118"/>
      <c r="L276" s="105"/>
      <c r="M276" s="8"/>
      <c r="N276" s="91"/>
      <c r="O276" s="10"/>
      <c r="P276" s="10"/>
      <c r="Q276" s="11"/>
      <c r="R276" s="4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</row>
    <row r="277" spans="1:43" ht="22.5" customHeight="1" x14ac:dyDescent="0.55000000000000004">
      <c r="A277" s="5">
        <v>1000</v>
      </c>
      <c r="B277" s="52" t="s">
        <v>66</v>
      </c>
      <c r="C277" s="63"/>
      <c r="D277" s="64"/>
      <c r="E277" s="144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44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/>
      <c r="C279" s="63"/>
      <c r="D279" s="64"/>
      <c r="E279" s="144"/>
      <c r="F279" s="118"/>
      <c r="G279" s="118"/>
      <c r="H279" s="118"/>
      <c r="I279" s="118"/>
      <c r="J279" s="117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44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44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44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 t="s">
        <v>66</v>
      </c>
      <c r="C283" s="63"/>
      <c r="D283" s="64"/>
      <c r="E283" s="143"/>
      <c r="F283" s="71"/>
      <c r="G283" s="118"/>
      <c r="H283" s="118"/>
      <c r="I283" s="118"/>
      <c r="J283" s="118"/>
      <c r="K283" s="64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143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143"/>
      <c r="F285" s="64"/>
      <c r="G285" s="64"/>
      <c r="H285" s="71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143"/>
      <c r="F286" s="64"/>
      <c r="G286" s="64"/>
      <c r="H286" s="64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143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s="120" customFormat="1" ht="22.5" customHeight="1" x14ac:dyDescent="0.55000000000000004">
      <c r="A288" s="5">
        <v>1000</v>
      </c>
      <c r="B288" s="52" t="s">
        <v>66</v>
      </c>
      <c r="C288" s="63"/>
      <c r="D288" s="64"/>
      <c r="E288" s="143"/>
      <c r="F288" s="64"/>
      <c r="G288" s="64"/>
      <c r="H288" s="118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S288" s="13"/>
      <c r="T288" s="13"/>
      <c r="U288" s="13"/>
      <c r="V288" s="13"/>
      <c r="W288" s="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3"/>
      <c r="AP288" s="3"/>
      <c r="AQ288" s="3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143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  <c r="AP289" s="3"/>
      <c r="AQ289" s="3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143"/>
      <c r="F290" s="64"/>
      <c r="G290" s="64"/>
      <c r="H290" s="64"/>
      <c r="I290" s="64"/>
      <c r="J290" s="64"/>
      <c r="K290" s="65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143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ht="22.5" customHeight="1" x14ac:dyDescent="0.55000000000000004">
      <c r="A292" s="5">
        <v>1000</v>
      </c>
      <c r="B292" s="52" t="s">
        <v>66</v>
      </c>
      <c r="C292" s="63"/>
      <c r="D292" s="64"/>
      <c r="E292" s="144"/>
      <c r="F292" s="118"/>
      <c r="G292" s="118"/>
      <c r="H292" s="118"/>
      <c r="I292" s="64"/>
      <c r="J292" s="118"/>
      <c r="K292" s="118"/>
      <c r="L292" s="105"/>
      <c r="M292" s="8"/>
      <c r="N292" s="91"/>
      <c r="O292" s="10"/>
      <c r="P292" s="10"/>
      <c r="Q292" s="11"/>
      <c r="R292" s="4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</row>
    <row r="293" spans="1:43" ht="22.5" customHeight="1" x14ac:dyDescent="0.55000000000000004">
      <c r="A293" s="5">
        <v>1000</v>
      </c>
      <c r="B293" s="52" t="s">
        <v>66</v>
      </c>
      <c r="C293" s="63"/>
      <c r="D293" s="64"/>
      <c r="E293" s="144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44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/>
      <c r="C295" s="63"/>
      <c r="D295" s="64"/>
      <c r="E295" s="144"/>
      <c r="F295" s="118"/>
      <c r="G295" s="118"/>
      <c r="H295" s="118"/>
      <c r="I295" s="118"/>
      <c r="J295" s="117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44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44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44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 t="s">
        <v>66</v>
      </c>
      <c r="C299" s="63"/>
      <c r="D299" s="64"/>
      <c r="E299" s="143"/>
      <c r="F299" s="71"/>
      <c r="G299" s="118"/>
      <c r="H299" s="118"/>
      <c r="I299" s="118"/>
      <c r="J299" s="118"/>
      <c r="K299" s="64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143"/>
      <c r="F300" s="71"/>
      <c r="G300" s="117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143"/>
      <c r="F301" s="64"/>
      <c r="G301" s="64"/>
      <c r="H301" s="71"/>
      <c r="I301" s="64"/>
      <c r="J301" s="64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143"/>
      <c r="F302" s="64"/>
      <c r="G302" s="64"/>
      <c r="H302" s="64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143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143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143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143"/>
      <c r="F306" s="64"/>
      <c r="G306" s="64"/>
      <c r="H306" s="71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143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143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98"/>
      <c r="Y308" s="96"/>
      <c r="Z308" s="96"/>
      <c r="AA308" s="96"/>
      <c r="AB308" s="96"/>
      <c r="AC308" s="97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144"/>
      <c r="F309" s="118"/>
      <c r="G309" s="118"/>
      <c r="H309" s="118"/>
      <c r="I309" s="64"/>
      <c r="J309" s="118"/>
      <c r="K309" s="118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44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44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/>
      <c r="C312" s="63"/>
      <c r="D312" s="64"/>
      <c r="E312" s="144"/>
      <c r="F312" s="118"/>
      <c r="G312" s="118"/>
      <c r="H312" s="118"/>
      <c r="I312" s="118"/>
      <c r="J312" s="117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44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44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44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 t="s">
        <v>66</v>
      </c>
      <c r="C316" s="63"/>
      <c r="D316" s="64"/>
      <c r="E316" s="143"/>
      <c r="F316" s="64"/>
      <c r="G316" s="118"/>
      <c r="H316" s="64"/>
      <c r="I316" s="118"/>
      <c r="J316" s="118"/>
      <c r="K316" s="64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143"/>
      <c r="F317" s="64"/>
      <c r="G317" s="118"/>
      <c r="H317" s="64"/>
      <c r="I317" s="64"/>
      <c r="J317" s="64"/>
      <c r="K317" s="64"/>
      <c r="L317" s="105"/>
      <c r="M317" s="8"/>
      <c r="N317" s="91"/>
      <c r="O317" s="10"/>
      <c r="P317" s="10"/>
      <c r="Q317" s="11"/>
      <c r="R317" s="43"/>
      <c r="X317" s="98"/>
      <c r="Y317" s="96"/>
      <c r="Z317" s="96"/>
      <c r="AA317" s="96"/>
      <c r="AB317" s="96"/>
      <c r="AC317" s="97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144"/>
      <c r="F318" s="118"/>
      <c r="G318" s="118"/>
      <c r="H318" s="118"/>
      <c r="I318" s="64"/>
      <c r="J318" s="118"/>
      <c r="K318" s="118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44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44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/>
      <c r="C321" s="63"/>
      <c r="D321" s="64"/>
      <c r="E321" s="144"/>
      <c r="F321" s="118"/>
      <c r="G321" s="118"/>
      <c r="H321" s="118"/>
      <c r="I321" s="118"/>
      <c r="J321" s="117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44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44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44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 t="s">
        <v>66</v>
      </c>
      <c r="C325" s="63"/>
      <c r="D325" s="64"/>
      <c r="E325" s="143"/>
      <c r="F325" s="64"/>
      <c r="G325" s="118"/>
      <c r="H325" s="118"/>
      <c r="I325" s="118"/>
      <c r="J325" s="64"/>
      <c r="K325" s="64"/>
      <c r="L325" s="105"/>
      <c r="M325" s="8"/>
      <c r="N325" s="91"/>
      <c r="O325" s="10"/>
      <c r="P325" s="10"/>
      <c r="Q325" s="11"/>
      <c r="R325" s="43"/>
      <c r="X325" s="98"/>
      <c r="Y325" s="96"/>
      <c r="Z325" s="96"/>
      <c r="AA325" s="96"/>
      <c r="AB325" s="96"/>
      <c r="AC325" s="97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143"/>
      <c r="F326" s="64"/>
      <c r="G326" s="64"/>
      <c r="H326" s="64"/>
      <c r="I326" s="64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143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143"/>
      <c r="F328" s="64"/>
      <c r="G328" s="118"/>
      <c r="H328" s="118"/>
      <c r="I328" s="118"/>
      <c r="J328" s="118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143"/>
      <c r="F329" s="64"/>
      <c r="G329" s="118"/>
      <c r="H329" s="64"/>
      <c r="I329" s="64"/>
      <c r="J329" s="66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144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4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44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44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44"/>
      <c r="F334" s="64"/>
      <c r="G334" s="64"/>
      <c r="H334" s="66"/>
      <c r="I334" s="66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43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43"/>
      <c r="F336" s="64"/>
      <c r="G336" s="64"/>
      <c r="H336" s="64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144"/>
      <c r="F337" s="118"/>
      <c r="G337" s="118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44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43"/>
      <c r="F339" s="64"/>
      <c r="G339" s="64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12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44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44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43"/>
      <c r="F342" s="64"/>
      <c r="G342" s="64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44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44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44"/>
      <c r="F345" s="64"/>
      <c r="G345" s="118"/>
      <c r="H345" s="64"/>
      <c r="I345" s="64"/>
      <c r="J345" s="66"/>
      <c r="K345" s="64"/>
      <c r="L345" s="105"/>
      <c r="M345" s="8"/>
      <c r="N345" s="91"/>
      <c r="O345" s="10"/>
      <c r="P345" s="10"/>
      <c r="Q345" s="11"/>
      <c r="R345" s="43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44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44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44"/>
      <c r="F348" s="118"/>
      <c r="G348" s="118"/>
      <c r="H348" s="64"/>
      <c r="I348" s="66"/>
      <c r="J348" s="66"/>
      <c r="K348" s="64"/>
      <c r="L348" s="105"/>
      <c r="M348" s="8"/>
      <c r="N348" s="91"/>
      <c r="O348" s="10"/>
      <c r="P348" s="10"/>
      <c r="Q348" s="11"/>
      <c r="R348" s="12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43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43"/>
      <c r="F350" s="64"/>
      <c r="G350" s="64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14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44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119"/>
      <c r="E353" s="143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44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44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43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44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44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44"/>
      <c r="F359" s="64"/>
      <c r="G359" s="118"/>
      <c r="H359" s="64"/>
      <c r="I359" s="64"/>
      <c r="J359" s="66"/>
      <c r="K359" s="64"/>
      <c r="L359" s="105"/>
      <c r="M359" s="8"/>
      <c r="N359" s="91"/>
      <c r="O359" s="10"/>
      <c r="P359" s="10"/>
      <c r="Q359" s="95"/>
      <c r="R359" s="43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44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44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44"/>
      <c r="F362" s="118"/>
      <c r="G362" s="118"/>
      <c r="H362" s="64"/>
      <c r="I362" s="66"/>
      <c r="J362" s="66"/>
      <c r="K362" s="64"/>
      <c r="L362" s="105"/>
      <c r="M362" s="8"/>
      <c r="N362" s="91"/>
      <c r="O362" s="10"/>
      <c r="P362" s="10"/>
      <c r="Q362" s="11"/>
      <c r="R362" s="12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43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43"/>
      <c r="F364" s="64"/>
      <c r="G364" s="64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14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44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43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44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44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43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44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44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43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44"/>
      <c r="F373" s="64"/>
      <c r="G373" s="118"/>
      <c r="H373" s="64"/>
      <c r="I373" s="64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44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44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43"/>
      <c r="F376" s="64"/>
      <c r="G376" s="64"/>
      <c r="H376" s="66"/>
      <c r="I376" s="66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43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143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143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12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143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143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143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143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143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143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143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143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143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143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43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143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143"/>
      <c r="F391" s="64"/>
      <c r="G391" s="64"/>
      <c r="H391" s="66"/>
      <c r="I391" s="66"/>
      <c r="J391" s="66"/>
      <c r="K391" s="66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143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143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143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143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143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143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143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143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143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143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143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43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143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143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143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143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143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119"/>
      <c r="E408" s="143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143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143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143"/>
      <c r="F411" s="64"/>
      <c r="G411" s="64"/>
      <c r="H411" s="66"/>
      <c r="I411" s="66"/>
      <c r="J411" s="66"/>
      <c r="K411" s="66"/>
      <c r="L411" s="105"/>
      <c r="M411" s="8"/>
      <c r="N411" s="90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143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143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143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143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143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143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143"/>
      <c r="F418" s="64"/>
      <c r="G418" s="64"/>
      <c r="H418" s="66"/>
      <c r="I418" s="66"/>
      <c r="J418" s="66"/>
      <c r="K418" s="66"/>
      <c r="L418" s="105"/>
      <c r="M418" s="8"/>
      <c r="N418" s="9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143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143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143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143"/>
      <c r="F422" s="64"/>
      <c r="G422" s="64"/>
      <c r="H422" s="66"/>
      <c r="I422" s="66"/>
      <c r="J422" s="66"/>
      <c r="K422" s="66"/>
      <c r="L422" s="105"/>
      <c r="M422" s="8"/>
      <c r="N422" s="90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143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143"/>
      <c r="F424" s="64"/>
      <c r="G424" s="64"/>
      <c r="H424" s="66"/>
      <c r="I424" s="66"/>
      <c r="J424" s="66"/>
      <c r="K424" s="66"/>
      <c r="L424" s="105"/>
      <c r="M424" s="8"/>
      <c r="N424" s="9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143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143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143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143"/>
      <c r="F428" s="64"/>
      <c r="G428" s="64"/>
      <c r="H428" s="66"/>
      <c r="I428" s="66"/>
      <c r="J428" s="66"/>
      <c r="K428" s="66"/>
      <c r="L428" s="105"/>
      <c r="M428" s="8"/>
      <c r="N428" s="90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143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143"/>
      <c r="F430" s="64"/>
      <c r="G430" s="64"/>
      <c r="H430" s="66"/>
      <c r="I430" s="66"/>
      <c r="J430" s="66"/>
      <c r="K430" s="66"/>
      <c r="L430" s="105"/>
      <c r="M430" s="8"/>
      <c r="N430" s="9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143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143"/>
      <c r="F432" s="64"/>
      <c r="G432" s="64"/>
      <c r="H432" s="66"/>
      <c r="I432" s="66"/>
      <c r="J432" s="66"/>
      <c r="K432" s="66"/>
      <c r="L432" s="105"/>
      <c r="M432" s="8" t="s">
        <v>66</v>
      </c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143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143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143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143"/>
      <c r="F436" s="64"/>
      <c r="G436" s="64"/>
      <c r="H436" s="66"/>
      <c r="I436" s="66"/>
      <c r="J436" s="66"/>
      <c r="K436" s="66"/>
      <c r="L436" s="105"/>
      <c r="M436" s="8" t="s">
        <v>66</v>
      </c>
      <c r="N436" s="90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143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143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143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143"/>
      <c r="F440" s="64"/>
      <c r="G440" s="64"/>
      <c r="H440" s="66"/>
      <c r="I440" s="66"/>
      <c r="J440" s="66"/>
      <c r="K440" s="66"/>
      <c r="L440" s="105"/>
      <c r="M440" s="8" t="s">
        <v>66</v>
      </c>
      <c r="N440" s="9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143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143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143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143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143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143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143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143"/>
      <c r="F448" s="64"/>
      <c r="G448" s="64"/>
      <c r="H448" s="66"/>
      <c r="I448" s="66"/>
      <c r="J448" s="66"/>
      <c r="K448" s="66"/>
      <c r="L448" s="105"/>
      <c r="M448" s="8"/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143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43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143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S450" s="3"/>
      <c r="T450" s="3"/>
      <c r="U450" s="3"/>
      <c r="V450" s="3"/>
      <c r="X450" s="98"/>
      <c r="Y450" s="96"/>
      <c r="Z450" s="96"/>
      <c r="AA450" s="98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143"/>
      <c r="F451" s="64"/>
      <c r="G451" s="64"/>
      <c r="H451" s="65"/>
      <c r="I451" s="66"/>
      <c r="J451" s="66"/>
      <c r="K451" s="66"/>
      <c r="L451" s="105"/>
      <c r="M451" s="8"/>
      <c r="N451" s="16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143"/>
      <c r="F452" s="66"/>
      <c r="G452" s="66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143"/>
      <c r="F453" s="65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143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143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12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143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143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143"/>
      <c r="F458" s="65"/>
      <c r="G458" s="66"/>
      <c r="H458" s="66"/>
      <c r="I458" s="66"/>
      <c r="J458" s="66"/>
      <c r="K458" s="66"/>
      <c r="L458" s="105"/>
      <c r="M458" s="8"/>
      <c r="N458" s="90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143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143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143"/>
      <c r="F461" s="65"/>
      <c r="G461" s="66"/>
      <c r="H461" s="66"/>
      <c r="I461" s="66"/>
      <c r="J461" s="66"/>
      <c r="K461" s="66"/>
      <c r="L461" s="105"/>
      <c r="M461" s="8"/>
      <c r="N461" s="91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143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143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143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143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143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143"/>
      <c r="F467" s="65"/>
      <c r="G467" s="66"/>
      <c r="H467" s="66"/>
      <c r="I467" s="66"/>
      <c r="J467" s="66"/>
      <c r="K467" s="66"/>
      <c r="L467" s="105"/>
      <c r="M467" s="8"/>
      <c r="N467" s="9"/>
      <c r="O467" s="10"/>
      <c r="P467" s="10"/>
      <c r="Q467" s="11"/>
      <c r="R467" s="43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143"/>
      <c r="F468" s="64"/>
      <c r="G468" s="64"/>
      <c r="H468" s="65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143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143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143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6"/>
      <c r="E472" s="143"/>
      <c r="F472" s="66"/>
      <c r="G472" s="70"/>
      <c r="H472" s="66"/>
      <c r="I472" s="66"/>
      <c r="J472" s="66"/>
      <c r="K472" s="66"/>
      <c r="L472" s="105"/>
      <c r="M472" s="8"/>
      <c r="N472" s="90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106"/>
      <c r="D473" s="107"/>
      <c r="E473" s="147"/>
      <c r="F473" s="107"/>
      <c r="G473" s="108"/>
      <c r="H473" s="107"/>
      <c r="I473" s="107"/>
      <c r="J473" s="107"/>
      <c r="K473" s="107"/>
      <c r="L473" s="109"/>
      <c r="M473" s="8"/>
      <c r="N473" s="90"/>
      <c r="O473" s="10"/>
      <c r="P473" s="10"/>
      <c r="Q473" s="11"/>
      <c r="R473" s="12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92"/>
      <c r="D474" s="60"/>
      <c r="E474" s="148"/>
      <c r="F474" s="93"/>
      <c r="H474" s="29"/>
      <c r="I474" s="93"/>
      <c r="J474" s="93"/>
      <c r="K474" s="93"/>
      <c r="L474" s="22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149"/>
      <c r="F475" s="29"/>
      <c r="G475" s="93"/>
      <c r="H475" s="93"/>
      <c r="I475" s="93"/>
      <c r="J475" s="93"/>
      <c r="K475" s="93"/>
      <c r="L475" s="22"/>
      <c r="M475" s="8"/>
      <c r="N475" s="9"/>
      <c r="O475" s="10"/>
      <c r="P475" s="10"/>
      <c r="Q475" s="95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149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149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93"/>
      <c r="E478" s="149"/>
      <c r="F478" s="93"/>
      <c r="H478" s="93"/>
      <c r="I478" s="93"/>
      <c r="J478" s="93"/>
      <c r="K478" s="93"/>
      <c r="L478" s="22"/>
      <c r="M478" s="8"/>
      <c r="N478" s="90"/>
      <c r="O478" s="10"/>
      <c r="P478" s="10"/>
      <c r="Q478" s="11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149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x14ac:dyDescent="0.55000000000000004">
      <c r="A480" s="5">
        <v>1000</v>
      </c>
      <c r="B480" s="52" t="s">
        <v>66</v>
      </c>
      <c r="C480" s="92"/>
      <c r="D480" s="60"/>
      <c r="E480" s="149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95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149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ht="22.5" customHeight="1" x14ac:dyDescent="0.55000000000000004">
      <c r="A482" s="5">
        <v>1000</v>
      </c>
      <c r="B482" s="52" t="s">
        <v>66</v>
      </c>
      <c r="C482" s="92"/>
      <c r="D482" s="60"/>
      <c r="E482" s="149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93"/>
      <c r="E483" s="149"/>
      <c r="F483" s="60"/>
      <c r="G483" s="60"/>
      <c r="H483" s="94"/>
      <c r="I483" s="93"/>
      <c r="J483" s="93"/>
      <c r="K483" s="93"/>
      <c r="L483" s="22"/>
      <c r="M483" s="8"/>
      <c r="N483" s="90"/>
      <c r="O483" s="10"/>
      <c r="P483" s="10"/>
      <c r="Q483" s="11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148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12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60"/>
      <c r="E485" s="148"/>
      <c r="F485" s="93"/>
      <c r="G485" s="60"/>
      <c r="H485" s="94"/>
      <c r="I485" s="93"/>
      <c r="J485" s="93"/>
      <c r="K485" s="93"/>
      <c r="L485" s="22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149"/>
      <c r="F486" s="29"/>
      <c r="G486" s="93"/>
      <c r="H486" s="93"/>
      <c r="I486" s="93"/>
      <c r="J486" s="93"/>
      <c r="K486" s="93"/>
      <c r="L486" s="22"/>
      <c r="M486" s="8"/>
      <c r="N486" s="9"/>
      <c r="O486" s="10"/>
      <c r="P486" s="10"/>
      <c r="Q486" s="11"/>
      <c r="R486" s="43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92</v>
      </c>
      <c r="C487" s="92"/>
      <c r="D487" s="60"/>
      <c r="E487" s="149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149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93"/>
      <c r="E489" s="149"/>
      <c r="F489" s="60"/>
      <c r="G489" s="60"/>
      <c r="H489" s="94"/>
      <c r="I489" s="93"/>
      <c r="J489" s="93"/>
      <c r="K489" s="93"/>
      <c r="L489" s="22"/>
      <c r="M489" s="8"/>
      <c r="N489" s="90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148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12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60"/>
      <c r="E491" s="148"/>
      <c r="F491" s="93"/>
      <c r="G491" s="60"/>
      <c r="H491" s="94"/>
      <c r="I491" s="93"/>
      <c r="J491" s="93"/>
      <c r="K491" s="93"/>
      <c r="L491" s="22"/>
      <c r="M491" s="8"/>
      <c r="N491" s="9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149"/>
      <c r="F492" s="29"/>
      <c r="G492" s="93"/>
      <c r="H492" s="93"/>
      <c r="I492" s="93"/>
      <c r="J492" s="93"/>
      <c r="K492" s="93"/>
      <c r="L492" s="22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149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149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93"/>
      <c r="E495" s="149"/>
      <c r="F495" s="60"/>
      <c r="G495" s="93"/>
      <c r="H495" s="29"/>
      <c r="I495" s="93"/>
      <c r="J495" s="93"/>
      <c r="K495" s="93"/>
      <c r="L495" s="22"/>
      <c r="M495" s="8"/>
      <c r="N495" s="90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148"/>
      <c r="F496" s="60"/>
      <c r="G496" s="93"/>
      <c r="H496" s="29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148"/>
      <c r="F497" s="93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12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148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149"/>
      <c r="F499" s="93"/>
      <c r="G499" s="93"/>
      <c r="H499" s="93"/>
      <c r="I499" s="93"/>
      <c r="J499" s="93"/>
      <c r="K499" s="93"/>
      <c r="L499" s="22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149"/>
      <c r="F500" s="93"/>
      <c r="G500" s="60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149"/>
      <c r="F501" s="93"/>
      <c r="G501" s="93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149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149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149"/>
      <c r="F504" s="93"/>
      <c r="G504" s="60"/>
      <c r="H504" s="93"/>
      <c r="I504" s="93"/>
      <c r="J504" s="93"/>
      <c r="K504" s="93"/>
      <c r="L504" s="22"/>
      <c r="M504" s="8"/>
      <c r="N504" s="9"/>
      <c r="O504" s="10"/>
      <c r="P504" s="10"/>
      <c r="Q504" s="11"/>
      <c r="R504" s="43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149"/>
      <c r="F505" s="29"/>
      <c r="G505" s="93"/>
      <c r="H505" s="93"/>
      <c r="I505" s="93"/>
      <c r="J505" s="93"/>
      <c r="K505" s="93"/>
      <c r="L505" s="22"/>
      <c r="M505" s="8"/>
      <c r="N505" s="9"/>
      <c r="O505" s="10"/>
      <c r="P505" s="10"/>
      <c r="Q505" s="95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149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149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149"/>
      <c r="F508" s="60"/>
      <c r="G508" s="60"/>
      <c r="H508" s="29"/>
      <c r="I508" s="93"/>
      <c r="J508" s="93"/>
      <c r="K508" s="93"/>
      <c r="L508" s="22"/>
      <c r="M508" s="8"/>
      <c r="N508" s="9"/>
      <c r="O508" s="10"/>
      <c r="P508" s="10"/>
      <c r="Q508" s="11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149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149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149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149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149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E516" s="149"/>
      <c r="F516" s="60"/>
      <c r="G516" s="60"/>
      <c r="H516" s="29"/>
      <c r="I516" s="93"/>
      <c r="J516" s="93"/>
      <c r="K516" s="93"/>
      <c r="L516" s="22"/>
      <c r="M516" s="8"/>
      <c r="N516" s="91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149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149"/>
      <c r="F518" s="60"/>
      <c r="G518" s="60"/>
      <c r="H518" s="29"/>
      <c r="I518" s="93"/>
      <c r="J518" s="93"/>
      <c r="K518" s="93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149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149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149"/>
      <c r="F521" s="60"/>
      <c r="G521" s="60"/>
      <c r="H521" s="29"/>
      <c r="I521" s="93"/>
      <c r="J521" s="93"/>
      <c r="K521" s="93"/>
      <c r="L521" s="22"/>
      <c r="M521" s="8"/>
      <c r="N521" s="83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149"/>
      <c r="F522" s="60"/>
      <c r="G522" s="60"/>
      <c r="H522" s="29"/>
      <c r="I522" s="93"/>
      <c r="J522" s="93"/>
      <c r="K522" s="93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149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149"/>
      <c r="F524" s="60"/>
      <c r="G524" s="60"/>
      <c r="H524" s="29"/>
      <c r="I524" s="93"/>
      <c r="J524" s="93"/>
      <c r="K524" s="93"/>
      <c r="L524" s="22"/>
      <c r="M524" s="8"/>
      <c r="N524" s="91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149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149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149"/>
      <c r="F527" s="60"/>
      <c r="G527" s="60"/>
      <c r="H527" s="29"/>
      <c r="I527" s="93"/>
      <c r="J527" s="93"/>
      <c r="K527" s="93"/>
      <c r="L527" s="22"/>
      <c r="M527" s="8"/>
      <c r="N527" s="17"/>
      <c r="O527" s="10"/>
      <c r="P527" s="10"/>
      <c r="Q527" s="11"/>
      <c r="R527" s="43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149"/>
      <c r="F528" s="60"/>
      <c r="G528" s="60"/>
      <c r="H528" s="94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149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149"/>
      <c r="F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x14ac:dyDescent="0.55000000000000004">
      <c r="A531" s="5">
        <v>1000</v>
      </c>
      <c r="B531" s="52" t="s">
        <v>66</v>
      </c>
      <c r="C531" s="92"/>
      <c r="D531" s="60"/>
      <c r="E531" s="149"/>
      <c r="F531" s="60"/>
      <c r="G531" s="60"/>
      <c r="H531" s="29"/>
      <c r="I531" s="93"/>
      <c r="J531" s="93"/>
      <c r="K531" s="93"/>
      <c r="L531" s="22"/>
      <c r="M531" s="8"/>
      <c r="N531" s="91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149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149"/>
      <c r="F533" s="60"/>
      <c r="G533" s="29"/>
      <c r="H533" s="94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149"/>
      <c r="F534" s="60"/>
      <c r="G534" s="60"/>
      <c r="H534" s="29"/>
      <c r="I534" s="93"/>
      <c r="J534" s="93"/>
      <c r="K534" s="93"/>
      <c r="L534" s="22"/>
      <c r="M534" s="8"/>
      <c r="N534" s="104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149"/>
      <c r="F535" s="60"/>
      <c r="G535" s="60"/>
      <c r="H535" s="29"/>
      <c r="I535" s="93"/>
      <c r="J535" s="93"/>
      <c r="K535" s="93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ht="22.5" customHeight="1" x14ac:dyDescent="0.55000000000000004">
      <c r="A536" s="5">
        <v>1000</v>
      </c>
      <c r="B536" s="52" t="s">
        <v>66</v>
      </c>
      <c r="C536" s="92"/>
      <c r="D536" s="60"/>
      <c r="E536" s="149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149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149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149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149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149"/>
      <c r="F541" s="60"/>
      <c r="G541" s="60"/>
      <c r="H541" s="29"/>
      <c r="I541" s="93"/>
      <c r="J541" s="93"/>
      <c r="K541" s="93"/>
      <c r="L541" s="22"/>
      <c r="M541" s="8"/>
      <c r="N541" s="91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149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V542" s="14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149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149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149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V545" s="14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149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149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149"/>
      <c r="F548" s="60"/>
      <c r="G548" s="60"/>
      <c r="H548" s="29"/>
      <c r="I548" s="93"/>
      <c r="J548" s="93"/>
      <c r="K548" s="93"/>
      <c r="L548" s="22"/>
      <c r="M548" s="8"/>
      <c r="N548" s="91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149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149"/>
      <c r="F550" s="60"/>
      <c r="G550" s="60"/>
      <c r="H550" s="29"/>
      <c r="I550" s="93"/>
      <c r="J550" s="93"/>
      <c r="K550" s="93"/>
      <c r="L550" s="22"/>
      <c r="M550" s="8"/>
      <c r="N550" s="16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149"/>
      <c r="F551" s="60"/>
      <c r="G551" s="60"/>
      <c r="H551" s="29"/>
      <c r="I551" s="93"/>
      <c r="J551" s="93"/>
      <c r="K551" s="93"/>
      <c r="L551" s="22"/>
      <c r="M551" s="8"/>
      <c r="N551" s="17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149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149"/>
      <c r="F553" s="60"/>
      <c r="G553" s="60"/>
      <c r="H553" s="29"/>
      <c r="I553" s="93"/>
      <c r="J553" s="93"/>
      <c r="K553" s="93"/>
      <c r="L553" s="22"/>
      <c r="M553" s="8"/>
      <c r="N553" s="9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149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149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149"/>
      <c r="F556" s="60"/>
      <c r="G556" s="60"/>
      <c r="H556" s="93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149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149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149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149"/>
      <c r="F560" s="60"/>
      <c r="G560" s="60"/>
      <c r="H560" s="94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149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149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149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149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149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149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149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149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149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149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149"/>
      <c r="F571" s="60"/>
      <c r="G571" s="60"/>
      <c r="H571" s="29"/>
      <c r="I571" s="93"/>
      <c r="J571" s="93"/>
      <c r="K571" s="93"/>
      <c r="L571" s="22"/>
      <c r="M571" s="8"/>
      <c r="N571" s="16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149"/>
      <c r="F572" s="60"/>
      <c r="G572" s="60"/>
      <c r="H572" s="29"/>
      <c r="I572" s="93"/>
      <c r="J572" s="93"/>
      <c r="K572" s="93"/>
      <c r="L572" s="22"/>
      <c r="M572" s="8"/>
      <c r="N572" s="17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149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149"/>
      <c r="F574" s="60"/>
      <c r="G574" s="60"/>
      <c r="H574" s="29"/>
      <c r="I574" s="93"/>
      <c r="J574" s="93"/>
      <c r="K574" s="93"/>
      <c r="L574" s="22"/>
      <c r="M574" s="8"/>
      <c r="N574" s="9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149"/>
      <c r="F575" s="60"/>
      <c r="G575" s="60"/>
      <c r="H575" s="29"/>
      <c r="I575" s="93"/>
      <c r="J575" s="93"/>
      <c r="K575" s="93"/>
      <c r="L575" s="22"/>
      <c r="M575" s="8"/>
      <c r="N575" s="16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149"/>
      <c r="F576" s="60"/>
      <c r="G576" s="60"/>
      <c r="H576" s="29"/>
      <c r="I576" s="93"/>
      <c r="J576" s="93"/>
      <c r="K576" s="93"/>
      <c r="L576" s="22"/>
      <c r="M576" s="8"/>
      <c r="N576" s="17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149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149"/>
      <c r="F578" s="60"/>
      <c r="G578" s="60"/>
      <c r="H578" s="29"/>
      <c r="I578" s="93"/>
      <c r="J578" s="93"/>
      <c r="K578" s="93"/>
      <c r="L578" s="22"/>
      <c r="M578" s="8"/>
      <c r="N578" s="9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149"/>
      <c r="F579" s="60"/>
      <c r="G579" s="60"/>
      <c r="H579" s="29"/>
      <c r="I579" s="93"/>
      <c r="J579" s="93"/>
      <c r="K579" s="93"/>
      <c r="L579" s="22"/>
      <c r="M579" s="8"/>
      <c r="N579" s="16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149"/>
      <c r="F580" s="60"/>
      <c r="G580" s="60"/>
      <c r="H580" s="29"/>
      <c r="I580" s="93"/>
      <c r="J580" s="93"/>
      <c r="K580" s="93"/>
      <c r="L580" s="22"/>
      <c r="M580" s="8"/>
      <c r="N580" s="17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149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149"/>
      <c r="F582" s="60"/>
      <c r="G582" s="60"/>
      <c r="H582" s="29"/>
      <c r="I582" s="93"/>
      <c r="J582" s="93"/>
      <c r="K582" s="93"/>
      <c r="L582" s="22"/>
      <c r="M582" s="8"/>
      <c r="N582" s="9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149"/>
      <c r="F583" s="60"/>
      <c r="G583" s="60"/>
      <c r="H583" s="29"/>
      <c r="I583" s="93"/>
      <c r="J583" s="93"/>
      <c r="K583" s="93"/>
      <c r="L583" s="22"/>
      <c r="M583" s="8"/>
      <c r="N583" s="16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149"/>
      <c r="F584" s="60"/>
      <c r="G584" s="60"/>
      <c r="H584" s="93"/>
      <c r="I584" s="93"/>
      <c r="J584" s="93"/>
      <c r="K584" s="93"/>
      <c r="L584" s="22"/>
      <c r="M584" s="8"/>
      <c r="N584" s="17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149"/>
      <c r="F585" s="60"/>
      <c r="G585" s="60"/>
      <c r="H585" s="29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149"/>
      <c r="F586" s="60"/>
      <c r="G586" s="60"/>
      <c r="H586" s="29"/>
      <c r="I586" s="93"/>
      <c r="J586" s="93"/>
      <c r="K586" s="93"/>
      <c r="L586" s="22"/>
      <c r="M586" s="8"/>
      <c r="N586" s="9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149"/>
      <c r="F587" s="60"/>
      <c r="G587" s="60"/>
      <c r="H587" s="94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149"/>
      <c r="F588" s="60"/>
      <c r="G588" s="60"/>
      <c r="H588" s="29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149"/>
      <c r="F589" s="60"/>
      <c r="G589" s="60"/>
      <c r="H589" s="29"/>
      <c r="I589" s="93"/>
      <c r="J589" s="93"/>
      <c r="K589" s="93"/>
      <c r="L589" s="22"/>
      <c r="M589" s="8"/>
      <c r="N589" s="9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149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149"/>
      <c r="F591" s="60"/>
      <c r="G591" s="60"/>
      <c r="H591" s="29"/>
      <c r="I591" s="93"/>
      <c r="J591" s="93"/>
      <c r="K591" s="93"/>
      <c r="L591" s="22"/>
      <c r="M591" s="8"/>
      <c r="N591" s="18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149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149"/>
      <c r="F593" s="60"/>
      <c r="G593" s="60"/>
      <c r="H593" s="29"/>
      <c r="I593" s="93"/>
      <c r="J593" s="93"/>
      <c r="K593" s="93"/>
      <c r="L593" s="22"/>
      <c r="M593" s="8"/>
      <c r="N593" s="9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149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149"/>
      <c r="F595" s="60"/>
      <c r="G595" s="60"/>
      <c r="H595" s="29"/>
      <c r="I595" s="93"/>
      <c r="J595" s="93"/>
      <c r="K595" s="93"/>
      <c r="L595" s="22"/>
      <c r="M595" s="8"/>
      <c r="N595" s="18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149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149"/>
      <c r="F597" s="60"/>
      <c r="G597" s="60"/>
      <c r="H597" s="29"/>
      <c r="I597" s="93"/>
      <c r="J597" s="93"/>
      <c r="K597" s="93"/>
      <c r="L597" s="22"/>
      <c r="M597" s="8"/>
      <c r="N597" s="9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149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149"/>
      <c r="F599" s="60"/>
      <c r="G599" s="60"/>
      <c r="H599" s="29"/>
      <c r="I599" s="93"/>
      <c r="J599" s="93"/>
      <c r="K599" s="93"/>
      <c r="L599" s="22"/>
      <c r="M599" s="8"/>
      <c r="N599" s="18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149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149"/>
      <c r="F601" s="60"/>
      <c r="G601" s="60"/>
      <c r="H601" s="29"/>
      <c r="I601" s="93"/>
      <c r="J601" s="93"/>
      <c r="K601" s="93"/>
      <c r="L601" s="22"/>
      <c r="M601" s="8"/>
      <c r="N601" s="9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149"/>
      <c r="F602" s="60"/>
      <c r="G602" s="60"/>
      <c r="H602" s="29"/>
      <c r="I602" s="93"/>
      <c r="J602" s="93"/>
      <c r="K602" s="93"/>
      <c r="L602" s="22"/>
      <c r="M602" s="8"/>
      <c r="N602" s="16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149"/>
      <c r="F603" s="60"/>
      <c r="G603" s="60"/>
      <c r="H603" s="29"/>
      <c r="I603" s="93"/>
      <c r="J603" s="93"/>
      <c r="K603" s="93"/>
      <c r="L603" s="22"/>
      <c r="M603" s="8"/>
      <c r="N603" s="1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149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149"/>
      <c r="F605" s="60"/>
      <c r="G605" s="60"/>
      <c r="H605" s="29"/>
      <c r="I605" s="93"/>
      <c r="J605" s="93"/>
      <c r="K605" s="93"/>
      <c r="L605" s="22"/>
      <c r="M605" s="8"/>
      <c r="N605" s="17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59"/>
      <c r="D606" s="60"/>
      <c r="E606" s="149"/>
      <c r="F606" s="60"/>
      <c r="G606" s="60"/>
      <c r="H606" s="29"/>
      <c r="I606" s="93"/>
      <c r="J606" s="93"/>
      <c r="K606" s="93"/>
      <c r="L606" s="6"/>
      <c r="M606" s="8"/>
      <c r="N606" s="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149"/>
      <c r="F607" s="60"/>
      <c r="G607" s="60"/>
      <c r="H607" s="29"/>
      <c r="I607" s="29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149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149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V609" s="14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149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149"/>
      <c r="F611" s="60"/>
      <c r="G611" s="60"/>
      <c r="H611" s="29"/>
      <c r="I611" s="29"/>
      <c r="J611" s="93"/>
      <c r="K611" s="93"/>
      <c r="L611" s="6"/>
      <c r="M611" s="8"/>
      <c r="N611" s="17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149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149"/>
      <c r="F613" s="60"/>
      <c r="G613" s="60"/>
      <c r="H613" s="29"/>
      <c r="I613" s="93"/>
      <c r="J613" s="93"/>
      <c r="K613" s="93"/>
      <c r="L613" s="6"/>
      <c r="M613" s="8"/>
      <c r="N613" s="9"/>
      <c r="O613" s="10"/>
      <c r="P613" s="10"/>
      <c r="Q613" s="11"/>
      <c r="R613" s="43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149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149"/>
      <c r="F615" s="60"/>
      <c r="G615" s="60"/>
      <c r="H615" s="29"/>
      <c r="I615" s="93"/>
      <c r="J615" s="93"/>
      <c r="K615" s="93"/>
      <c r="L615" s="6"/>
      <c r="M615" s="8"/>
      <c r="N615" s="18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149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149"/>
      <c r="F617" s="60"/>
      <c r="G617" s="60"/>
      <c r="H617" s="93"/>
      <c r="I617" s="93"/>
      <c r="J617" s="93"/>
      <c r="K617" s="93"/>
      <c r="L617" s="6"/>
      <c r="M617" s="8"/>
      <c r="N617" s="21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149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149"/>
      <c r="F619" s="60"/>
      <c r="G619" s="60"/>
      <c r="H619" s="55"/>
      <c r="I619" s="23"/>
      <c r="J619" s="23"/>
      <c r="K619" s="24"/>
      <c r="L619" s="24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149"/>
      <c r="F620" s="60"/>
      <c r="G620" s="60"/>
      <c r="H620" s="15"/>
      <c r="I620" s="6"/>
      <c r="J620" s="25"/>
      <c r="K620" s="26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149"/>
      <c r="F621" s="60"/>
      <c r="G621" s="60"/>
      <c r="H621" s="15"/>
      <c r="I621" s="25"/>
      <c r="J621" s="6"/>
      <c r="K621" s="25"/>
      <c r="L621" s="26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149"/>
      <c r="F622" s="60"/>
      <c r="G622" s="60"/>
      <c r="H622" s="15"/>
      <c r="I622" s="6"/>
      <c r="J622" s="6"/>
      <c r="K622" s="6"/>
      <c r="L622" s="25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149"/>
      <c r="F623" s="60"/>
      <c r="G623" s="60"/>
      <c r="H623" s="15"/>
      <c r="I623" s="6"/>
      <c r="J623" s="6"/>
      <c r="K623" s="6"/>
      <c r="L623" s="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149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149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149"/>
      <c r="F626" s="60"/>
      <c r="G626" s="60"/>
      <c r="H626" s="15"/>
      <c r="I626" s="6"/>
      <c r="J626" s="6"/>
      <c r="K626" s="7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149"/>
      <c r="F627" s="60"/>
      <c r="G627" s="60"/>
      <c r="H627" s="15"/>
      <c r="I627" s="6"/>
      <c r="J627" s="23"/>
      <c r="K627" s="23"/>
      <c r="L627" s="7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149"/>
      <c r="F628" s="60"/>
      <c r="G628" s="60"/>
      <c r="H628" s="15"/>
      <c r="I628" s="6"/>
      <c r="J628" s="6"/>
      <c r="K628" s="6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149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149"/>
      <c r="F630" s="60"/>
      <c r="G630" s="60"/>
      <c r="H630" s="15"/>
      <c r="I630" s="6"/>
      <c r="J630" s="6"/>
      <c r="K630" s="6"/>
      <c r="L630" s="7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x14ac:dyDescent="0.55000000000000004">
      <c r="A631" s="5">
        <v>1000</v>
      </c>
      <c r="B631" s="52" t="s">
        <v>66</v>
      </c>
      <c r="C631" s="59"/>
      <c r="D631" s="60"/>
      <c r="E631" s="149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149"/>
      <c r="F632" s="60"/>
      <c r="G632" s="60"/>
      <c r="H632" s="15"/>
      <c r="I632" s="6"/>
      <c r="J632" s="6"/>
      <c r="K632" s="6"/>
      <c r="L632" s="6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149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ht="22.5" customHeight="1" x14ac:dyDescent="0.55000000000000004">
      <c r="A634" s="5">
        <v>1000</v>
      </c>
      <c r="B634" s="52" t="s">
        <v>66</v>
      </c>
      <c r="C634" s="59"/>
      <c r="D634" s="60"/>
      <c r="E634" s="149"/>
      <c r="F634" s="60"/>
      <c r="G634" s="60"/>
      <c r="H634" s="15"/>
      <c r="I634" s="6"/>
      <c r="J634" s="6"/>
      <c r="K634" s="7"/>
      <c r="L634" s="7"/>
      <c r="M634" s="8"/>
      <c r="N634" s="21"/>
      <c r="O634" s="10"/>
      <c r="P634" s="10"/>
      <c r="Q634" s="11"/>
      <c r="R634" s="43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149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149"/>
      <c r="F636" s="60"/>
      <c r="G636" s="60"/>
      <c r="H636" s="15"/>
      <c r="I636" s="6"/>
      <c r="J636" s="6"/>
      <c r="K636" s="6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149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V637" s="14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149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149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149"/>
      <c r="F640" s="60"/>
      <c r="G640" s="60"/>
      <c r="H640" s="15"/>
      <c r="I640" s="6"/>
      <c r="J640" s="6"/>
      <c r="K640" s="6"/>
      <c r="L640" s="6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22" ht="22.5" customHeight="1" x14ac:dyDescent="0.55000000000000004">
      <c r="A641" s="5">
        <v>1000</v>
      </c>
      <c r="B641" s="52" t="s">
        <v>66</v>
      </c>
      <c r="C641" s="59"/>
      <c r="D641" s="60"/>
      <c r="E641" s="149"/>
      <c r="F641" s="60"/>
      <c r="G641" s="60"/>
      <c r="H641" s="15"/>
      <c r="I641" s="6"/>
      <c r="J641" s="7"/>
      <c r="K641" s="7"/>
      <c r="L641" s="6"/>
      <c r="M641" s="8"/>
      <c r="N641" s="21"/>
      <c r="O641" s="10"/>
      <c r="P641" s="10"/>
      <c r="Q641" s="11"/>
      <c r="R641" s="43"/>
      <c r="V641" s="14"/>
    </row>
    <row r="642" spans="1:22" ht="22.5" customHeight="1" x14ac:dyDescent="0.55000000000000004">
      <c r="A642" s="5">
        <v>1000</v>
      </c>
      <c r="B642" s="52" t="s">
        <v>66</v>
      </c>
      <c r="C642" s="59"/>
      <c r="D642" s="60"/>
      <c r="E642" s="149"/>
      <c r="F642" s="60"/>
      <c r="G642" s="60"/>
      <c r="H642" s="15"/>
      <c r="I642" s="6"/>
      <c r="J642" s="6"/>
      <c r="K642" s="6"/>
      <c r="L642" s="7"/>
      <c r="M642" s="8"/>
      <c r="N642" s="21"/>
      <c r="O642" s="10"/>
      <c r="P642" s="10"/>
      <c r="Q642" s="11"/>
      <c r="R642" s="43"/>
    </row>
    <row r="643" spans="1:22" ht="22.5" customHeight="1" x14ac:dyDescent="0.55000000000000004">
      <c r="A643" s="5">
        <v>1000</v>
      </c>
      <c r="B643" s="52" t="s">
        <v>66</v>
      </c>
      <c r="C643" s="59"/>
      <c r="D643" s="60"/>
      <c r="E643" s="149"/>
      <c r="F643" s="60"/>
      <c r="G643" s="60"/>
      <c r="H643" s="15"/>
      <c r="I643" s="6"/>
      <c r="J643" s="6"/>
      <c r="K643" s="6"/>
      <c r="L643" s="27"/>
      <c r="M643" s="8"/>
      <c r="N643" s="21"/>
      <c r="O643" s="10"/>
      <c r="P643" s="10"/>
      <c r="Q643" s="11"/>
      <c r="R643" s="43"/>
      <c r="V643" s="14"/>
    </row>
    <row r="644" spans="1:22" ht="22.5" customHeight="1" x14ac:dyDescent="0.55000000000000004">
      <c r="A644" s="5">
        <v>1000</v>
      </c>
      <c r="B644" s="52" t="s">
        <v>66</v>
      </c>
      <c r="C644" s="59"/>
      <c r="D644" s="60"/>
      <c r="E644" s="149"/>
      <c r="F644" s="60"/>
      <c r="G644" s="60"/>
      <c r="H644" s="15"/>
      <c r="I644" s="6"/>
      <c r="J644" s="6"/>
      <c r="K644" s="6"/>
      <c r="L644" s="6"/>
      <c r="M644" s="8"/>
      <c r="N644" s="21"/>
      <c r="O644" s="10"/>
      <c r="P644" s="10"/>
      <c r="Q644" s="11"/>
      <c r="R644" s="43"/>
    </row>
    <row r="645" spans="1:22" ht="22.5" customHeight="1" x14ac:dyDescent="0.55000000000000004">
      <c r="A645" s="5">
        <v>1000</v>
      </c>
      <c r="B645" s="52" t="s">
        <v>66</v>
      </c>
      <c r="C645" s="59"/>
      <c r="D645" s="60"/>
      <c r="E645" s="149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43"/>
      <c r="V645" s="14"/>
    </row>
    <row r="646" spans="1:22" ht="22.5" customHeight="1" x14ac:dyDescent="0.55000000000000004">
      <c r="A646" s="5">
        <v>1000</v>
      </c>
      <c r="B646" s="52" t="s">
        <v>66</v>
      </c>
      <c r="C646" s="59"/>
      <c r="D646" s="60"/>
      <c r="E646" s="149"/>
      <c r="F646" s="60"/>
      <c r="G646" s="60"/>
      <c r="H646" s="15"/>
      <c r="I646" s="6"/>
      <c r="J646" s="6"/>
      <c r="K646" s="6"/>
      <c r="L646" s="27"/>
      <c r="M646" s="8"/>
      <c r="N646" s="21"/>
      <c r="O646" s="10"/>
      <c r="P646" s="10"/>
      <c r="Q646" s="11"/>
      <c r="R646" s="43"/>
    </row>
    <row r="647" spans="1:22" ht="22.5" customHeight="1" x14ac:dyDescent="0.55000000000000004">
      <c r="A647" s="5">
        <v>1000</v>
      </c>
      <c r="B647" s="52" t="s">
        <v>66</v>
      </c>
      <c r="C647" s="59"/>
      <c r="D647" s="60"/>
      <c r="E647" s="149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</row>
    <row r="648" spans="1:22" ht="22.5" customHeight="1" x14ac:dyDescent="0.55000000000000004">
      <c r="A648" s="5">
        <v>1000</v>
      </c>
      <c r="B648" s="52" t="s">
        <v>66</v>
      </c>
      <c r="C648" s="59"/>
      <c r="D648" s="60"/>
      <c r="E648" s="149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</row>
    <row r="649" spans="1:22" ht="22.5" customHeight="1" x14ac:dyDescent="0.55000000000000004">
      <c r="A649" s="5">
        <v>1000</v>
      </c>
      <c r="B649" s="52" t="s">
        <v>66</v>
      </c>
      <c r="C649" s="59"/>
      <c r="D649" s="60"/>
      <c r="E649" s="149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  <c r="V649" s="14"/>
    </row>
    <row r="650" spans="1:22" ht="22.5" customHeight="1" x14ac:dyDescent="0.55000000000000004">
      <c r="A650" s="5">
        <v>1000</v>
      </c>
      <c r="B650" s="52" t="s">
        <v>66</v>
      </c>
      <c r="C650" s="59"/>
      <c r="D650" s="60"/>
      <c r="E650" s="149"/>
      <c r="F650" s="60"/>
      <c r="G650" s="60"/>
      <c r="H650" s="15"/>
      <c r="I650" s="6"/>
      <c r="J650" s="6"/>
      <c r="K650" s="6"/>
      <c r="L650" s="27"/>
      <c r="M650" s="8"/>
      <c r="N650" s="21"/>
      <c r="O650" s="10"/>
      <c r="P650" s="10"/>
      <c r="Q650" s="11"/>
      <c r="R650" s="43"/>
      <c r="V650" s="14"/>
    </row>
    <row r="651" spans="1:22" ht="22.5" customHeight="1" x14ac:dyDescent="0.55000000000000004">
      <c r="A651" s="5">
        <v>1000</v>
      </c>
      <c r="B651" s="52" t="s">
        <v>66</v>
      </c>
      <c r="C651" s="59"/>
      <c r="D651" s="60"/>
      <c r="E651" s="149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22" ht="22.5" customHeight="1" x14ac:dyDescent="0.55000000000000004">
      <c r="A652" s="5">
        <v>1000</v>
      </c>
      <c r="B652" s="52" t="s">
        <v>66</v>
      </c>
      <c r="C652" s="59"/>
      <c r="D652" s="60"/>
      <c r="E652" s="149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22" ht="22.5" customHeight="1" x14ac:dyDescent="0.55000000000000004">
      <c r="A653" s="5">
        <v>1000</v>
      </c>
      <c r="B653" s="52" t="s">
        <v>66</v>
      </c>
      <c r="C653" s="59"/>
      <c r="D653" s="60"/>
      <c r="E653" s="149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</row>
    <row r="654" spans="1:22" ht="22.5" customHeight="1" x14ac:dyDescent="0.55000000000000004">
      <c r="A654" s="5"/>
      <c r="B654" s="52"/>
      <c r="C654" s="59"/>
      <c r="D654" s="60"/>
      <c r="E654" s="149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</row>
    <row r="655" spans="1:22" ht="22.5" customHeight="1" x14ac:dyDescent="0.55000000000000004">
      <c r="A655" s="5"/>
      <c r="B655" s="52"/>
      <c r="C655" s="59"/>
      <c r="D655" s="60"/>
      <c r="E655" s="149"/>
      <c r="F655" s="60"/>
      <c r="G655" s="60"/>
      <c r="H655" s="15"/>
      <c r="I655" s="6"/>
      <c r="J655" s="6"/>
      <c r="K655" s="6"/>
      <c r="L655" s="27"/>
      <c r="M655" s="8"/>
      <c r="N655" s="21"/>
      <c r="O655" s="10"/>
      <c r="P655" s="10"/>
      <c r="Q655" s="11"/>
      <c r="R655" s="43"/>
      <c r="V655" s="14"/>
    </row>
    <row r="656" spans="1:22" ht="22.5" customHeight="1" x14ac:dyDescent="0.55000000000000004">
      <c r="A656" s="5"/>
      <c r="B656" s="52"/>
      <c r="C656" s="59"/>
      <c r="D656" s="60"/>
      <c r="E656" s="149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149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149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149"/>
      <c r="F659" s="60"/>
      <c r="G659" s="60"/>
      <c r="H659" s="15"/>
      <c r="I659" s="6"/>
      <c r="J659" s="7"/>
      <c r="K659" s="7"/>
      <c r="L659" s="7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149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149"/>
      <c r="F661" s="60"/>
      <c r="G661" s="60"/>
      <c r="H661" s="15"/>
      <c r="I661" s="6"/>
      <c r="J661" s="6"/>
      <c r="K661" s="6"/>
      <c r="L661" s="27"/>
      <c r="M661" s="8"/>
      <c r="N661" s="21"/>
      <c r="O661" s="10"/>
      <c r="P661" s="10"/>
      <c r="Q661" s="11"/>
      <c r="R661" s="43"/>
      <c r="V661" s="14"/>
    </row>
    <row r="662" spans="1:22" ht="22.5" customHeight="1" x14ac:dyDescent="0.55000000000000004">
      <c r="A662" s="5"/>
      <c r="B662" s="52"/>
      <c r="C662" s="59"/>
      <c r="D662" s="60"/>
      <c r="E662" s="149"/>
      <c r="F662" s="60"/>
      <c r="G662" s="60"/>
      <c r="H662" s="15"/>
      <c r="I662" s="6"/>
      <c r="J662" s="7"/>
      <c r="K662" s="7"/>
      <c r="L662" s="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149"/>
      <c r="F663" s="60"/>
      <c r="G663" s="60"/>
      <c r="H663" s="15"/>
      <c r="I663" s="6"/>
      <c r="J663" s="6"/>
      <c r="K663" s="6"/>
      <c r="L663" s="6"/>
      <c r="M663" s="8"/>
      <c r="N663" s="28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149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</row>
    <row r="665" spans="1:22" ht="22.5" customHeight="1" x14ac:dyDescent="0.55000000000000004">
      <c r="A665" s="5"/>
      <c r="B665" s="52"/>
      <c r="C665" s="59"/>
      <c r="D665" s="60"/>
      <c r="E665" s="149"/>
      <c r="F665" s="60"/>
      <c r="G665" s="60"/>
      <c r="H665" s="15"/>
      <c r="I665" s="6"/>
      <c r="J665" s="6"/>
      <c r="K665" s="6"/>
      <c r="L665" s="27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149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x14ac:dyDescent="0.55000000000000004">
      <c r="A667" s="5"/>
      <c r="B667" s="52"/>
      <c r="C667" s="59"/>
      <c r="D667" s="60"/>
      <c r="E667" s="149"/>
      <c r="F667" s="60"/>
      <c r="G667" s="60"/>
      <c r="H667" s="15"/>
      <c r="I667" s="6"/>
      <c r="J667" s="6"/>
      <c r="K667" s="6"/>
      <c r="L667" s="24"/>
      <c r="M667" s="8"/>
      <c r="N667" s="28"/>
      <c r="O667" s="10"/>
      <c r="P667" s="10"/>
      <c r="Q667" s="11"/>
      <c r="R667" s="43"/>
      <c r="V667" s="14"/>
    </row>
    <row r="668" spans="1:22" x14ac:dyDescent="0.55000000000000004">
      <c r="A668" s="5"/>
      <c r="B668" s="52"/>
      <c r="C668" s="59"/>
      <c r="D668" s="60"/>
      <c r="E668" s="149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149"/>
      <c r="F669" s="60"/>
      <c r="G669" s="60"/>
      <c r="H669" s="15"/>
      <c r="I669" s="6"/>
      <c r="J669" s="6"/>
      <c r="K669" s="6"/>
      <c r="L669" s="24"/>
      <c r="M669" s="8"/>
      <c r="N669" s="21"/>
      <c r="O669" s="10"/>
      <c r="P669" s="10"/>
      <c r="Q669" s="11"/>
      <c r="R669" s="43"/>
    </row>
    <row r="670" spans="1:22" ht="22.5" customHeight="1" x14ac:dyDescent="0.55000000000000004">
      <c r="A670" s="5"/>
      <c r="B670" s="52"/>
      <c r="C670" s="59"/>
      <c r="D670" s="60"/>
      <c r="E670" s="149"/>
      <c r="F670" s="60"/>
      <c r="G670" s="60"/>
      <c r="H670" s="15"/>
      <c r="I670" s="6"/>
      <c r="J670" s="6"/>
      <c r="K670" s="6"/>
      <c r="L670" s="6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149"/>
      <c r="F671" s="60"/>
      <c r="G671" s="60"/>
      <c r="H671" s="15"/>
      <c r="I671" s="6"/>
      <c r="J671" s="7"/>
      <c r="K671" s="7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149"/>
      <c r="F672" s="60"/>
      <c r="G672" s="60"/>
      <c r="H672" s="15"/>
      <c r="I672" s="6"/>
      <c r="J672" s="7"/>
      <c r="K672" s="7"/>
      <c r="L672" s="7"/>
      <c r="M672" s="8"/>
      <c r="N672" s="21"/>
      <c r="O672" s="10"/>
      <c r="P672" s="10"/>
      <c r="Q672" s="11"/>
      <c r="R672" s="43"/>
      <c r="V672" s="14"/>
    </row>
    <row r="673" spans="1:23" ht="22.5" customHeight="1" x14ac:dyDescent="0.55000000000000004">
      <c r="A673" s="5"/>
      <c r="B673" s="52"/>
      <c r="C673" s="59"/>
      <c r="D673" s="60"/>
      <c r="E673" s="149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149"/>
      <c r="F674" s="60"/>
      <c r="G674" s="60"/>
      <c r="H674" s="15"/>
      <c r="I674" s="6"/>
      <c r="J674" s="7"/>
      <c r="K674" s="7"/>
      <c r="L674" s="6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149"/>
      <c r="F675" s="60"/>
      <c r="G675" s="60"/>
      <c r="H675" s="15"/>
      <c r="I675" s="6"/>
      <c r="J675" s="7"/>
      <c r="K675" s="7"/>
      <c r="L675" s="7"/>
      <c r="M675" s="8"/>
      <c r="N675" s="21"/>
      <c r="O675" s="10"/>
      <c r="P675" s="10"/>
      <c r="Q675" s="11"/>
      <c r="R675" s="43"/>
    </row>
    <row r="676" spans="1:23" s="13" customFormat="1" ht="22.5" customHeight="1" x14ac:dyDescent="0.55000000000000004">
      <c r="A676" s="5"/>
      <c r="B676" s="52"/>
      <c r="C676" s="59"/>
      <c r="D676" s="60"/>
      <c r="E676" s="149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28"/>
      <c r="Q676" s="3"/>
      <c r="R676" s="50"/>
      <c r="W676" s="3"/>
    </row>
    <row r="677" spans="1:23" s="13" customFormat="1" ht="22.5" customHeight="1" x14ac:dyDescent="0.55000000000000004">
      <c r="A677" s="5"/>
      <c r="B677" s="52"/>
      <c r="C677" s="59"/>
      <c r="D677" s="60"/>
      <c r="E677" s="149"/>
      <c r="F677" s="60"/>
      <c r="G677" s="60"/>
      <c r="H677" s="15"/>
      <c r="I677" s="6"/>
      <c r="J677" s="7"/>
      <c r="K677" s="7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149"/>
      <c r="F678" s="60"/>
      <c r="G678" s="60"/>
      <c r="H678" s="15"/>
      <c r="I678" s="6"/>
      <c r="J678" s="7"/>
      <c r="K678" s="7"/>
      <c r="L678" s="7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149"/>
      <c r="F679" s="60"/>
      <c r="G679" s="60"/>
      <c r="H679" s="15"/>
      <c r="I679" s="6"/>
      <c r="J679" s="6"/>
      <c r="K679" s="6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149"/>
      <c r="F680" s="60"/>
      <c r="G680" s="60"/>
      <c r="H680" s="15"/>
      <c r="I680" s="6"/>
      <c r="J680" s="7"/>
      <c r="K680" s="7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149"/>
      <c r="F681" s="60"/>
      <c r="G681" s="60"/>
      <c r="H681" s="15"/>
      <c r="I681" s="6"/>
      <c r="J681" s="7"/>
      <c r="K681" s="7"/>
      <c r="L681" s="7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149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149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149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149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149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149"/>
      <c r="F687" s="60"/>
      <c r="G687" s="60"/>
      <c r="H687" s="15"/>
      <c r="I687" s="6"/>
      <c r="J687" s="6"/>
      <c r="K687" s="7"/>
      <c r="L687" s="6"/>
      <c r="M687" s="8"/>
      <c r="N687" s="9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149"/>
      <c r="F688" s="60"/>
      <c r="G688" s="60"/>
      <c r="H688" s="15"/>
      <c r="I688" s="6"/>
      <c r="J688" s="6"/>
      <c r="K688" s="7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149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149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149"/>
      <c r="F691" s="60"/>
      <c r="G691" s="60"/>
      <c r="H691" s="56"/>
      <c r="I691" s="7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149"/>
      <c r="F692" s="60"/>
      <c r="G692" s="60"/>
      <c r="H692" s="22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149"/>
      <c r="F693" s="60"/>
      <c r="G693" s="60"/>
      <c r="H693" s="15"/>
      <c r="I693" s="6"/>
      <c r="J693" s="29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149"/>
      <c r="F694" s="60"/>
      <c r="G694" s="60"/>
      <c r="H694" s="15"/>
      <c r="I694" s="6"/>
      <c r="J694" s="6"/>
      <c r="K694" s="29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149"/>
      <c r="F695" s="60"/>
      <c r="G695" s="60"/>
      <c r="H695" s="15"/>
      <c r="I695" s="6"/>
      <c r="J695" s="6"/>
      <c r="K695" s="7"/>
      <c r="L695" s="29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149"/>
      <c r="F696" s="60"/>
      <c r="G696" s="60"/>
      <c r="H696" s="15"/>
      <c r="I696" s="6"/>
      <c r="J696" s="6"/>
      <c r="K696" s="7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149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149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149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149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149"/>
      <c r="F701" s="60"/>
      <c r="G701" s="60"/>
      <c r="H701" s="15"/>
      <c r="I701" s="6"/>
      <c r="J701" s="7"/>
      <c r="K701" s="6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149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149"/>
      <c r="F703" s="60"/>
      <c r="G703" s="60"/>
      <c r="H703" s="15"/>
      <c r="I703" s="6"/>
      <c r="J703" s="6"/>
      <c r="K703" s="7"/>
      <c r="L703" s="7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149"/>
      <c r="F704" s="60"/>
      <c r="G704" s="60"/>
      <c r="H704" s="15"/>
      <c r="I704" s="6"/>
      <c r="J704" s="7"/>
      <c r="K704" s="6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149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149"/>
      <c r="F706" s="60"/>
      <c r="G706" s="60"/>
      <c r="H706" s="15"/>
      <c r="I706" s="6"/>
      <c r="J706" s="7"/>
      <c r="K706" s="7"/>
      <c r="L706" s="7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149"/>
      <c r="F707" s="60"/>
      <c r="G707" s="60"/>
      <c r="H707" s="15"/>
      <c r="I707" s="6"/>
      <c r="J707" s="6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149"/>
      <c r="F708" s="60"/>
      <c r="G708" s="60"/>
      <c r="H708" s="15"/>
      <c r="I708" s="6"/>
      <c r="J708" s="6"/>
      <c r="K708" s="7"/>
      <c r="L708" s="6"/>
      <c r="M708" s="8"/>
      <c r="N708" s="9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149"/>
      <c r="F709" s="60"/>
      <c r="G709" s="60"/>
      <c r="H709" s="15"/>
      <c r="I709" s="6"/>
      <c r="J709" s="6"/>
      <c r="K709" s="7"/>
      <c r="L709" s="6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149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149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149"/>
      <c r="F712" s="60"/>
      <c r="G712" s="60"/>
      <c r="H712" s="22"/>
      <c r="I712" s="7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149"/>
      <c r="F713" s="60"/>
      <c r="G713" s="60"/>
      <c r="H713" s="22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149"/>
      <c r="F714" s="60"/>
      <c r="G714" s="60"/>
      <c r="H714" s="15"/>
      <c r="I714" s="6"/>
      <c r="J714" s="29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149"/>
      <c r="F715" s="60"/>
      <c r="G715" s="60"/>
      <c r="H715" s="15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149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149"/>
      <c r="F717" s="60"/>
      <c r="G717" s="60"/>
      <c r="H717" s="15"/>
      <c r="I717" s="6"/>
      <c r="J717" s="6"/>
      <c r="K717" s="6"/>
      <c r="L717" s="7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149"/>
      <c r="F718" s="60"/>
      <c r="G718" s="60"/>
      <c r="H718" s="15"/>
      <c r="I718" s="6"/>
      <c r="J718" s="6"/>
      <c r="K718" s="6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149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149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149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149"/>
      <c r="F722" s="60"/>
      <c r="G722" s="60"/>
      <c r="H722" s="15"/>
      <c r="I722" s="6"/>
      <c r="J722" s="6"/>
      <c r="K722" s="7"/>
      <c r="L722" s="6"/>
      <c r="M722" s="8"/>
      <c r="N722" s="9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149"/>
      <c r="F723" s="60"/>
      <c r="G723" s="60"/>
      <c r="H723" s="15"/>
      <c r="I723" s="6"/>
      <c r="J723" s="6"/>
      <c r="K723" s="7"/>
      <c r="L723" s="6"/>
      <c r="M723" s="8"/>
      <c r="N723" s="21"/>
      <c r="O723" s="30"/>
      <c r="P723" s="129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149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149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149"/>
      <c r="F726" s="60"/>
      <c r="G726" s="60"/>
      <c r="H726" s="22"/>
      <c r="I726" s="7"/>
      <c r="J726" s="6"/>
      <c r="K726" s="7"/>
      <c r="L726" s="6"/>
      <c r="M726" s="8"/>
      <c r="N726" s="21"/>
      <c r="O726" s="10"/>
      <c r="P726" s="128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149"/>
      <c r="F727" s="60"/>
      <c r="G727" s="60"/>
      <c r="H727" s="22"/>
      <c r="I727" s="6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20"/>
      <c r="B728" s="52"/>
      <c r="C728" s="59"/>
      <c r="D728" s="60"/>
      <c r="E728" s="149"/>
      <c r="F728" s="60"/>
      <c r="G728" s="60"/>
      <c r="H728" s="15"/>
      <c r="I728" s="6"/>
      <c r="J728" s="29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149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149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149"/>
      <c r="F731" s="60"/>
      <c r="G731" s="60"/>
      <c r="H731" s="15"/>
      <c r="I731" s="6"/>
      <c r="J731" s="6"/>
      <c r="K731" s="6"/>
      <c r="L731" s="7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149"/>
      <c r="F732" s="60"/>
      <c r="G732" s="60"/>
      <c r="H732" s="15"/>
      <c r="I732" s="6"/>
      <c r="J732" s="6"/>
      <c r="K732" s="27"/>
      <c r="L732" s="6"/>
      <c r="M732" s="31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149"/>
      <c r="F733" s="60"/>
      <c r="G733" s="60"/>
      <c r="H733" s="15"/>
      <c r="I733" s="6"/>
      <c r="J733" s="6"/>
      <c r="K733" s="6"/>
      <c r="L733" s="7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149"/>
      <c r="F734" s="60"/>
      <c r="G734" s="60"/>
      <c r="H734" s="15"/>
      <c r="I734" s="6"/>
      <c r="J734" s="6"/>
      <c r="K734" s="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149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149"/>
      <c r="F736" s="60"/>
      <c r="G736" s="60"/>
      <c r="H736" s="15"/>
      <c r="I736" s="6"/>
      <c r="J736" s="6"/>
      <c r="K736" s="7"/>
      <c r="L736" s="6"/>
      <c r="M736" s="31"/>
      <c r="N736" s="9"/>
      <c r="O736" s="10"/>
      <c r="P736" s="128"/>
      <c r="Q736" s="3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149"/>
      <c r="F737" s="60"/>
      <c r="G737" s="60"/>
      <c r="H737" s="15"/>
      <c r="I737" s="6"/>
      <c r="J737" s="6"/>
      <c r="K737" s="7"/>
      <c r="L737" s="6"/>
      <c r="M737" s="8"/>
      <c r="N737" s="21"/>
      <c r="O737" s="30"/>
      <c r="P737" s="129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149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149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ht="22.5" customHeight="1" x14ac:dyDescent="0.55000000000000004">
      <c r="A740" s="5"/>
      <c r="B740" s="52"/>
      <c r="C740" s="59"/>
      <c r="D740" s="60"/>
      <c r="E740" s="149"/>
      <c r="F740" s="60"/>
      <c r="G740" s="60"/>
      <c r="H740" s="22"/>
      <c r="I740" s="7"/>
      <c r="J740" s="6"/>
      <c r="K740" s="7"/>
      <c r="L740" s="6"/>
      <c r="M740" s="31"/>
      <c r="N740" s="21"/>
      <c r="O740" s="10"/>
      <c r="P740" s="128"/>
    </row>
    <row r="741" spans="1:23" ht="22.5" customHeight="1" x14ac:dyDescent="0.55000000000000004">
      <c r="A741" s="5"/>
      <c r="B741" s="52"/>
      <c r="C741" s="59"/>
      <c r="D741" s="60"/>
      <c r="E741" s="149"/>
      <c r="F741" s="60"/>
      <c r="G741" s="60"/>
      <c r="H741" s="54"/>
      <c r="I741" s="6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149"/>
      <c r="F742" s="60"/>
      <c r="G742" s="60"/>
      <c r="H742" s="15"/>
      <c r="I742" s="6"/>
      <c r="J742" s="29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149"/>
      <c r="F743" s="60"/>
      <c r="G743" s="60"/>
      <c r="H743" s="15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149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149"/>
      <c r="F745" s="60"/>
      <c r="G745" s="60"/>
      <c r="H745" s="15"/>
      <c r="I745" s="6"/>
      <c r="J745" s="6"/>
      <c r="K745" s="6"/>
      <c r="L745" s="7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149"/>
      <c r="F746" s="60"/>
      <c r="G746" s="60"/>
      <c r="H746" s="15"/>
      <c r="I746" s="6"/>
      <c r="J746" s="6"/>
      <c r="K746" s="6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149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149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149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149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149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9"/>
    </row>
    <row r="752" spans="1:23" ht="22.5" customHeight="1" x14ac:dyDescent="0.55000000000000004">
      <c r="A752" s="5"/>
      <c r="B752" s="52"/>
      <c r="C752" s="59"/>
      <c r="D752" s="60"/>
      <c r="E752" s="149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149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149"/>
      <c r="F754" s="60"/>
      <c r="G754" s="60"/>
      <c r="H754" s="15"/>
      <c r="I754" s="6"/>
      <c r="J754" s="6"/>
      <c r="K754" s="7"/>
      <c r="L754" s="6"/>
      <c r="M754" s="8"/>
      <c r="N754" s="21"/>
      <c r="O754" s="10"/>
      <c r="P754" s="128"/>
    </row>
    <row r="755" spans="1:16" ht="22.5" customHeight="1" x14ac:dyDescent="0.55000000000000004">
      <c r="A755" s="5"/>
      <c r="B755" s="52"/>
      <c r="C755" s="59"/>
      <c r="D755" s="60"/>
      <c r="E755" s="149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149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149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149"/>
      <c r="F758" s="60"/>
      <c r="G758" s="60"/>
      <c r="H758" s="15"/>
      <c r="I758" s="6"/>
      <c r="J758" s="6"/>
      <c r="K758" s="7"/>
      <c r="L758" s="6"/>
      <c r="M758" s="8"/>
      <c r="N758" s="18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149"/>
      <c r="F759" s="60"/>
      <c r="G759" s="60"/>
      <c r="H759" s="15"/>
      <c r="I759" s="6"/>
      <c r="J759" s="6"/>
      <c r="K759" s="7"/>
      <c r="L759" s="6"/>
      <c r="M759" s="8"/>
      <c r="N759" s="9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149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149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149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149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149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149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149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149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20"/>
      <c r="B768" s="52"/>
      <c r="C768" s="59"/>
      <c r="D768" s="60"/>
      <c r="E768" s="149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149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149"/>
      <c r="F770" s="60"/>
      <c r="G770" s="60"/>
      <c r="H770" s="15"/>
      <c r="I770" s="6"/>
      <c r="J770" s="6"/>
      <c r="K770" s="7"/>
      <c r="L770" s="6"/>
      <c r="M770" s="8"/>
      <c r="N770" s="18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149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149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149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149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149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149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149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149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149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149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149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149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20"/>
      <c r="B783" s="52"/>
      <c r="C783" s="59"/>
      <c r="D783" s="60"/>
      <c r="E783" s="149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149"/>
      <c r="F784" s="60"/>
      <c r="G784" s="60"/>
      <c r="H784" s="15"/>
      <c r="I784" s="6"/>
      <c r="J784" s="6"/>
      <c r="K784" s="7"/>
      <c r="L784" s="6"/>
      <c r="M784" s="8"/>
      <c r="N784" s="9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149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149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149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149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149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149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149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149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149"/>
      <c r="F793" s="60"/>
      <c r="G793" s="60"/>
      <c r="H793" s="15"/>
      <c r="I793" s="6"/>
      <c r="J793" s="6"/>
      <c r="K793" s="7"/>
      <c r="L793" s="6"/>
      <c r="M793" s="8"/>
      <c r="N793" s="16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149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149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149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149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149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149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149"/>
      <c r="F800" s="60"/>
      <c r="G800" s="60"/>
      <c r="H800" s="15"/>
      <c r="I800" s="6"/>
      <c r="J800" s="6"/>
      <c r="K800" s="7"/>
      <c r="L800" s="6"/>
      <c r="M800" s="8"/>
      <c r="N800" s="21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149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149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149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149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149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149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149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149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149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149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149"/>
      <c r="F811" s="60"/>
      <c r="G811" s="60"/>
      <c r="H811" s="15"/>
      <c r="I811" s="6"/>
      <c r="J811" s="6"/>
      <c r="K811" s="7"/>
      <c r="L811" s="6"/>
      <c r="M811" s="8"/>
      <c r="N811" s="16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149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149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149"/>
      <c r="F814" s="60"/>
      <c r="G814" s="60"/>
      <c r="H814" s="15"/>
      <c r="I814" s="6"/>
      <c r="J814" s="6"/>
      <c r="K814" s="7"/>
      <c r="L814" s="6"/>
      <c r="M814" s="8"/>
      <c r="N814" s="32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149"/>
      <c r="F815" s="60"/>
      <c r="G815" s="60"/>
      <c r="H815" s="15"/>
      <c r="I815" s="6"/>
      <c r="J815" s="6"/>
      <c r="K815" s="7"/>
      <c r="L815" s="6"/>
      <c r="M815" s="8"/>
      <c r="N815" s="1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149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149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149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149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149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149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149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149"/>
      <c r="F823" s="60"/>
      <c r="G823" s="60"/>
      <c r="H823" s="15"/>
      <c r="I823" s="6"/>
      <c r="J823" s="6"/>
      <c r="K823" s="7"/>
      <c r="L823" s="6"/>
      <c r="M823" s="8"/>
      <c r="N823" s="33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149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149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149"/>
      <c r="F826" s="60"/>
      <c r="G826" s="60"/>
      <c r="H826" s="15"/>
      <c r="I826" s="6"/>
      <c r="J826" s="6"/>
      <c r="K826" s="7"/>
      <c r="L826" s="6"/>
      <c r="M826" s="8"/>
      <c r="N826" s="33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149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149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149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149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149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8"/>
    </row>
    <row r="832" spans="1:16" x14ac:dyDescent="0.55000000000000004">
      <c r="A832" s="5"/>
      <c r="B832" s="52"/>
      <c r="C832" s="59"/>
      <c r="D832" s="60"/>
      <c r="E832" s="149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5" x14ac:dyDescent="0.55000000000000004">
      <c r="A833" s="5"/>
      <c r="B833" s="52"/>
      <c r="C833" s="59"/>
      <c r="D833" s="60"/>
      <c r="E833" s="149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5" x14ac:dyDescent="0.55000000000000004">
      <c r="A834" s="5"/>
      <c r="B834" s="52"/>
      <c r="C834" s="59"/>
      <c r="D834" s="60"/>
      <c r="E834" s="149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5" x14ac:dyDescent="0.55000000000000004">
      <c r="A835" s="5"/>
      <c r="B835" s="52"/>
      <c r="C835" s="59"/>
      <c r="D835" s="60"/>
      <c r="E835" s="149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5" x14ac:dyDescent="0.55000000000000004">
      <c r="A836" s="5"/>
      <c r="B836" s="52"/>
      <c r="C836" s="59"/>
      <c r="D836" s="60"/>
      <c r="E836" s="149"/>
      <c r="F836" s="60"/>
      <c r="G836" s="60"/>
      <c r="H836" s="15"/>
      <c r="I836" s="6"/>
      <c r="J836" s="6"/>
      <c r="K836" s="7"/>
      <c r="L836" s="6"/>
      <c r="M836" s="8"/>
      <c r="N836" s="34"/>
      <c r="O836" s="10"/>
      <c r="P836" s="128"/>
    </row>
    <row r="837" spans="1:45" x14ac:dyDescent="0.55000000000000004">
      <c r="A837" s="5"/>
      <c r="B837" s="52"/>
      <c r="C837" s="59"/>
      <c r="D837" s="60"/>
      <c r="E837" s="149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5" x14ac:dyDescent="0.55000000000000004">
      <c r="A838" s="5"/>
      <c r="B838" s="52"/>
      <c r="C838" s="59"/>
      <c r="D838" s="60"/>
      <c r="E838" s="149"/>
      <c r="F838" s="60"/>
      <c r="G838" s="60"/>
      <c r="H838" s="55"/>
      <c r="I838" s="7"/>
      <c r="J838" s="7"/>
      <c r="K838" s="7"/>
      <c r="L838" s="7"/>
      <c r="M838" s="35"/>
      <c r="N838" s="34"/>
      <c r="O838" s="10"/>
      <c r="P838" s="128"/>
    </row>
    <row r="839" spans="1:45" x14ac:dyDescent="0.55000000000000004">
      <c r="A839" s="36"/>
      <c r="B839" s="52"/>
      <c r="C839" s="59"/>
      <c r="D839" s="60"/>
      <c r="E839" s="149"/>
      <c r="F839" s="60"/>
      <c r="G839" s="60"/>
      <c r="H839" s="57"/>
      <c r="I839" s="37"/>
      <c r="J839" s="37"/>
      <c r="K839" s="38"/>
      <c r="L839" s="37"/>
      <c r="M839" s="39"/>
      <c r="N839" s="40"/>
      <c r="O839" s="41"/>
      <c r="P839" s="128"/>
    </row>
    <row r="840" spans="1:45" x14ac:dyDescent="0.55000000000000004">
      <c r="A840" s="42"/>
      <c r="B840" s="53"/>
      <c r="H840" s="58"/>
      <c r="I840" s="43"/>
      <c r="J840" s="43"/>
      <c r="K840" s="43"/>
      <c r="L840" s="43"/>
      <c r="M840" s="2"/>
      <c r="N840" s="44"/>
      <c r="O840" s="45"/>
      <c r="P840" s="127"/>
    </row>
    <row r="841" spans="1:45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5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5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5" x14ac:dyDescent="0.55000000000000004">
      <c r="A844" s="42"/>
      <c r="B844" s="53"/>
      <c r="H844" s="58"/>
      <c r="I844" s="43"/>
      <c r="J844" s="43"/>
      <c r="K844" s="43"/>
      <c r="L844" s="43"/>
      <c r="M844" s="46"/>
      <c r="N844" s="42"/>
      <c r="O844" s="47"/>
    </row>
    <row r="845" spans="1:45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5" s="51" customFormat="1" x14ac:dyDescent="0.55000000000000004">
      <c r="A846" s="42"/>
      <c r="B846" s="53"/>
      <c r="C846" s="61"/>
      <c r="D846" s="62"/>
      <c r="E846" s="150"/>
      <c r="F846" s="62"/>
      <c r="G846" s="62"/>
      <c r="H846" s="58"/>
      <c r="I846" s="43"/>
      <c r="J846" s="43"/>
      <c r="K846" s="43"/>
      <c r="L846" s="43"/>
      <c r="M846" s="46"/>
      <c r="N846" s="42"/>
      <c r="O846" s="47"/>
      <c r="Q846" s="3"/>
      <c r="R846" s="13"/>
      <c r="S846" s="13"/>
      <c r="T846" s="13"/>
      <c r="U846" s="13"/>
      <c r="V846" s="1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</row>
    <row r="847" spans="1:45" s="51" customFormat="1" x14ac:dyDescent="0.55000000000000004">
      <c r="A847" s="42"/>
      <c r="B847" s="53"/>
      <c r="C847" s="61"/>
      <c r="D847" s="62"/>
      <c r="E847" s="150"/>
      <c r="F847" s="62"/>
      <c r="G847" s="62"/>
      <c r="H847" s="58"/>
      <c r="I847" s="43"/>
      <c r="J847" s="43"/>
      <c r="K847" s="43"/>
      <c r="L847" s="43"/>
      <c r="M847" s="46"/>
      <c r="N847" s="42"/>
      <c r="O847" s="47"/>
      <c r="Q847" s="3"/>
      <c r="R847" s="13"/>
      <c r="S847" s="13"/>
      <c r="T847" s="13"/>
      <c r="U847" s="13"/>
      <c r="V847" s="1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</row>
    <row r="848" spans="1:45" s="51" customFormat="1" x14ac:dyDescent="0.55000000000000004">
      <c r="A848" s="42"/>
      <c r="B848" s="53"/>
      <c r="C848" s="61"/>
      <c r="D848" s="62"/>
      <c r="E848" s="150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1:45" s="51" customFormat="1" x14ac:dyDescent="0.55000000000000004">
      <c r="A849" s="42"/>
      <c r="B849" s="53"/>
      <c r="C849" s="61"/>
      <c r="D849" s="62"/>
      <c r="E849" s="150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</row>
  </sheetData>
  <autoFilter ref="A2:AO653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1">
    <cfRule type="duplicateValues" dxfId="16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DB6E-1767-4982-8961-2FF46FD372FC}">
  <sheetPr>
    <pageSetUpPr fitToPage="1"/>
  </sheetPr>
  <dimension ref="A1:AR863"/>
  <sheetViews>
    <sheetView zoomScale="70" zoomScaleNormal="70" workbookViewId="0">
      <pane xSplit="2" ySplit="2" topLeftCell="C194" activePane="bottomRight" state="frozen"/>
      <selection pane="topRight" activeCell="C1" sqref="C1"/>
      <selection pane="bottomLeft" activeCell="A3" sqref="A3"/>
      <selection pane="bottomRight" activeCell="M205" sqref="M20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4" width="11.140625" style="62" customWidth="1"/>
    <col min="5" max="5" width="11.140625" style="150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customWidth="1"/>
    <col min="13" max="13" width="8.140625" style="13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8" width="12.85546875" style="3" customWidth="1"/>
    <col min="19" max="19" width="9.140625" style="13"/>
    <col min="20" max="20" width="0" style="13" hidden="1" customWidth="1"/>
    <col min="21" max="21" width="10.5703125" style="13" hidden="1" customWidth="1"/>
    <col min="22" max="23" width="0" style="13" hidden="1" customWidth="1"/>
    <col min="24" max="24" width="10.140625" style="3" hidden="1" customWidth="1"/>
    <col min="25" max="25" width="1.7109375" style="3" customWidth="1"/>
    <col min="26" max="26" width="9.140625" style="3"/>
    <col min="27" max="28" width="1.7109375" style="3" customWidth="1"/>
    <col min="29" max="29" width="9.140625" style="3"/>
    <col min="30" max="31" width="1.7109375" style="3" customWidth="1"/>
    <col min="32" max="32" width="9.140625" style="3" customWidth="1"/>
    <col min="33" max="34" width="1.7109375" style="3" customWidth="1"/>
    <col min="35" max="35" width="9.140625" style="3"/>
    <col min="36" max="37" width="1.7109375" style="3" customWidth="1"/>
    <col min="38" max="38" width="9.140625" style="3"/>
    <col min="39" max="40" width="1.7109375" style="3" customWidth="1"/>
    <col min="41" max="41" width="9.140625" style="3" customWidth="1"/>
    <col min="42" max="42" width="4.42578125" style="3" hidden="1" customWidth="1"/>
    <col min="43" max="43" width="13" style="3" customWidth="1"/>
    <col min="44" max="44" width="42.140625" style="3" bestFit="1" customWidth="1"/>
    <col min="45" max="16384" width="9.140625" style="3"/>
  </cols>
  <sheetData>
    <row r="1" spans="1:41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55"/>
      <c r="S1" s="179" t="s">
        <v>60</v>
      </c>
      <c r="T1" s="179" t="s">
        <v>61</v>
      </c>
      <c r="U1" s="180" t="s">
        <v>62</v>
      </c>
      <c r="V1" s="176" t="s">
        <v>63</v>
      </c>
      <c r="W1" s="176" t="s">
        <v>64</v>
      </c>
      <c r="X1" s="176" t="s">
        <v>65</v>
      </c>
      <c r="Z1" s="3">
        <v>1000</v>
      </c>
      <c r="AC1" s="3">
        <v>3600</v>
      </c>
    </row>
    <row r="2" spans="1:41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56"/>
      <c r="S2" s="179"/>
      <c r="T2" s="179"/>
      <c r="U2" s="180"/>
      <c r="V2" s="176"/>
      <c r="W2" s="176"/>
      <c r="X2" s="176"/>
    </row>
    <row r="3" spans="1:41" ht="22.5" customHeight="1" x14ac:dyDescent="0.55000000000000004">
      <c r="A3" s="5">
        <v>1000</v>
      </c>
      <c r="B3" s="52" t="s">
        <v>66</v>
      </c>
      <c r="C3" s="140">
        <v>40012177</v>
      </c>
      <c r="D3" s="110"/>
      <c r="E3" s="141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53" t="s">
        <v>76</v>
      </c>
      <c r="R3" s="11" t="str">
        <f>VLOOKUP(Q3,[1]Sheet1!C$3:D$89,2,0)</f>
        <v>Assembly B9</v>
      </c>
      <c r="S3" s="43">
        <f>3600/P3</f>
        <v>25</v>
      </c>
      <c r="Y3" s="122"/>
      <c r="Z3" s="50">
        <v>20</v>
      </c>
      <c r="AA3" s="50"/>
      <c r="AB3" s="50"/>
      <c r="AC3" s="50">
        <v>1</v>
      </c>
      <c r="AD3" s="121"/>
      <c r="AE3" s="122"/>
      <c r="AF3" s="122">
        <v>1</v>
      </c>
      <c r="AG3" s="122"/>
      <c r="AH3" s="122"/>
      <c r="AI3" s="122">
        <f t="shared" ref="AI3:AI4" si="0">S3</f>
        <v>25</v>
      </c>
      <c r="AJ3" s="122"/>
      <c r="AK3" s="122"/>
      <c r="AL3" s="122">
        <f t="shared" ref="AL3:AL4" si="1">S3</f>
        <v>25</v>
      </c>
      <c r="AM3" s="122"/>
      <c r="AN3" s="122"/>
      <c r="AO3" s="122">
        <f t="shared" ref="AO3:AO4" si="2">S3</f>
        <v>25</v>
      </c>
    </row>
    <row r="4" spans="1:41" ht="22.5" customHeight="1" x14ac:dyDescent="0.55000000000000004">
      <c r="A4" s="5">
        <v>1000</v>
      </c>
      <c r="B4" s="52" t="s">
        <v>66</v>
      </c>
      <c r="C4" s="114"/>
      <c r="D4" s="139">
        <v>30022061</v>
      </c>
      <c r="E4" s="142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53" t="s">
        <v>75</v>
      </c>
      <c r="R4" s="11" t="str">
        <f>VLOOKUP(Q4,[1]Sheet1!C$3:D$89,2,0)</f>
        <v>Paint B9</v>
      </c>
      <c r="S4" s="43">
        <f t="shared" ref="S4:S82" si="3">3600/P4</f>
        <v>225</v>
      </c>
      <c r="Y4" s="122"/>
      <c r="Z4" s="50">
        <v>17</v>
      </c>
      <c r="AA4" s="50"/>
      <c r="AB4" s="50"/>
      <c r="AC4" s="50">
        <v>1</v>
      </c>
      <c r="AD4" s="121"/>
      <c r="AE4" s="122"/>
      <c r="AF4" s="122">
        <v>1</v>
      </c>
      <c r="AG4" s="122"/>
      <c r="AH4" s="122"/>
      <c r="AI4" s="122">
        <f t="shared" si="0"/>
        <v>225</v>
      </c>
      <c r="AJ4" s="122"/>
      <c r="AK4" s="122"/>
      <c r="AL4" s="122">
        <f t="shared" si="1"/>
        <v>225</v>
      </c>
      <c r="AM4" s="122"/>
      <c r="AN4" s="122"/>
      <c r="AO4" s="122">
        <f t="shared" si="2"/>
        <v>225</v>
      </c>
    </row>
    <row r="5" spans="1:41" ht="22.5" customHeight="1" x14ac:dyDescent="0.55000000000000004">
      <c r="A5" s="5">
        <v>1000</v>
      </c>
      <c r="B5" s="52" t="s">
        <v>66</v>
      </c>
      <c r="C5" s="114"/>
      <c r="D5" s="71"/>
      <c r="E5" s="139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11" si="4">O4</f>
        <v>1</v>
      </c>
      <c r="P5" s="10">
        <f>15</f>
        <v>15</v>
      </c>
      <c r="Q5" s="153" t="s">
        <v>74</v>
      </c>
      <c r="R5" s="11" t="str">
        <f>VLOOKUP(Q5,[1]Sheet1!C$3:D$89,2,0)</f>
        <v>Weld Umini No.1</v>
      </c>
      <c r="S5" s="43">
        <f t="shared" si="3"/>
        <v>240</v>
      </c>
      <c r="Y5" s="122"/>
      <c r="Z5" s="50">
        <v>1</v>
      </c>
      <c r="AA5" s="50"/>
      <c r="AB5" s="50"/>
      <c r="AC5" s="50">
        <v>1</v>
      </c>
      <c r="AD5" s="121"/>
      <c r="AE5" s="122"/>
      <c r="AF5" s="122">
        <v>1</v>
      </c>
      <c r="AG5" s="122"/>
      <c r="AH5" s="122"/>
      <c r="AI5" s="122">
        <f t="shared" ref="AI5:AI10" si="5">S5</f>
        <v>240</v>
      </c>
      <c r="AJ5" s="122"/>
      <c r="AK5" s="122"/>
      <c r="AL5" s="122">
        <f t="shared" ref="AL5:AL10" si="6">S5</f>
        <v>240</v>
      </c>
      <c r="AM5" s="122"/>
      <c r="AN5" s="122"/>
      <c r="AO5" s="122">
        <f t="shared" ref="AO5:AO10" si="7">S5</f>
        <v>240</v>
      </c>
    </row>
    <row r="6" spans="1:41" ht="22.5" customHeight="1" x14ac:dyDescent="0.55000000000000004">
      <c r="A6" s="5"/>
      <c r="B6" s="52"/>
      <c r="C6" s="114"/>
      <c r="D6" s="71"/>
      <c r="E6" s="71"/>
      <c r="F6" s="71"/>
      <c r="G6" s="71"/>
      <c r="H6" s="71"/>
      <c r="I6" s="115"/>
      <c r="J6" s="72"/>
      <c r="K6" s="72"/>
      <c r="L6" s="116"/>
      <c r="M6" s="8"/>
      <c r="N6" s="91"/>
      <c r="O6" s="10"/>
      <c r="P6" s="10">
        <v>70</v>
      </c>
      <c r="Q6" s="153" t="s">
        <v>514</v>
      </c>
      <c r="R6" s="11" t="str">
        <f>VLOOKUP(Q6,[1]Sheet1!C$3:D$89,2,0)</f>
        <v>Spot 50KVA 2</v>
      </c>
      <c r="S6" s="43">
        <f t="shared" si="3"/>
        <v>51.428571428571431</v>
      </c>
      <c r="Y6" s="122"/>
      <c r="Z6" s="50">
        <v>1</v>
      </c>
      <c r="AA6" s="50"/>
      <c r="AB6" s="50"/>
      <c r="AC6" s="50">
        <v>1</v>
      </c>
      <c r="AD6" s="121"/>
      <c r="AE6" s="122"/>
      <c r="AF6" s="122">
        <v>1</v>
      </c>
      <c r="AG6" s="122"/>
      <c r="AH6" s="122"/>
      <c r="AI6" s="122">
        <f t="shared" si="5"/>
        <v>51.428571428571431</v>
      </c>
      <c r="AJ6" s="122"/>
      <c r="AK6" s="122"/>
      <c r="AL6" s="122">
        <f t="shared" si="6"/>
        <v>51.428571428571431</v>
      </c>
      <c r="AM6" s="122"/>
      <c r="AN6" s="122"/>
      <c r="AO6" s="122">
        <f t="shared" si="7"/>
        <v>51.428571428571431</v>
      </c>
    </row>
    <row r="7" spans="1:41" ht="22.5" customHeight="1" x14ac:dyDescent="0.55000000000000004">
      <c r="A7" s="5"/>
      <c r="B7" s="52"/>
      <c r="C7" s="114"/>
      <c r="D7" s="71"/>
      <c r="E7" s="71"/>
      <c r="F7" s="71"/>
      <c r="G7" s="71"/>
      <c r="H7" s="71"/>
      <c r="I7" s="115"/>
      <c r="J7" s="72"/>
      <c r="K7" s="72"/>
      <c r="L7" s="116"/>
      <c r="M7" s="8"/>
      <c r="N7" s="91"/>
      <c r="O7" s="10"/>
      <c r="P7" s="10">
        <v>15</v>
      </c>
      <c r="Q7" s="153" t="s">
        <v>522</v>
      </c>
      <c r="R7" s="11" t="str">
        <f>VLOOKUP(Q7,[1]Sheet1!C$3:D$89,2,0)</f>
        <v>Spot 35KVA 1</v>
      </c>
      <c r="S7" s="43">
        <f t="shared" si="3"/>
        <v>240</v>
      </c>
      <c r="Y7" s="122"/>
      <c r="Z7" s="50">
        <v>1</v>
      </c>
      <c r="AA7" s="50"/>
      <c r="AB7" s="50"/>
      <c r="AC7" s="50">
        <v>1</v>
      </c>
      <c r="AD7" s="121"/>
      <c r="AE7" s="122"/>
      <c r="AF7" s="122">
        <v>1</v>
      </c>
      <c r="AG7" s="122"/>
      <c r="AH7" s="122"/>
      <c r="AI7" s="122">
        <f t="shared" si="5"/>
        <v>240</v>
      </c>
      <c r="AJ7" s="122"/>
      <c r="AK7" s="122"/>
      <c r="AL7" s="122">
        <f t="shared" si="6"/>
        <v>240</v>
      </c>
      <c r="AM7" s="122"/>
      <c r="AN7" s="122"/>
      <c r="AO7" s="122">
        <f t="shared" si="7"/>
        <v>240</v>
      </c>
    </row>
    <row r="8" spans="1:41" ht="22.5" customHeight="1" x14ac:dyDescent="0.55000000000000004">
      <c r="A8" s="5"/>
      <c r="B8" s="52"/>
      <c r="C8" s="114"/>
      <c r="D8" s="71"/>
      <c r="E8" s="71"/>
      <c r="F8" s="71"/>
      <c r="G8" s="71"/>
      <c r="H8" s="71"/>
      <c r="I8" s="115"/>
      <c r="J8" s="72"/>
      <c r="K8" s="72"/>
      <c r="L8" s="116"/>
      <c r="M8" s="8"/>
      <c r="N8" s="91"/>
      <c r="O8" s="10"/>
      <c r="P8" s="10">
        <v>115</v>
      </c>
      <c r="Q8" s="153" t="s">
        <v>514</v>
      </c>
      <c r="R8" s="11" t="str">
        <f>VLOOKUP(Q8,[1]Sheet1!C$3:D$89,2,0)</f>
        <v>Spot 50KVA 2</v>
      </c>
      <c r="S8" s="43">
        <f t="shared" ref="S8" si="8">3600/P8</f>
        <v>31.304347826086957</v>
      </c>
      <c r="Y8" s="122"/>
      <c r="Z8" s="50">
        <v>2</v>
      </c>
      <c r="AA8" s="50"/>
      <c r="AB8" s="50"/>
      <c r="AC8" s="50">
        <v>1</v>
      </c>
      <c r="AD8" s="121"/>
      <c r="AE8" s="122"/>
      <c r="AF8" s="122">
        <v>1</v>
      </c>
      <c r="AG8" s="122"/>
      <c r="AH8" s="122"/>
      <c r="AI8" s="122">
        <f t="shared" si="5"/>
        <v>31.304347826086957</v>
      </c>
      <c r="AJ8" s="122"/>
      <c r="AK8" s="122"/>
      <c r="AL8" s="122">
        <f t="shared" si="6"/>
        <v>31.304347826086957</v>
      </c>
      <c r="AM8" s="122"/>
      <c r="AN8" s="122"/>
      <c r="AO8" s="122">
        <f t="shared" si="7"/>
        <v>31.304347826086957</v>
      </c>
    </row>
    <row r="9" spans="1:41" ht="22.5" customHeight="1" x14ac:dyDescent="0.55000000000000004">
      <c r="A9" s="5">
        <v>1000</v>
      </c>
      <c r="B9" s="52" t="s">
        <v>66</v>
      </c>
      <c r="C9" s="114"/>
      <c r="D9" s="71"/>
      <c r="E9" s="142"/>
      <c r="F9" s="139">
        <v>30022063</v>
      </c>
      <c r="G9" s="71"/>
      <c r="H9" s="71"/>
      <c r="I9" s="115"/>
      <c r="J9" s="72"/>
      <c r="K9" s="72"/>
      <c r="L9" s="116"/>
      <c r="M9" s="8"/>
      <c r="N9" s="91" t="s">
        <v>187</v>
      </c>
      <c r="O9" s="10">
        <f>O5</f>
        <v>1</v>
      </c>
      <c r="P9" s="10">
        <v>24</v>
      </c>
      <c r="Q9" s="153" t="s">
        <v>84</v>
      </c>
      <c r="R9" s="11" t="str">
        <f>VLOOKUP(Q9,[1]Sheet1!C$3:D$89,2,0)</f>
        <v>110TON-Press 1</v>
      </c>
      <c r="S9" s="43">
        <f t="shared" si="3"/>
        <v>150</v>
      </c>
      <c r="Y9" s="122"/>
      <c r="Z9" s="50">
        <v>1</v>
      </c>
      <c r="AA9" s="50"/>
      <c r="AB9" s="50"/>
      <c r="AC9" s="50">
        <v>1</v>
      </c>
      <c r="AD9" s="121"/>
      <c r="AE9" s="122"/>
      <c r="AF9" s="122">
        <v>1</v>
      </c>
      <c r="AG9" s="122"/>
      <c r="AH9" s="122"/>
      <c r="AI9" s="122">
        <f t="shared" si="5"/>
        <v>150</v>
      </c>
      <c r="AJ9" s="122"/>
      <c r="AK9" s="122"/>
      <c r="AL9" s="122">
        <f t="shared" si="6"/>
        <v>150</v>
      </c>
      <c r="AM9" s="122"/>
      <c r="AN9" s="122"/>
      <c r="AO9" s="122">
        <f t="shared" si="7"/>
        <v>150</v>
      </c>
    </row>
    <row r="10" spans="1:41" ht="22.5" customHeight="1" x14ac:dyDescent="0.55000000000000004">
      <c r="A10" s="5">
        <v>1000</v>
      </c>
      <c r="B10" s="52" t="s">
        <v>66</v>
      </c>
      <c r="C10" s="114"/>
      <c r="D10" s="64"/>
      <c r="E10" s="143"/>
      <c r="F10" s="71"/>
      <c r="G10" s="139">
        <v>30022064</v>
      </c>
      <c r="H10" s="71"/>
      <c r="I10" s="115"/>
      <c r="J10" s="72"/>
      <c r="K10" s="72"/>
      <c r="L10" s="116"/>
      <c r="M10" s="8"/>
      <c r="N10" s="91" t="s">
        <v>186</v>
      </c>
      <c r="O10" s="10">
        <f t="shared" si="4"/>
        <v>1</v>
      </c>
      <c r="P10" s="10">
        <v>63</v>
      </c>
      <c r="Q10" s="153" t="s">
        <v>525</v>
      </c>
      <c r="R10" s="11" t="str">
        <f>VLOOKUP(Q10,[1]Sheet1!C$3:D$89,2,0)</f>
        <v>AMADA-HM1003 1</v>
      </c>
      <c r="S10" s="43">
        <f t="shared" si="3"/>
        <v>57.142857142857146</v>
      </c>
      <c r="Y10" s="122"/>
      <c r="Z10" s="50">
        <v>1</v>
      </c>
      <c r="AA10" s="50"/>
      <c r="AB10" s="50"/>
      <c r="AC10" s="50">
        <v>1</v>
      </c>
      <c r="AD10" s="121"/>
      <c r="AE10" s="122"/>
      <c r="AF10" s="122">
        <v>1</v>
      </c>
      <c r="AG10" s="122"/>
      <c r="AH10" s="122"/>
      <c r="AI10" s="122">
        <f t="shared" si="5"/>
        <v>57.142857142857146</v>
      </c>
      <c r="AJ10" s="122"/>
      <c r="AK10" s="122"/>
      <c r="AL10" s="122">
        <f t="shared" si="6"/>
        <v>57.142857142857146</v>
      </c>
      <c r="AM10" s="122"/>
      <c r="AN10" s="122"/>
      <c r="AO10" s="122">
        <f t="shared" si="7"/>
        <v>57.142857142857146</v>
      </c>
    </row>
    <row r="11" spans="1:41" ht="22.5" customHeight="1" x14ac:dyDescent="0.55000000000000004">
      <c r="A11" s="5">
        <v>1000</v>
      </c>
      <c r="B11" s="52" t="s">
        <v>66</v>
      </c>
      <c r="C11" s="114"/>
      <c r="D11" s="71"/>
      <c r="E11" s="142"/>
      <c r="F11" s="71"/>
      <c r="G11" s="71"/>
      <c r="H11" s="71">
        <v>10030492</v>
      </c>
      <c r="I11" s="115"/>
      <c r="J11" s="72"/>
      <c r="K11" s="72"/>
      <c r="L11" s="116"/>
      <c r="M11" s="8"/>
      <c r="N11" s="91" t="s">
        <v>188</v>
      </c>
      <c r="O11" s="10">
        <f t="shared" si="4"/>
        <v>1</v>
      </c>
      <c r="P11" s="10"/>
      <c r="Q11" s="11"/>
      <c r="R11" s="11"/>
      <c r="S11" s="43"/>
      <c r="Y11" s="122"/>
      <c r="Z11" s="50"/>
      <c r="AA11" s="50"/>
      <c r="AB11" s="50"/>
      <c r="AC11" s="50"/>
      <c r="AD11" s="121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</row>
    <row r="12" spans="1:41" ht="22.5" customHeight="1" x14ac:dyDescent="0.55000000000000004">
      <c r="A12" s="5">
        <v>1000</v>
      </c>
      <c r="B12" s="52" t="s">
        <v>66</v>
      </c>
      <c r="C12" s="114"/>
      <c r="D12" s="71"/>
      <c r="E12" s="142"/>
      <c r="F12" s="139">
        <v>30022066</v>
      </c>
      <c r="G12" s="138"/>
      <c r="H12" s="71"/>
      <c r="I12" s="115"/>
      <c r="J12" s="72"/>
      <c r="K12" s="72"/>
      <c r="L12" s="116"/>
      <c r="M12" s="8"/>
      <c r="N12" s="91" t="s">
        <v>189</v>
      </c>
      <c r="O12" s="10">
        <f>O5</f>
        <v>1</v>
      </c>
      <c r="P12" s="10">
        <v>18</v>
      </c>
      <c r="Q12" s="153" t="s">
        <v>536</v>
      </c>
      <c r="R12" s="11" t="str">
        <f>VLOOKUP(Q12,[1]Sheet1!C$3:D$89,2,0)</f>
        <v>110TON-Press 2</v>
      </c>
      <c r="S12" s="43">
        <f>3600/P12</f>
        <v>200</v>
      </c>
      <c r="Y12" s="122"/>
      <c r="Z12" s="50">
        <v>1</v>
      </c>
      <c r="AA12" s="50"/>
      <c r="AB12" s="50"/>
      <c r="AC12" s="50">
        <v>1</v>
      </c>
      <c r="AD12" s="121"/>
      <c r="AE12" s="122"/>
      <c r="AF12" s="122">
        <v>1</v>
      </c>
      <c r="AG12" s="122"/>
      <c r="AH12" s="122"/>
      <c r="AI12" s="122">
        <f>S12</f>
        <v>200</v>
      </c>
      <c r="AJ12" s="122"/>
      <c r="AK12" s="122"/>
      <c r="AL12" s="122">
        <f>S12</f>
        <v>200</v>
      </c>
      <c r="AM12" s="122"/>
      <c r="AN12" s="122"/>
      <c r="AO12" s="122">
        <f>S12</f>
        <v>200</v>
      </c>
    </row>
    <row r="13" spans="1:41" ht="22.5" customHeight="1" x14ac:dyDescent="0.55000000000000004">
      <c r="A13" s="5">
        <v>1000</v>
      </c>
      <c r="B13" s="52" t="s">
        <v>66</v>
      </c>
      <c r="C13" s="114"/>
      <c r="D13" s="71"/>
      <c r="E13" s="142"/>
      <c r="F13" s="71"/>
      <c r="G13" s="71">
        <v>10030493</v>
      </c>
      <c r="H13" s="71"/>
      <c r="I13" s="115"/>
      <c r="J13" s="72"/>
      <c r="K13" s="72"/>
      <c r="L13" s="116"/>
      <c r="M13" s="8"/>
      <c r="N13" s="91" t="s">
        <v>190</v>
      </c>
      <c r="O13" s="10">
        <f>O9</f>
        <v>1</v>
      </c>
      <c r="P13" s="10"/>
      <c r="Q13" s="11"/>
      <c r="R13" s="11"/>
      <c r="S13" s="43"/>
      <c r="Y13" s="122"/>
      <c r="Z13" s="50"/>
      <c r="AA13" s="50"/>
      <c r="AB13" s="50"/>
      <c r="AC13" s="50"/>
      <c r="AD13" s="121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</row>
    <row r="14" spans="1:41" ht="22.5" customHeight="1" x14ac:dyDescent="0.55000000000000004">
      <c r="A14" s="5">
        <v>1000</v>
      </c>
      <c r="B14" s="52" t="s">
        <v>66</v>
      </c>
      <c r="C14" s="114"/>
      <c r="D14" s="71"/>
      <c r="E14" s="142"/>
      <c r="F14" s="139">
        <v>30022111</v>
      </c>
      <c r="G14" s="71"/>
      <c r="H14" s="71"/>
      <c r="I14" s="115"/>
      <c r="J14" s="72"/>
      <c r="K14" s="72"/>
      <c r="L14" s="116"/>
      <c r="M14" s="8"/>
      <c r="N14" s="91" t="s">
        <v>196</v>
      </c>
      <c r="O14" s="10">
        <f>O5</f>
        <v>1</v>
      </c>
      <c r="P14" s="10">
        <v>30</v>
      </c>
      <c r="Q14" s="153" t="s">
        <v>73</v>
      </c>
      <c r="R14" s="11" t="str">
        <f>VLOOKUP(Q14,[1]Sheet1!C$3:D$89,2,0)</f>
        <v>Spot 50KVA 1</v>
      </c>
      <c r="S14" s="43">
        <f>3600/P14</f>
        <v>120</v>
      </c>
      <c r="Y14" s="122"/>
      <c r="Z14" s="50">
        <v>1</v>
      </c>
      <c r="AA14" s="50"/>
      <c r="AB14" s="50"/>
      <c r="AC14" s="50">
        <v>1</v>
      </c>
      <c r="AD14" s="121"/>
      <c r="AE14" s="122"/>
      <c r="AF14" s="122">
        <v>1</v>
      </c>
      <c r="AG14" s="122"/>
      <c r="AH14" s="122"/>
      <c r="AI14" s="122">
        <f>S14</f>
        <v>120</v>
      </c>
      <c r="AJ14" s="122"/>
      <c r="AK14" s="122"/>
      <c r="AL14" s="122">
        <f>S14</f>
        <v>120</v>
      </c>
      <c r="AM14" s="122"/>
      <c r="AN14" s="122"/>
      <c r="AO14" s="122">
        <f>S14</f>
        <v>120</v>
      </c>
    </row>
    <row r="15" spans="1:41" ht="22.5" customHeight="1" x14ac:dyDescent="0.55000000000000004">
      <c r="A15" s="5"/>
      <c r="B15" s="52"/>
      <c r="C15" s="114"/>
      <c r="D15" s="71"/>
      <c r="E15" s="71"/>
      <c r="F15" s="71"/>
      <c r="G15" s="71"/>
      <c r="H15" s="71"/>
      <c r="I15" s="115"/>
      <c r="J15" s="72"/>
      <c r="K15" s="72"/>
      <c r="L15" s="116"/>
      <c r="M15" s="8"/>
      <c r="N15" s="91"/>
      <c r="O15" s="10"/>
      <c r="P15" s="10">
        <v>10</v>
      </c>
      <c r="Q15" s="153" t="s">
        <v>513</v>
      </c>
      <c r="R15" s="11" t="str">
        <f>VLOOKUP(Q15,[1]Sheet1!C$3:D$89,2,0)</f>
        <v>Accessories spot 2 op</v>
      </c>
      <c r="S15" s="43">
        <f>3600/P15</f>
        <v>360</v>
      </c>
      <c r="Y15" s="122"/>
      <c r="Z15" s="50">
        <v>1</v>
      </c>
      <c r="AA15" s="50"/>
      <c r="AB15" s="50"/>
      <c r="AC15" s="50">
        <v>1</v>
      </c>
      <c r="AD15" s="121"/>
      <c r="AE15" s="122"/>
      <c r="AF15" s="122">
        <v>1</v>
      </c>
      <c r="AG15" s="122"/>
      <c r="AH15" s="122"/>
      <c r="AI15" s="122">
        <f>S15</f>
        <v>360</v>
      </c>
      <c r="AJ15" s="122"/>
      <c r="AK15" s="122"/>
      <c r="AL15" s="122">
        <f>S15</f>
        <v>360</v>
      </c>
      <c r="AM15" s="122"/>
      <c r="AN15" s="122"/>
      <c r="AO15" s="122">
        <f>S15</f>
        <v>360</v>
      </c>
    </row>
    <row r="16" spans="1:41" ht="22.5" customHeight="1" x14ac:dyDescent="0.55000000000000004">
      <c r="A16" s="5"/>
      <c r="B16" s="52"/>
      <c r="C16" s="114"/>
      <c r="D16" s="71"/>
      <c r="E16" s="142"/>
      <c r="F16" s="71"/>
      <c r="G16" s="139">
        <v>30023754</v>
      </c>
      <c r="H16" s="71"/>
      <c r="I16" s="115"/>
      <c r="J16" s="72"/>
      <c r="K16" s="72"/>
      <c r="L16" s="116"/>
      <c r="M16" s="8"/>
      <c r="N16" s="91" t="s">
        <v>468</v>
      </c>
      <c r="O16" s="10">
        <v>1</v>
      </c>
      <c r="P16" s="10">
        <v>9</v>
      </c>
      <c r="Q16" s="153" t="s">
        <v>526</v>
      </c>
      <c r="R16" s="11" t="str">
        <f>VLOOKUP(Q16,[1]Sheet1!C$3:D$89,2,0)</f>
        <v>AMADA-HM1003 2</v>
      </c>
      <c r="S16" s="43">
        <f>3600/P16</f>
        <v>400</v>
      </c>
      <c r="Y16" s="122"/>
      <c r="Z16" s="50">
        <v>1</v>
      </c>
      <c r="AA16" s="50"/>
      <c r="AB16" s="50"/>
      <c r="AC16" s="50">
        <v>1</v>
      </c>
      <c r="AD16" s="121"/>
      <c r="AE16" s="122"/>
      <c r="AF16" s="122">
        <v>1</v>
      </c>
      <c r="AG16" s="122"/>
      <c r="AH16" s="122"/>
      <c r="AI16" s="122">
        <f>S16</f>
        <v>400</v>
      </c>
      <c r="AJ16" s="122"/>
      <c r="AK16" s="122"/>
      <c r="AL16" s="122">
        <f>S16</f>
        <v>400</v>
      </c>
      <c r="AM16" s="122"/>
      <c r="AN16" s="122"/>
      <c r="AO16" s="122">
        <f>S16</f>
        <v>400</v>
      </c>
    </row>
    <row r="17" spans="1:41" ht="22.5" customHeight="1" x14ac:dyDescent="0.55000000000000004">
      <c r="A17" s="5">
        <v>1000</v>
      </c>
      <c r="B17" s="52" t="s">
        <v>66</v>
      </c>
      <c r="C17" s="114"/>
      <c r="D17" s="64"/>
      <c r="E17" s="143"/>
      <c r="F17" s="71"/>
      <c r="G17" s="71"/>
      <c r="H17" s="139">
        <v>30023041</v>
      </c>
      <c r="I17" s="71"/>
      <c r="J17" s="71"/>
      <c r="K17" s="115"/>
      <c r="L17" s="116"/>
      <c r="M17" s="8"/>
      <c r="N17" s="91" t="s">
        <v>191</v>
      </c>
      <c r="O17" s="10">
        <f>O9</f>
        <v>1</v>
      </c>
      <c r="P17" s="10">
        <v>12</v>
      </c>
      <c r="Q17" s="153" t="s">
        <v>537</v>
      </c>
      <c r="R17" s="11" t="str">
        <f>VLOOKUP(Q17,[1]Sheet1!C$3:D$89,2,0)</f>
        <v>110TON-Press 3</v>
      </c>
      <c r="S17" s="43">
        <f t="shared" si="3"/>
        <v>300</v>
      </c>
      <c r="Y17" s="122"/>
      <c r="Z17" s="50">
        <v>1</v>
      </c>
      <c r="AA17" s="50"/>
      <c r="AB17" s="50"/>
      <c r="AC17" s="50">
        <v>1</v>
      </c>
      <c r="AD17" s="121"/>
      <c r="AE17" s="122"/>
      <c r="AF17" s="122">
        <v>1</v>
      </c>
      <c r="AG17" s="122"/>
      <c r="AH17" s="122"/>
      <c r="AI17" s="122">
        <f>S17</f>
        <v>300</v>
      </c>
      <c r="AJ17" s="122"/>
      <c r="AK17" s="122"/>
      <c r="AL17" s="122">
        <f>S17</f>
        <v>300</v>
      </c>
      <c r="AM17" s="122"/>
      <c r="AN17" s="122"/>
      <c r="AO17" s="122">
        <f>S17</f>
        <v>300</v>
      </c>
    </row>
    <row r="18" spans="1:41" ht="22.5" customHeight="1" x14ac:dyDescent="0.55000000000000004">
      <c r="A18" s="5">
        <v>1000</v>
      </c>
      <c r="B18" s="52" t="s">
        <v>66</v>
      </c>
      <c r="C18" s="114"/>
      <c r="D18" s="64"/>
      <c r="E18" s="143"/>
      <c r="F18" s="71"/>
      <c r="G18" s="71"/>
      <c r="H18" s="71"/>
      <c r="I18" s="71">
        <v>10034330</v>
      </c>
      <c r="J18" s="71"/>
      <c r="K18" s="115"/>
      <c r="L18" s="116"/>
      <c r="M18" s="8"/>
      <c r="N18" s="91" t="s">
        <v>193</v>
      </c>
      <c r="O18" s="10">
        <f>O10</f>
        <v>1</v>
      </c>
      <c r="P18" s="10"/>
      <c r="Q18" s="11"/>
      <c r="R18" s="11"/>
      <c r="S18" s="43"/>
      <c r="Y18" s="122"/>
      <c r="Z18" s="50"/>
      <c r="AA18" s="50"/>
      <c r="AB18" s="50"/>
      <c r="AC18" s="50"/>
      <c r="AD18" s="121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</row>
    <row r="19" spans="1:41" ht="22.5" customHeight="1" x14ac:dyDescent="0.55000000000000004">
      <c r="A19" s="5">
        <v>1000</v>
      </c>
      <c r="B19" s="52" t="s">
        <v>66</v>
      </c>
      <c r="C19" s="114"/>
      <c r="D19" s="64"/>
      <c r="E19" s="143"/>
      <c r="F19" s="64"/>
      <c r="G19" s="71">
        <v>10030495</v>
      </c>
      <c r="H19" s="71"/>
      <c r="I19" s="64"/>
      <c r="J19" s="71"/>
      <c r="K19" s="71"/>
      <c r="L19" s="116"/>
      <c r="M19" s="8"/>
      <c r="N19" s="91" t="s">
        <v>195</v>
      </c>
      <c r="O19" s="10">
        <f>O14</f>
        <v>1</v>
      </c>
      <c r="P19" s="10"/>
      <c r="Q19" s="11"/>
      <c r="R19" s="11"/>
      <c r="S19" s="43"/>
      <c r="Y19" s="122"/>
      <c r="Z19" s="50"/>
      <c r="AA19" s="50"/>
      <c r="AB19" s="50"/>
      <c r="AC19" s="50"/>
      <c r="AD19" s="121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</row>
    <row r="20" spans="1:41" ht="22.5" customHeight="1" x14ac:dyDescent="0.55000000000000004">
      <c r="A20" s="5">
        <v>1000</v>
      </c>
      <c r="B20" s="52" t="s">
        <v>66</v>
      </c>
      <c r="C20" s="114"/>
      <c r="D20" s="64"/>
      <c r="E20" s="143"/>
      <c r="F20" s="133">
        <v>30022067</v>
      </c>
      <c r="G20" s="71"/>
      <c r="H20" s="71"/>
      <c r="I20" s="71"/>
      <c r="J20" s="71"/>
      <c r="K20" s="71"/>
      <c r="L20" s="116"/>
      <c r="M20" s="8"/>
      <c r="N20" s="91" t="s">
        <v>197</v>
      </c>
      <c r="O20" s="10">
        <f>O5</f>
        <v>1</v>
      </c>
      <c r="P20" s="10">
        <v>30</v>
      </c>
      <c r="Q20" s="153" t="s">
        <v>73</v>
      </c>
      <c r="R20" s="11" t="str">
        <f>VLOOKUP(Q20,[1]Sheet1!C$3:D$89,2,0)</f>
        <v>Spot 50KVA 1</v>
      </c>
      <c r="S20" s="43">
        <f t="shared" si="3"/>
        <v>120</v>
      </c>
      <c r="Y20" s="122"/>
      <c r="Z20" s="50">
        <v>1</v>
      </c>
      <c r="AA20" s="50"/>
      <c r="AB20" s="50"/>
      <c r="AC20" s="50">
        <v>1</v>
      </c>
      <c r="AD20" s="121"/>
      <c r="AE20" s="122"/>
      <c r="AF20" s="122">
        <v>1</v>
      </c>
      <c r="AG20" s="122"/>
      <c r="AH20" s="122"/>
      <c r="AI20" s="122">
        <f>S20</f>
        <v>120</v>
      </c>
      <c r="AJ20" s="122"/>
      <c r="AK20" s="122"/>
      <c r="AL20" s="122">
        <f>S20</f>
        <v>120</v>
      </c>
      <c r="AM20" s="122"/>
      <c r="AN20" s="122"/>
      <c r="AO20" s="122">
        <f>S20</f>
        <v>120</v>
      </c>
    </row>
    <row r="21" spans="1:41" ht="22.5" customHeight="1" x14ac:dyDescent="0.55000000000000004">
      <c r="A21" s="5"/>
      <c r="B21" s="52"/>
      <c r="C21" s="114"/>
      <c r="D21" s="71"/>
      <c r="E21" s="71"/>
      <c r="F21" s="71"/>
      <c r="G21" s="71"/>
      <c r="H21" s="71"/>
      <c r="I21" s="71"/>
      <c r="J21" s="71"/>
      <c r="K21" s="71"/>
      <c r="L21" s="116"/>
      <c r="M21" s="8"/>
      <c r="N21" s="91"/>
      <c r="O21" s="10"/>
      <c r="P21" s="10">
        <v>10</v>
      </c>
      <c r="Q21" s="153" t="s">
        <v>513</v>
      </c>
      <c r="R21" s="11" t="str">
        <f>VLOOKUP(Q21,[1]Sheet1!C$3:D$89,2,0)</f>
        <v>Accessories spot 2 op</v>
      </c>
      <c r="S21" s="43">
        <f>3600/P21</f>
        <v>360</v>
      </c>
      <c r="Y21" s="122"/>
      <c r="Z21" s="50">
        <v>1</v>
      </c>
      <c r="AA21" s="50"/>
      <c r="AB21" s="50"/>
      <c r="AC21" s="50">
        <v>1</v>
      </c>
      <c r="AD21" s="121"/>
      <c r="AE21" s="122"/>
      <c r="AF21" s="122">
        <v>1</v>
      </c>
      <c r="AG21" s="122"/>
      <c r="AH21" s="122"/>
      <c r="AI21" s="122">
        <f>S21</f>
        <v>360</v>
      </c>
      <c r="AJ21" s="122"/>
      <c r="AK21" s="122"/>
      <c r="AL21" s="122">
        <f>S21</f>
        <v>360</v>
      </c>
      <c r="AM21" s="122"/>
      <c r="AN21" s="122"/>
      <c r="AO21" s="122">
        <f>S21</f>
        <v>360</v>
      </c>
    </row>
    <row r="22" spans="1:41" ht="22.5" customHeight="1" x14ac:dyDescent="0.55000000000000004">
      <c r="A22" s="5"/>
      <c r="B22" s="52"/>
      <c r="C22" s="114"/>
      <c r="D22" s="71"/>
      <c r="E22" s="142"/>
      <c r="F22" s="71"/>
      <c r="G22" s="139">
        <v>30023755</v>
      </c>
      <c r="H22" s="71"/>
      <c r="I22" s="115"/>
      <c r="J22" s="72"/>
      <c r="K22" s="72"/>
      <c r="L22" s="116"/>
      <c r="M22" s="8"/>
      <c r="N22" s="91" t="s">
        <v>470</v>
      </c>
      <c r="O22" s="10">
        <v>1</v>
      </c>
      <c r="P22" s="10">
        <v>9</v>
      </c>
      <c r="Q22" s="153" t="s">
        <v>526</v>
      </c>
      <c r="R22" s="11" t="str">
        <f>VLOOKUP(Q22,[1]Sheet1!C$3:D$89,2,0)</f>
        <v>AMADA-HM1003 2</v>
      </c>
      <c r="S22" s="43">
        <f>3600/P22</f>
        <v>400</v>
      </c>
      <c r="Y22" s="122"/>
      <c r="Z22" s="50">
        <v>1</v>
      </c>
      <c r="AA22" s="50"/>
      <c r="AB22" s="50"/>
      <c r="AC22" s="50">
        <v>1</v>
      </c>
      <c r="AD22" s="121"/>
      <c r="AE22" s="122"/>
      <c r="AF22" s="122">
        <v>1</v>
      </c>
      <c r="AG22" s="122"/>
      <c r="AH22" s="122"/>
      <c r="AI22" s="122">
        <f>S22</f>
        <v>400</v>
      </c>
      <c r="AJ22" s="122"/>
      <c r="AK22" s="122"/>
      <c r="AL22" s="122">
        <f>S22</f>
        <v>400</v>
      </c>
      <c r="AM22" s="122"/>
      <c r="AN22" s="122"/>
      <c r="AO22" s="122">
        <f>S22</f>
        <v>400</v>
      </c>
    </row>
    <row r="23" spans="1:41" ht="22.5" customHeight="1" x14ac:dyDescent="0.55000000000000004">
      <c r="A23" s="5">
        <v>1000</v>
      </c>
      <c r="B23" s="52" t="s">
        <v>66</v>
      </c>
      <c r="C23" s="114"/>
      <c r="D23" s="64"/>
      <c r="E23" s="143"/>
      <c r="F23" s="71"/>
      <c r="G23" s="71"/>
      <c r="H23" s="139">
        <v>30022068</v>
      </c>
      <c r="I23" s="71"/>
      <c r="J23" s="71"/>
      <c r="K23" s="71"/>
      <c r="L23" s="116"/>
      <c r="M23" s="8"/>
      <c r="N23" s="91" t="s">
        <v>192</v>
      </c>
      <c r="O23" s="10">
        <f>O9</f>
        <v>1</v>
      </c>
      <c r="P23" s="10">
        <v>12</v>
      </c>
      <c r="Q23" s="153" t="s">
        <v>537</v>
      </c>
      <c r="R23" s="11" t="str">
        <f>VLOOKUP(Q23,[1]Sheet1!C$3:D$89,2,0)</f>
        <v>110TON-Press 3</v>
      </c>
      <c r="S23" s="43">
        <f t="shared" si="3"/>
        <v>300</v>
      </c>
      <c r="Y23" s="122"/>
      <c r="Z23" s="50">
        <v>1</v>
      </c>
      <c r="AA23" s="50"/>
      <c r="AB23" s="50"/>
      <c r="AC23" s="50">
        <v>1</v>
      </c>
      <c r="AD23" s="121"/>
      <c r="AE23" s="122"/>
      <c r="AF23" s="122">
        <v>1</v>
      </c>
      <c r="AG23" s="122"/>
      <c r="AH23" s="122"/>
      <c r="AI23" s="122">
        <f>S23</f>
        <v>300</v>
      </c>
      <c r="AJ23" s="122"/>
      <c r="AK23" s="122"/>
      <c r="AL23" s="122">
        <f>S23</f>
        <v>300</v>
      </c>
      <c r="AM23" s="122"/>
      <c r="AN23" s="122"/>
      <c r="AO23" s="122">
        <f>S23</f>
        <v>300</v>
      </c>
    </row>
    <row r="24" spans="1:41" ht="22.5" customHeight="1" x14ac:dyDescent="0.55000000000000004">
      <c r="A24" s="5">
        <v>1000</v>
      </c>
      <c r="B24" s="52" t="s">
        <v>66</v>
      </c>
      <c r="C24" s="114"/>
      <c r="D24" s="64"/>
      <c r="E24" s="143"/>
      <c r="F24" s="71"/>
      <c r="G24" s="71"/>
      <c r="H24" s="71"/>
      <c r="I24" s="71">
        <v>10030494</v>
      </c>
      <c r="J24" s="71"/>
      <c r="K24" s="71"/>
      <c r="L24" s="116"/>
      <c r="M24" s="8"/>
      <c r="N24" s="91" t="s">
        <v>194</v>
      </c>
      <c r="O24" s="10">
        <f>O10</f>
        <v>1</v>
      </c>
      <c r="P24" s="10"/>
      <c r="Q24" s="11"/>
      <c r="R24" s="11"/>
      <c r="S24" s="43"/>
      <c r="Y24" s="122"/>
      <c r="Z24" s="50"/>
      <c r="AA24" s="50"/>
      <c r="AB24" s="50"/>
      <c r="AC24" s="50"/>
      <c r="AD24" s="121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</row>
    <row r="25" spans="1:41" ht="22.5" customHeight="1" x14ac:dyDescent="0.55000000000000004">
      <c r="A25" s="5">
        <v>1000</v>
      </c>
      <c r="B25" s="52" t="s">
        <v>66</v>
      </c>
      <c r="C25" s="114"/>
      <c r="D25" s="64"/>
      <c r="E25" s="143"/>
      <c r="F25" s="64"/>
      <c r="G25" s="124">
        <v>10030495</v>
      </c>
      <c r="H25" s="71"/>
      <c r="I25" s="64"/>
      <c r="J25" s="71"/>
      <c r="K25" s="71"/>
      <c r="L25" s="116"/>
      <c r="M25" s="8"/>
      <c r="N25" s="91" t="s">
        <v>195</v>
      </c>
      <c r="O25" s="10">
        <f>O20</f>
        <v>1</v>
      </c>
      <c r="P25" s="10"/>
      <c r="Q25" s="11"/>
      <c r="R25" s="11"/>
      <c r="S25" s="43"/>
      <c r="Y25" s="122"/>
      <c r="Z25" s="50"/>
      <c r="AA25" s="50"/>
      <c r="AB25" s="50"/>
      <c r="AC25" s="50"/>
      <c r="AD25" s="121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</row>
    <row r="26" spans="1:41" ht="22.5" customHeight="1" x14ac:dyDescent="0.55000000000000004">
      <c r="A26" s="5">
        <v>1000</v>
      </c>
      <c r="B26" s="52" t="s">
        <v>66</v>
      </c>
      <c r="C26" s="63"/>
      <c r="D26" s="64"/>
      <c r="E26" s="143"/>
      <c r="F26" s="124">
        <v>10030760</v>
      </c>
      <c r="G26" s="64"/>
      <c r="H26" s="64"/>
      <c r="I26" s="64"/>
      <c r="J26" s="64"/>
      <c r="K26" s="64"/>
      <c r="L26" s="105"/>
      <c r="M26" s="8"/>
      <c r="N26" s="91" t="s">
        <v>235</v>
      </c>
      <c r="O26" s="10">
        <f>O5</f>
        <v>1</v>
      </c>
      <c r="P26" s="10"/>
      <c r="Q26" s="11"/>
      <c r="R26" s="11"/>
      <c r="S26" s="43"/>
      <c r="Y26" s="122"/>
      <c r="Z26" s="50"/>
      <c r="AA26" s="50"/>
      <c r="AB26" s="50"/>
      <c r="AC26" s="50"/>
      <c r="AD26" s="121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 spans="1:41" ht="22.5" customHeight="1" x14ac:dyDescent="0.55000000000000004">
      <c r="A27" s="5">
        <v>1000</v>
      </c>
      <c r="B27" s="52" t="s">
        <v>66</v>
      </c>
      <c r="C27" s="114"/>
      <c r="D27" s="71"/>
      <c r="E27" s="142">
        <v>10034196</v>
      </c>
      <c r="F27" s="71"/>
      <c r="G27" s="71"/>
      <c r="H27" s="71"/>
      <c r="I27" s="64"/>
      <c r="J27" s="64"/>
      <c r="K27" s="71"/>
      <c r="L27" s="116"/>
      <c r="M27" s="8"/>
      <c r="N27" s="91" t="s">
        <v>264</v>
      </c>
      <c r="O27" s="10">
        <v>0.19826260177342123</v>
      </c>
      <c r="P27" s="10"/>
      <c r="Q27" s="11"/>
      <c r="R27" s="11"/>
      <c r="S27" s="43"/>
      <c r="Y27" s="122"/>
      <c r="Z27" s="50"/>
      <c r="AA27" s="50"/>
      <c r="AB27" s="50"/>
      <c r="AC27" s="50"/>
      <c r="AD27" s="121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</row>
    <row r="28" spans="1:41" ht="22.5" customHeight="1" x14ac:dyDescent="0.55000000000000004">
      <c r="A28" s="5">
        <v>1000</v>
      </c>
      <c r="B28" s="52" t="s">
        <v>66</v>
      </c>
      <c r="C28" s="114"/>
      <c r="D28" s="71"/>
      <c r="E28" s="142">
        <v>10033352</v>
      </c>
      <c r="F28" s="71"/>
      <c r="G28" s="71"/>
      <c r="H28" s="71"/>
      <c r="I28" s="64"/>
      <c r="J28" s="64"/>
      <c r="K28" s="71"/>
      <c r="L28" s="116"/>
      <c r="M28" s="8"/>
      <c r="N28" s="91" t="s">
        <v>93</v>
      </c>
      <c r="O28" s="10">
        <v>1.2375752752352038</v>
      </c>
      <c r="P28" s="10"/>
      <c r="Q28" s="11"/>
      <c r="R28" s="11"/>
      <c r="S28" s="43"/>
      <c r="Y28" s="122"/>
      <c r="Z28" s="50"/>
      <c r="AA28" s="50"/>
      <c r="AB28" s="50"/>
      <c r="AC28" s="50"/>
      <c r="AD28" s="121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</row>
    <row r="29" spans="1:41" ht="22.5" customHeight="1" x14ac:dyDescent="0.55000000000000004">
      <c r="A29" s="5">
        <v>1000</v>
      </c>
      <c r="B29" s="52" t="s">
        <v>66</v>
      </c>
      <c r="C29" s="114"/>
      <c r="D29" s="71"/>
      <c r="E29" s="142">
        <v>10033353</v>
      </c>
      <c r="F29" s="71"/>
      <c r="G29" s="71"/>
      <c r="H29" s="71"/>
      <c r="I29" s="64"/>
      <c r="J29" s="64"/>
      <c r="K29" s="71"/>
      <c r="L29" s="116"/>
      <c r="M29" s="8"/>
      <c r="N29" s="91" t="s">
        <v>94</v>
      </c>
      <c r="O29" s="10">
        <v>0.33420882399006313</v>
      </c>
      <c r="P29" s="10"/>
      <c r="Q29" s="11"/>
      <c r="R29" s="11"/>
      <c r="S29" s="43"/>
      <c r="Y29" s="122"/>
      <c r="Z29" s="50"/>
      <c r="AA29" s="50"/>
      <c r="AB29" s="50"/>
      <c r="AC29" s="50"/>
      <c r="AD29" s="121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</row>
    <row r="30" spans="1:41" ht="22.5" customHeight="1" x14ac:dyDescent="0.55000000000000004">
      <c r="A30" s="5">
        <v>1000</v>
      </c>
      <c r="B30" s="52" t="s">
        <v>66</v>
      </c>
      <c r="C30" s="114"/>
      <c r="D30" s="71"/>
      <c r="E30" s="142">
        <v>10033354</v>
      </c>
      <c r="F30" s="71"/>
      <c r="G30" s="71"/>
      <c r="H30" s="71"/>
      <c r="I30" s="64"/>
      <c r="J30" s="64"/>
      <c r="K30" s="71"/>
      <c r="L30" s="116"/>
      <c r="M30" s="8"/>
      <c r="N30" s="91" t="s">
        <v>95</v>
      </c>
      <c r="O30" s="10">
        <v>0.10861786779677053</v>
      </c>
      <c r="P30" s="10"/>
      <c r="Q30" s="11"/>
      <c r="R30" s="11"/>
      <c r="S30" s="43"/>
      <c r="Y30" s="122"/>
      <c r="Z30" s="50"/>
      <c r="AA30" s="50"/>
      <c r="AB30" s="50"/>
      <c r="AC30" s="50"/>
      <c r="AD30" s="121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</row>
    <row r="31" spans="1:41" ht="22.5" customHeight="1" x14ac:dyDescent="0.55000000000000004">
      <c r="A31" s="5">
        <v>1000</v>
      </c>
      <c r="B31" s="52" t="s">
        <v>66</v>
      </c>
      <c r="C31" s="114"/>
      <c r="D31" s="71"/>
      <c r="E31" s="142">
        <v>10033355</v>
      </c>
      <c r="F31" s="71"/>
      <c r="G31" s="71"/>
      <c r="H31" s="71"/>
      <c r="I31" s="64"/>
      <c r="J31" s="64"/>
      <c r="K31" s="71"/>
      <c r="L31" s="116"/>
      <c r="M31" s="8"/>
      <c r="N31" s="91" t="s">
        <v>96</v>
      </c>
      <c r="O31" s="10">
        <v>8.0815871251097171</v>
      </c>
      <c r="P31" s="10"/>
      <c r="Q31" s="11"/>
      <c r="R31" s="11"/>
      <c r="S31" s="43"/>
      <c r="Y31" s="122"/>
      <c r="Z31" s="50"/>
      <c r="AA31" s="50"/>
      <c r="AB31" s="50"/>
      <c r="AC31" s="50"/>
      <c r="AD31" s="121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</row>
    <row r="32" spans="1:41" ht="22.5" customHeight="1" x14ac:dyDescent="0.55000000000000004">
      <c r="A32" s="5">
        <v>1000</v>
      </c>
      <c r="B32" s="52" t="s">
        <v>66</v>
      </c>
      <c r="C32" s="114"/>
      <c r="D32" s="71"/>
      <c r="E32" s="142">
        <v>10033356</v>
      </c>
      <c r="F32" s="71"/>
      <c r="G32" s="71"/>
      <c r="H32" s="71"/>
      <c r="I32" s="64"/>
      <c r="J32" s="64"/>
      <c r="K32" s="71"/>
      <c r="L32" s="116"/>
      <c r="M32" s="8"/>
      <c r="N32" s="91" t="s">
        <v>97</v>
      </c>
      <c r="O32" s="10">
        <v>0.66841764798012626</v>
      </c>
      <c r="P32" s="10"/>
      <c r="Q32" s="11"/>
      <c r="R32" s="11"/>
      <c r="S32" s="43"/>
      <c r="Y32" s="122"/>
      <c r="Z32" s="50"/>
      <c r="AA32" s="50"/>
      <c r="AB32" s="50"/>
      <c r="AC32" s="50"/>
      <c r="AD32" s="121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</row>
    <row r="33" spans="1:41" ht="22.5" customHeight="1" x14ac:dyDescent="0.55000000000000004">
      <c r="A33" s="5">
        <v>1000</v>
      </c>
      <c r="B33" s="52" t="s">
        <v>66</v>
      </c>
      <c r="C33" s="114"/>
      <c r="D33" s="71"/>
      <c r="E33" s="142">
        <v>10033357</v>
      </c>
      <c r="F33" s="71"/>
      <c r="G33" s="71"/>
      <c r="H33" s="71"/>
      <c r="I33" s="64"/>
      <c r="J33" s="64"/>
      <c r="K33" s="71"/>
      <c r="L33" s="116"/>
      <c r="M33" s="8"/>
      <c r="N33" s="91" t="s">
        <v>98</v>
      </c>
      <c r="O33" s="10">
        <v>0.55979978018335586</v>
      </c>
      <c r="P33" s="10"/>
      <c r="Q33" s="11"/>
      <c r="R33" s="11"/>
      <c r="S33" s="43"/>
      <c r="Y33" s="122"/>
      <c r="Z33" s="50"/>
      <c r="AA33" s="50"/>
      <c r="AB33" s="50"/>
      <c r="AC33" s="50"/>
      <c r="AD33" s="121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</row>
    <row r="34" spans="1:41" ht="22.5" customHeight="1" x14ac:dyDescent="0.55000000000000004">
      <c r="A34" s="5">
        <v>1000</v>
      </c>
      <c r="B34" s="52" t="s">
        <v>66</v>
      </c>
      <c r="C34" s="114"/>
      <c r="D34" s="139">
        <v>30022057</v>
      </c>
      <c r="E34" s="142"/>
      <c r="F34" s="71"/>
      <c r="G34" s="71"/>
      <c r="H34" s="71"/>
      <c r="I34" s="64"/>
      <c r="J34" s="64"/>
      <c r="K34" s="71"/>
      <c r="L34" s="116"/>
      <c r="M34" s="8"/>
      <c r="N34" s="91" t="s">
        <v>259</v>
      </c>
      <c r="O34" s="10">
        <f>O3</f>
        <v>1</v>
      </c>
      <c r="P34" s="10">
        <f>16</f>
        <v>16</v>
      </c>
      <c r="Q34" s="153" t="s">
        <v>75</v>
      </c>
      <c r="R34" s="11" t="str">
        <f>VLOOKUP(Q34,[1]Sheet1!C$3:D$89,2,0)</f>
        <v>Paint B9</v>
      </c>
      <c r="S34" s="43">
        <f t="shared" si="3"/>
        <v>225</v>
      </c>
      <c r="Y34" s="122"/>
      <c r="Z34" s="50">
        <v>17</v>
      </c>
      <c r="AA34" s="50"/>
      <c r="AB34" s="50"/>
      <c r="AC34" s="50">
        <v>1</v>
      </c>
      <c r="AD34" s="121"/>
      <c r="AE34" s="122"/>
      <c r="AF34" s="122">
        <v>1</v>
      </c>
      <c r="AG34" s="122"/>
      <c r="AH34" s="122"/>
      <c r="AI34" s="122">
        <f t="shared" ref="AI34" si="9">S34</f>
        <v>225</v>
      </c>
      <c r="AJ34" s="122"/>
      <c r="AK34" s="122"/>
      <c r="AL34" s="122">
        <f t="shared" ref="AL34" si="10">S34</f>
        <v>225</v>
      </c>
      <c r="AM34" s="122"/>
      <c r="AN34" s="122"/>
      <c r="AO34" s="122">
        <f t="shared" ref="AO34" si="11">S34</f>
        <v>225</v>
      </c>
    </row>
    <row r="35" spans="1:41" ht="22.5" customHeight="1" x14ac:dyDescent="0.55000000000000004">
      <c r="A35" s="5">
        <v>1000</v>
      </c>
      <c r="B35" s="52" t="s">
        <v>66</v>
      </c>
      <c r="C35" s="114"/>
      <c r="D35" s="71"/>
      <c r="E35" s="139">
        <v>30022058</v>
      </c>
      <c r="F35" s="71"/>
      <c r="G35" s="71"/>
      <c r="H35" s="71"/>
      <c r="I35" s="71"/>
      <c r="J35" s="64"/>
      <c r="K35" s="64"/>
      <c r="L35" s="116"/>
      <c r="M35" s="8"/>
      <c r="N35" s="91" t="s">
        <v>236</v>
      </c>
      <c r="O35" s="10">
        <f>O4</f>
        <v>1</v>
      </c>
      <c r="P35" s="10">
        <f>30+30</f>
        <v>60</v>
      </c>
      <c r="Q35" s="153" t="s">
        <v>513</v>
      </c>
      <c r="R35" s="11" t="str">
        <f>VLOOKUP(Q35,[1]Sheet1!C$3:D$89,2,0)</f>
        <v>Accessories spot 2 op</v>
      </c>
      <c r="S35" s="43">
        <f t="shared" si="3"/>
        <v>60</v>
      </c>
      <c r="Y35" s="122"/>
      <c r="Z35" s="50">
        <v>2</v>
      </c>
      <c r="AA35" s="50"/>
      <c r="AB35" s="50"/>
      <c r="AC35" s="50">
        <v>1</v>
      </c>
      <c r="AD35" s="121"/>
      <c r="AE35" s="122"/>
      <c r="AF35" s="122">
        <v>1</v>
      </c>
      <c r="AG35" s="122"/>
      <c r="AH35" s="122"/>
      <c r="AI35" s="122">
        <f t="shared" ref="AI35" si="12">S35</f>
        <v>60</v>
      </c>
      <c r="AJ35" s="122"/>
      <c r="AK35" s="122"/>
      <c r="AL35" s="122">
        <f t="shared" ref="AL35" si="13">S35</f>
        <v>60</v>
      </c>
      <c r="AM35" s="122"/>
      <c r="AN35" s="122"/>
      <c r="AO35" s="122">
        <f t="shared" ref="AO35" si="14">S35</f>
        <v>60</v>
      </c>
    </row>
    <row r="36" spans="1:41" ht="22.5" customHeight="1" x14ac:dyDescent="0.55000000000000004">
      <c r="A36" s="5"/>
      <c r="B36" s="52"/>
      <c r="C36" s="114"/>
      <c r="D36" s="71"/>
      <c r="E36" s="71"/>
      <c r="F36" s="71"/>
      <c r="G36" s="71"/>
      <c r="H36" s="71"/>
      <c r="I36" s="71"/>
      <c r="J36" s="64"/>
      <c r="K36" s="64"/>
      <c r="L36" s="116"/>
      <c r="M36" s="8"/>
      <c r="N36" s="91"/>
      <c r="O36" s="10"/>
      <c r="P36" s="10">
        <f>30+30</f>
        <v>60</v>
      </c>
      <c r="Q36" s="153" t="s">
        <v>74</v>
      </c>
      <c r="R36" s="11" t="str">
        <f>VLOOKUP(Q36,[1]Sheet1!C$3:D$89,2,0)</f>
        <v>Weld Umini No.1</v>
      </c>
      <c r="S36" s="43">
        <f t="shared" ref="S36" si="15">3600/P36</f>
        <v>60</v>
      </c>
      <c r="Y36" s="122"/>
      <c r="Z36" s="50">
        <v>1</v>
      </c>
      <c r="AA36" s="50"/>
      <c r="AB36" s="50"/>
      <c r="AC36" s="50">
        <v>1</v>
      </c>
      <c r="AD36" s="121"/>
      <c r="AE36" s="122"/>
      <c r="AF36" s="122">
        <v>1</v>
      </c>
      <c r="AG36" s="122"/>
      <c r="AH36" s="122"/>
      <c r="AI36" s="122">
        <f t="shared" ref="AI36" si="16">S36</f>
        <v>60</v>
      </c>
      <c r="AJ36" s="122"/>
      <c r="AK36" s="122"/>
      <c r="AL36" s="122">
        <f t="shared" ref="AL36" si="17">S36</f>
        <v>60</v>
      </c>
      <c r="AM36" s="122"/>
      <c r="AN36" s="122"/>
      <c r="AO36" s="122">
        <f t="shared" ref="AO36" si="18">S36</f>
        <v>60</v>
      </c>
    </row>
    <row r="37" spans="1:41" ht="22.5" customHeight="1" x14ac:dyDescent="0.55000000000000004">
      <c r="A37" s="5">
        <v>1000</v>
      </c>
      <c r="B37" s="52" t="s">
        <v>66</v>
      </c>
      <c r="C37" s="114"/>
      <c r="D37" s="71"/>
      <c r="E37" s="142"/>
      <c r="F37" s="139">
        <v>30022059</v>
      </c>
      <c r="G37" s="71"/>
      <c r="H37" s="71"/>
      <c r="I37" s="71"/>
      <c r="J37" s="64"/>
      <c r="K37" s="64"/>
      <c r="L37" s="116"/>
      <c r="M37" s="8"/>
      <c r="N37" s="91" t="s">
        <v>234</v>
      </c>
      <c r="O37" s="10">
        <f>O35</f>
        <v>1</v>
      </c>
      <c r="P37" s="10">
        <f>119</f>
        <v>119</v>
      </c>
      <c r="Q37" s="153" t="s">
        <v>521</v>
      </c>
      <c r="R37" s="11" t="str">
        <f>VLOOKUP(Q37,[1]Sheet1!C$3:D$89,2,0)</f>
        <v>Hanging 2</v>
      </c>
      <c r="S37" s="43">
        <f t="shared" si="3"/>
        <v>30.252100840336134</v>
      </c>
      <c r="Y37" s="122"/>
      <c r="Z37" s="50">
        <v>3</v>
      </c>
      <c r="AA37" s="50"/>
      <c r="AB37" s="50"/>
      <c r="AC37" s="50">
        <v>1</v>
      </c>
      <c r="AD37" s="121"/>
      <c r="AE37" s="122"/>
      <c r="AF37" s="122">
        <v>1</v>
      </c>
      <c r="AG37" s="122"/>
      <c r="AH37" s="122"/>
      <c r="AI37" s="122">
        <f t="shared" ref="AI37:AI38" si="19">S37</f>
        <v>30.252100840336134</v>
      </c>
      <c r="AJ37" s="122"/>
      <c r="AK37" s="122"/>
      <c r="AL37" s="122">
        <f t="shared" ref="AL37:AL38" si="20">S37</f>
        <v>30.252100840336134</v>
      </c>
      <c r="AM37" s="122"/>
      <c r="AN37" s="122"/>
      <c r="AO37" s="122">
        <f t="shared" ref="AO37:AO38" si="21">S37</f>
        <v>30.252100840336134</v>
      </c>
    </row>
    <row r="38" spans="1:41" ht="22.5" customHeight="1" x14ac:dyDescent="0.55000000000000004">
      <c r="A38" s="5"/>
      <c r="B38" s="52"/>
      <c r="C38" s="114"/>
      <c r="D38" s="71"/>
      <c r="E38" s="142"/>
      <c r="F38" s="71"/>
      <c r="G38" s="71"/>
      <c r="H38" s="71"/>
      <c r="I38" s="71"/>
      <c r="J38" s="64"/>
      <c r="K38" s="64"/>
      <c r="L38" s="116"/>
      <c r="M38" s="8"/>
      <c r="N38" s="91"/>
      <c r="O38" s="10"/>
      <c r="P38" s="10">
        <f>84</f>
        <v>84</v>
      </c>
      <c r="Q38" s="153" t="s">
        <v>520</v>
      </c>
      <c r="R38" s="11" t="str">
        <f>VLOOKUP(Q38,[1]Sheet1!C$3:D$89,2,0)</f>
        <v>Hanging 1</v>
      </c>
      <c r="S38" s="43">
        <f t="shared" si="3"/>
        <v>42.857142857142854</v>
      </c>
      <c r="Y38" s="122"/>
      <c r="Z38" s="50">
        <v>3</v>
      </c>
      <c r="AA38" s="50"/>
      <c r="AB38" s="50"/>
      <c r="AC38" s="50">
        <v>1</v>
      </c>
      <c r="AD38" s="121"/>
      <c r="AE38" s="122"/>
      <c r="AF38" s="122">
        <v>1</v>
      </c>
      <c r="AG38" s="122"/>
      <c r="AH38" s="122"/>
      <c r="AI38" s="122">
        <f t="shared" si="19"/>
        <v>42.857142857142854</v>
      </c>
      <c r="AJ38" s="122"/>
      <c r="AK38" s="122"/>
      <c r="AL38" s="122">
        <f t="shared" si="20"/>
        <v>42.857142857142854</v>
      </c>
      <c r="AM38" s="122"/>
      <c r="AN38" s="122"/>
      <c r="AO38" s="122">
        <f t="shared" si="21"/>
        <v>42.857142857142854</v>
      </c>
    </row>
    <row r="39" spans="1:41" ht="22.5" customHeight="1" x14ac:dyDescent="0.55000000000000004">
      <c r="A39" s="5"/>
      <c r="B39" s="52"/>
      <c r="C39" s="114"/>
      <c r="D39" s="71"/>
      <c r="E39" s="71"/>
      <c r="F39" s="71"/>
      <c r="G39" s="71"/>
      <c r="H39" s="71"/>
      <c r="I39" s="71"/>
      <c r="J39" s="64"/>
      <c r="K39" s="64"/>
      <c r="L39" s="116"/>
      <c r="M39" s="8"/>
      <c r="N39" s="91"/>
      <c r="O39" s="10"/>
      <c r="P39" s="10">
        <f>84+84</f>
        <v>168</v>
      </c>
      <c r="Q39" s="153" t="s">
        <v>518</v>
      </c>
      <c r="R39" s="11" t="str">
        <f>VLOOKUP(Q39,[1]Sheet1!C$3:D$89,2,0)</f>
        <v>Spot 50KVA 6</v>
      </c>
      <c r="S39" s="43">
        <f t="shared" si="3"/>
        <v>21.428571428571427</v>
      </c>
      <c r="Y39" s="122"/>
      <c r="Z39" s="50">
        <v>3</v>
      </c>
      <c r="AA39" s="50"/>
      <c r="AB39" s="50"/>
      <c r="AC39" s="50">
        <v>1</v>
      </c>
      <c r="AD39" s="121"/>
      <c r="AE39" s="122"/>
      <c r="AF39" s="122">
        <v>1</v>
      </c>
      <c r="AG39" s="122"/>
      <c r="AH39" s="122"/>
      <c r="AI39" s="122">
        <f>S39</f>
        <v>21.428571428571427</v>
      </c>
      <c r="AJ39" s="122"/>
      <c r="AK39" s="122"/>
      <c r="AL39" s="122">
        <f>S39</f>
        <v>21.428571428571427</v>
      </c>
      <c r="AM39" s="122"/>
      <c r="AN39" s="122"/>
      <c r="AO39" s="122">
        <f>S39</f>
        <v>21.428571428571427</v>
      </c>
    </row>
    <row r="40" spans="1:41" ht="22.5" customHeight="1" x14ac:dyDescent="0.55000000000000004">
      <c r="A40" s="5">
        <v>1000</v>
      </c>
      <c r="B40" s="52" t="s">
        <v>66</v>
      </c>
      <c r="C40" s="114"/>
      <c r="D40" s="64"/>
      <c r="E40" s="143"/>
      <c r="F40" s="64"/>
      <c r="G40" s="139">
        <v>30022073</v>
      </c>
      <c r="H40" s="71"/>
      <c r="I40" s="71"/>
      <c r="J40" s="64"/>
      <c r="K40" s="64"/>
      <c r="L40" s="116"/>
      <c r="M40" s="8"/>
      <c r="N40" s="91" t="s">
        <v>233</v>
      </c>
      <c r="O40" s="10">
        <f>O37</f>
        <v>1</v>
      </c>
      <c r="P40" s="10">
        <f>75</f>
        <v>75</v>
      </c>
      <c r="Q40" s="153" t="s">
        <v>515</v>
      </c>
      <c r="R40" s="11" t="str">
        <f>VLOOKUP(Q40,[1]Sheet1!C$3:D$89,2,0)</f>
        <v>Spot 50KVA 3</v>
      </c>
      <c r="S40" s="43">
        <f t="shared" si="3"/>
        <v>48</v>
      </c>
      <c r="Y40" s="122"/>
      <c r="Z40" s="50">
        <v>2</v>
      </c>
      <c r="AA40" s="50"/>
      <c r="AB40" s="50"/>
      <c r="AC40" s="50">
        <v>1</v>
      </c>
      <c r="AD40" s="121"/>
      <c r="AE40" s="122"/>
      <c r="AF40" s="122">
        <v>1</v>
      </c>
      <c r="AG40" s="122"/>
      <c r="AH40" s="122"/>
      <c r="AI40" s="122">
        <f>S40</f>
        <v>48</v>
      </c>
      <c r="AJ40" s="122"/>
      <c r="AK40" s="122"/>
      <c r="AL40" s="122">
        <f>S40</f>
        <v>48</v>
      </c>
      <c r="AM40" s="122"/>
      <c r="AN40" s="122"/>
      <c r="AO40" s="122">
        <f>S40</f>
        <v>48</v>
      </c>
    </row>
    <row r="41" spans="1:41" ht="22.5" customHeight="1" x14ac:dyDescent="0.55000000000000004">
      <c r="A41" s="5">
        <v>1000</v>
      </c>
      <c r="B41" s="52" t="s">
        <v>66</v>
      </c>
      <c r="C41" s="114"/>
      <c r="D41" s="64"/>
      <c r="E41" s="143"/>
      <c r="F41" s="64"/>
      <c r="G41" s="64"/>
      <c r="H41" s="139">
        <v>30022074</v>
      </c>
      <c r="I41" s="71"/>
      <c r="J41" s="64"/>
      <c r="K41" s="64"/>
      <c r="L41" s="116"/>
      <c r="M41" s="8"/>
      <c r="N41" s="91" t="s">
        <v>231</v>
      </c>
      <c r="O41" s="10">
        <f t="shared" ref="O41:O42" si="22">O40</f>
        <v>1</v>
      </c>
      <c r="P41" s="10">
        <v>27</v>
      </c>
      <c r="Q41" s="153" t="s">
        <v>527</v>
      </c>
      <c r="R41" s="11" t="str">
        <f>VLOOKUP(Q41,[1]Sheet1!C$3:D$89,2,0)</f>
        <v>TRUMPF-TruBend5130</v>
      </c>
      <c r="S41" s="43">
        <f t="shared" si="3"/>
        <v>133.33333333333334</v>
      </c>
      <c r="Y41" s="122"/>
      <c r="Z41" s="50">
        <v>2</v>
      </c>
      <c r="AA41" s="50"/>
      <c r="AB41" s="50"/>
      <c r="AC41" s="50">
        <v>1</v>
      </c>
      <c r="AD41" s="121"/>
      <c r="AE41" s="122"/>
      <c r="AF41" s="122">
        <v>1</v>
      </c>
      <c r="AG41" s="122"/>
      <c r="AH41" s="122"/>
      <c r="AI41" s="122">
        <f>S41</f>
        <v>133.33333333333334</v>
      </c>
      <c r="AJ41" s="122"/>
      <c r="AK41" s="122"/>
      <c r="AL41" s="122">
        <f>S41</f>
        <v>133.33333333333334</v>
      </c>
      <c r="AM41" s="122"/>
      <c r="AN41" s="122"/>
      <c r="AO41" s="122">
        <f>S41</f>
        <v>133.33333333333334</v>
      </c>
    </row>
    <row r="42" spans="1:41" ht="22.5" customHeight="1" x14ac:dyDescent="0.55000000000000004">
      <c r="A42" s="5">
        <v>1000</v>
      </c>
      <c r="B42" s="52" t="s">
        <v>66</v>
      </c>
      <c r="C42" s="114"/>
      <c r="D42" s="64"/>
      <c r="E42" s="143"/>
      <c r="F42" s="64"/>
      <c r="G42" s="64"/>
      <c r="H42" s="71"/>
      <c r="I42" s="71">
        <v>10030741</v>
      </c>
      <c r="J42" s="64"/>
      <c r="K42" s="64"/>
      <c r="L42" s="116"/>
      <c r="M42" s="8"/>
      <c r="N42" s="91" t="s">
        <v>232</v>
      </c>
      <c r="O42" s="10">
        <f t="shared" si="22"/>
        <v>1</v>
      </c>
      <c r="P42" s="10"/>
      <c r="Q42" s="11"/>
      <c r="R42" s="11"/>
      <c r="S42" s="43"/>
      <c r="Y42" s="122"/>
      <c r="Z42" s="50"/>
      <c r="AA42" s="50"/>
      <c r="AB42" s="50"/>
      <c r="AC42" s="50"/>
      <c r="AD42" s="121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</row>
    <row r="43" spans="1:41" ht="22.5" customHeight="1" x14ac:dyDescent="0.55000000000000004">
      <c r="A43" s="5">
        <v>1000</v>
      </c>
      <c r="B43" s="52" t="s">
        <v>66</v>
      </c>
      <c r="C43" s="63"/>
      <c r="D43" s="64"/>
      <c r="E43" s="143"/>
      <c r="F43" s="64"/>
      <c r="G43" s="64"/>
      <c r="H43" s="139">
        <v>30022075</v>
      </c>
      <c r="I43" s="138"/>
      <c r="J43" s="71"/>
      <c r="K43" s="64"/>
      <c r="L43" s="105"/>
      <c r="M43" s="8"/>
      <c r="N43" s="91" t="s">
        <v>528</v>
      </c>
      <c r="O43" s="10">
        <f>O34*2</f>
        <v>2</v>
      </c>
      <c r="P43" s="10">
        <v>12</v>
      </c>
      <c r="Q43" s="153" t="s">
        <v>475</v>
      </c>
      <c r="R43" s="11" t="str">
        <f>VLOOKUP(Q43,[1]Sheet1!C$3:D$89,2,0)</f>
        <v>OTI-RollFormer slide seat</v>
      </c>
      <c r="S43" s="43">
        <f t="shared" si="3"/>
        <v>300</v>
      </c>
      <c r="Y43" s="122"/>
      <c r="Z43" s="50">
        <v>1</v>
      </c>
      <c r="AA43" s="50"/>
      <c r="AB43" s="50"/>
      <c r="AC43" s="50">
        <v>1</v>
      </c>
      <c r="AD43" s="121"/>
      <c r="AE43" s="122"/>
      <c r="AF43" s="122">
        <v>1</v>
      </c>
      <c r="AG43" s="122"/>
      <c r="AH43" s="122"/>
      <c r="AI43" s="122">
        <f>S43</f>
        <v>300</v>
      </c>
      <c r="AJ43" s="122"/>
      <c r="AK43" s="122"/>
      <c r="AL43" s="122">
        <f>S43</f>
        <v>300</v>
      </c>
      <c r="AM43" s="122"/>
      <c r="AN43" s="122"/>
      <c r="AO43" s="122">
        <f>S43</f>
        <v>300</v>
      </c>
    </row>
    <row r="44" spans="1:41" ht="22.5" customHeight="1" x14ac:dyDescent="0.55000000000000004">
      <c r="A44" s="5">
        <v>1000</v>
      </c>
      <c r="B44" s="52" t="s">
        <v>66</v>
      </c>
      <c r="C44" s="63"/>
      <c r="D44" s="64"/>
      <c r="E44" s="143"/>
      <c r="F44" s="64"/>
      <c r="G44" s="64"/>
      <c r="H44" s="71"/>
      <c r="I44" s="71">
        <v>10030742</v>
      </c>
      <c r="J44" s="71"/>
      <c r="K44" s="64"/>
      <c r="L44" s="105"/>
      <c r="M44" s="8"/>
      <c r="N44" s="91" t="s">
        <v>229</v>
      </c>
      <c r="O44" s="10">
        <f>O43</f>
        <v>2</v>
      </c>
      <c r="P44" s="10"/>
      <c r="Q44" s="11"/>
      <c r="R44" s="11"/>
      <c r="S44" s="43"/>
      <c r="Y44" s="122"/>
      <c r="Z44" s="50">
        <v>1</v>
      </c>
      <c r="AA44" s="50"/>
      <c r="AB44" s="50"/>
      <c r="AC44" s="50">
        <v>1</v>
      </c>
      <c r="AD44" s="121"/>
      <c r="AE44" s="122"/>
      <c r="AF44" s="122">
        <v>1</v>
      </c>
      <c r="AG44" s="122"/>
      <c r="AH44" s="122"/>
      <c r="AI44" s="122">
        <v>1</v>
      </c>
      <c r="AJ44" s="122"/>
      <c r="AK44" s="122"/>
      <c r="AL44" s="122">
        <v>1</v>
      </c>
      <c r="AM44" s="122"/>
      <c r="AN44" s="122"/>
      <c r="AO44" s="122">
        <v>1</v>
      </c>
    </row>
    <row r="45" spans="1:41" ht="22.5" customHeight="1" x14ac:dyDescent="0.55000000000000004">
      <c r="A45" s="5">
        <v>1000</v>
      </c>
      <c r="B45" s="52" t="s">
        <v>66</v>
      </c>
      <c r="C45" s="63"/>
      <c r="D45" s="64"/>
      <c r="E45" s="143"/>
      <c r="F45" s="64"/>
      <c r="G45" s="64"/>
      <c r="H45" s="139">
        <v>30022076</v>
      </c>
      <c r="I45" s="138"/>
      <c r="J45" s="71"/>
      <c r="K45" s="118"/>
      <c r="L45" s="105"/>
      <c r="M45" s="8"/>
      <c r="N45" s="91" t="s">
        <v>529</v>
      </c>
      <c r="O45" s="10">
        <f>O34</f>
        <v>1</v>
      </c>
      <c r="P45" s="10">
        <v>12</v>
      </c>
      <c r="Q45" s="153" t="s">
        <v>475</v>
      </c>
      <c r="R45" s="11" t="str">
        <f>VLOOKUP(Q45,[1]Sheet1!C$3:D$89,2,0)</f>
        <v>OTI-RollFormer slide seat</v>
      </c>
      <c r="S45" s="43">
        <f t="shared" si="3"/>
        <v>300</v>
      </c>
      <c r="Y45" s="122"/>
      <c r="Z45" s="50">
        <v>1</v>
      </c>
      <c r="AA45" s="50"/>
      <c r="AB45" s="50"/>
      <c r="AC45" s="50">
        <v>1</v>
      </c>
      <c r="AD45" s="121"/>
      <c r="AE45" s="122"/>
      <c r="AF45" s="122">
        <v>1</v>
      </c>
      <c r="AG45" s="122"/>
      <c r="AH45" s="122"/>
      <c r="AI45" s="122">
        <f>S45</f>
        <v>300</v>
      </c>
      <c r="AJ45" s="122"/>
      <c r="AK45" s="122"/>
      <c r="AL45" s="122">
        <f>S45</f>
        <v>300</v>
      </c>
      <c r="AM45" s="122"/>
      <c r="AN45" s="122"/>
      <c r="AO45" s="122">
        <f>S45</f>
        <v>300</v>
      </c>
    </row>
    <row r="46" spans="1:41" ht="22.5" customHeight="1" x14ac:dyDescent="0.55000000000000004">
      <c r="A46" s="5">
        <v>1000</v>
      </c>
      <c r="B46" s="52" t="s">
        <v>66</v>
      </c>
      <c r="C46" s="63"/>
      <c r="D46" s="64"/>
      <c r="E46" s="143"/>
      <c r="F46" s="64"/>
      <c r="G46" s="64"/>
      <c r="H46" s="71"/>
      <c r="I46" s="71">
        <v>10030743</v>
      </c>
      <c r="J46" s="64"/>
      <c r="K46" s="118"/>
      <c r="L46" s="105"/>
      <c r="M46" s="8"/>
      <c r="N46" s="91" t="s">
        <v>230</v>
      </c>
      <c r="O46" s="10">
        <f>O45</f>
        <v>1</v>
      </c>
      <c r="P46" s="10"/>
      <c r="Q46" s="11"/>
      <c r="R46" s="11"/>
      <c r="S46" s="43"/>
      <c r="Y46" s="122"/>
      <c r="Z46" s="50">
        <v>1</v>
      </c>
      <c r="AA46" s="50"/>
      <c r="AB46" s="50"/>
      <c r="AC46" s="50">
        <v>1</v>
      </c>
      <c r="AD46" s="121"/>
      <c r="AE46" s="122"/>
      <c r="AF46" s="122">
        <v>1</v>
      </c>
      <c r="AG46" s="122"/>
      <c r="AH46" s="122"/>
      <c r="AI46" s="122">
        <v>1</v>
      </c>
      <c r="AJ46" s="122"/>
      <c r="AK46" s="122"/>
      <c r="AL46" s="122">
        <v>1</v>
      </c>
      <c r="AM46" s="122"/>
      <c r="AN46" s="122"/>
      <c r="AO46" s="122">
        <v>1</v>
      </c>
    </row>
    <row r="47" spans="1:41" ht="22.5" customHeight="1" x14ac:dyDescent="0.55000000000000004">
      <c r="A47" s="5">
        <v>1000</v>
      </c>
      <c r="B47" s="52" t="s">
        <v>66</v>
      </c>
      <c r="C47" s="114"/>
      <c r="D47" s="64"/>
      <c r="E47" s="143"/>
      <c r="F47" s="64"/>
      <c r="G47" s="139">
        <v>30022088</v>
      </c>
      <c r="H47" s="64"/>
      <c r="I47" s="64"/>
      <c r="J47" s="64"/>
      <c r="K47" s="64"/>
      <c r="L47" s="116"/>
      <c r="M47" s="8"/>
      <c r="N47" s="91" t="s">
        <v>226</v>
      </c>
      <c r="O47" s="10">
        <f>O3</f>
        <v>1</v>
      </c>
      <c r="P47" s="10">
        <f>30</f>
        <v>30</v>
      </c>
      <c r="Q47" s="153" t="s">
        <v>519</v>
      </c>
      <c r="R47" s="11" t="str">
        <f>VLOOKUP(Q47,[1]Sheet1!C$3:D$89,2,0)</f>
        <v>Spot 50KVA 7</v>
      </c>
      <c r="S47" s="43">
        <f t="shared" si="3"/>
        <v>120</v>
      </c>
      <c r="Y47" s="122"/>
      <c r="Z47" s="50">
        <v>1</v>
      </c>
      <c r="AA47" s="50"/>
      <c r="AB47" s="50"/>
      <c r="AC47" s="50">
        <v>1</v>
      </c>
      <c r="AD47" s="121"/>
      <c r="AE47" s="122"/>
      <c r="AF47" s="122">
        <v>1</v>
      </c>
      <c r="AG47" s="122"/>
      <c r="AH47" s="122"/>
      <c r="AI47" s="122">
        <f>S47</f>
        <v>120</v>
      </c>
      <c r="AJ47" s="122"/>
      <c r="AK47" s="122"/>
      <c r="AL47" s="122">
        <f>S47</f>
        <v>120</v>
      </c>
      <c r="AM47" s="122"/>
      <c r="AN47" s="122"/>
      <c r="AO47" s="122">
        <f>S47</f>
        <v>120</v>
      </c>
    </row>
    <row r="48" spans="1:41" ht="22.5" customHeight="1" x14ac:dyDescent="0.55000000000000004">
      <c r="A48" s="5"/>
      <c r="B48" s="52"/>
      <c r="C48" s="114"/>
      <c r="D48" s="64"/>
      <c r="E48" s="64"/>
      <c r="F48" s="64"/>
      <c r="G48" s="71"/>
      <c r="H48" s="71"/>
      <c r="I48" s="64"/>
      <c r="J48" s="64"/>
      <c r="K48" s="64"/>
      <c r="L48" s="116"/>
      <c r="M48" s="8"/>
      <c r="N48" s="91"/>
      <c r="O48" s="10"/>
      <c r="P48" s="10">
        <f>30</f>
        <v>30</v>
      </c>
      <c r="Q48" s="153" t="s">
        <v>513</v>
      </c>
      <c r="R48" s="11" t="str">
        <f>VLOOKUP(Q48,[1]Sheet1!C$3:D$89,2,0)</f>
        <v>Accessories spot 2 op</v>
      </c>
      <c r="S48" s="43">
        <f t="shared" ref="S48" si="23">3600/P48</f>
        <v>120</v>
      </c>
      <c r="Y48" s="122"/>
      <c r="Z48" s="50">
        <v>1</v>
      </c>
      <c r="AA48" s="50"/>
      <c r="AB48" s="50"/>
      <c r="AC48" s="50">
        <v>1</v>
      </c>
      <c r="AD48" s="121"/>
      <c r="AE48" s="122"/>
      <c r="AF48" s="122">
        <v>1</v>
      </c>
      <c r="AG48" s="122"/>
      <c r="AH48" s="122"/>
      <c r="AI48" s="122">
        <f>S48</f>
        <v>120</v>
      </c>
      <c r="AJ48" s="122"/>
      <c r="AK48" s="122"/>
      <c r="AL48" s="122">
        <f>S48</f>
        <v>120</v>
      </c>
      <c r="AM48" s="122"/>
      <c r="AN48" s="122"/>
      <c r="AO48" s="122">
        <f>S48</f>
        <v>120</v>
      </c>
    </row>
    <row r="49" spans="1:41" ht="22.5" customHeight="1" x14ac:dyDescent="0.55000000000000004">
      <c r="A49" s="5">
        <v>1000</v>
      </c>
      <c r="B49" s="52" t="s">
        <v>66</v>
      </c>
      <c r="C49" s="114"/>
      <c r="D49" s="64"/>
      <c r="E49" s="143"/>
      <c r="F49" s="64"/>
      <c r="G49" s="71"/>
      <c r="H49" s="139">
        <v>30022089</v>
      </c>
      <c r="I49" s="64"/>
      <c r="J49" s="64"/>
      <c r="K49" s="64"/>
      <c r="L49" s="116"/>
      <c r="M49" s="8"/>
      <c r="N49" s="91" t="s">
        <v>224</v>
      </c>
      <c r="O49" s="10">
        <f>O47</f>
        <v>1</v>
      </c>
      <c r="P49" s="10">
        <v>18</v>
      </c>
      <c r="Q49" s="153" t="s">
        <v>530</v>
      </c>
      <c r="R49" s="11" t="str">
        <f>VLOOKUP(Q49,[1]Sheet1!C$3:D$89,2,0)</f>
        <v>AMADA-HM1003 3</v>
      </c>
      <c r="S49" s="43">
        <f t="shared" si="3"/>
        <v>200</v>
      </c>
      <c r="Y49" s="122"/>
      <c r="Z49" s="50">
        <v>1</v>
      </c>
      <c r="AA49" s="50"/>
      <c r="AB49" s="50"/>
      <c r="AC49" s="50">
        <v>1</v>
      </c>
      <c r="AD49" s="121"/>
      <c r="AE49" s="122"/>
      <c r="AF49" s="122">
        <v>1</v>
      </c>
      <c r="AG49" s="122"/>
      <c r="AH49" s="122"/>
      <c r="AI49" s="122">
        <f>S49</f>
        <v>200</v>
      </c>
      <c r="AJ49" s="122"/>
      <c r="AK49" s="122"/>
      <c r="AL49" s="122">
        <f>S49</f>
        <v>200</v>
      </c>
      <c r="AM49" s="122"/>
      <c r="AN49" s="122"/>
      <c r="AO49" s="122">
        <f>S49</f>
        <v>200</v>
      </c>
    </row>
    <row r="50" spans="1:41" ht="22.5" customHeight="1" x14ac:dyDescent="0.55000000000000004">
      <c r="A50" s="5">
        <v>1000</v>
      </c>
      <c r="B50" s="52" t="s">
        <v>66</v>
      </c>
      <c r="C50" s="114"/>
      <c r="D50" s="64"/>
      <c r="E50" s="143"/>
      <c r="F50" s="64"/>
      <c r="G50" s="64"/>
      <c r="H50" s="64"/>
      <c r="I50" s="139">
        <v>30022090</v>
      </c>
      <c r="J50" s="71"/>
      <c r="K50" s="71"/>
      <c r="L50" s="116"/>
      <c r="M50" s="8"/>
      <c r="N50" s="91" t="s">
        <v>223</v>
      </c>
      <c r="O50" s="10">
        <f t="shared" ref="O50:O51" si="24">O49</f>
        <v>1</v>
      </c>
      <c r="P50" s="10">
        <v>24</v>
      </c>
      <c r="Q50" s="153" t="s">
        <v>538</v>
      </c>
      <c r="R50" s="11" t="str">
        <f>VLOOKUP(Q50,[1]Sheet1!C$3:D$89,2,0)</f>
        <v>110TON-Press 4</v>
      </c>
      <c r="S50" s="43">
        <f t="shared" si="3"/>
        <v>150</v>
      </c>
      <c r="Y50" s="122"/>
      <c r="Z50" s="50">
        <v>1</v>
      </c>
      <c r="AA50" s="50"/>
      <c r="AB50" s="50"/>
      <c r="AC50" s="50">
        <v>1</v>
      </c>
      <c r="AD50" s="121"/>
      <c r="AE50" s="122"/>
      <c r="AF50" s="122">
        <v>1</v>
      </c>
      <c r="AG50" s="122"/>
      <c r="AH50" s="122"/>
      <c r="AI50" s="122">
        <f>S50</f>
        <v>150</v>
      </c>
      <c r="AJ50" s="122"/>
      <c r="AK50" s="122"/>
      <c r="AL50" s="122">
        <f>S50</f>
        <v>150</v>
      </c>
      <c r="AM50" s="122"/>
      <c r="AN50" s="122"/>
      <c r="AO50" s="122">
        <f>S50</f>
        <v>150</v>
      </c>
    </row>
    <row r="51" spans="1:41" ht="22.5" customHeight="1" x14ac:dyDescent="0.55000000000000004">
      <c r="A51" s="5">
        <v>1000</v>
      </c>
      <c r="B51" s="52" t="s">
        <v>66</v>
      </c>
      <c r="C51" s="114"/>
      <c r="D51" s="64"/>
      <c r="E51" s="143"/>
      <c r="F51" s="64"/>
      <c r="G51" s="64"/>
      <c r="H51" s="64"/>
      <c r="I51" s="71"/>
      <c r="J51" s="71">
        <v>10030749</v>
      </c>
      <c r="K51" s="71"/>
      <c r="L51" s="116"/>
      <c r="M51" s="8"/>
      <c r="N51" s="91" t="s">
        <v>225</v>
      </c>
      <c r="O51" s="10">
        <f t="shared" si="24"/>
        <v>1</v>
      </c>
      <c r="P51" s="10"/>
      <c r="Q51" s="11"/>
      <c r="R51" s="11"/>
      <c r="S51" s="43"/>
      <c r="Y51" s="122"/>
      <c r="Z51" s="50"/>
      <c r="AA51" s="50"/>
      <c r="AB51" s="50"/>
      <c r="AC51" s="50"/>
      <c r="AD51" s="121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</row>
    <row r="52" spans="1:41" ht="22.5" customHeight="1" x14ac:dyDescent="0.55000000000000004">
      <c r="A52" s="5">
        <v>1000</v>
      </c>
      <c r="B52" s="52" t="s">
        <v>66</v>
      </c>
      <c r="C52" s="114"/>
      <c r="D52" s="64"/>
      <c r="E52" s="143"/>
      <c r="F52" s="64"/>
      <c r="G52" s="64"/>
      <c r="H52" s="139">
        <v>30022091</v>
      </c>
      <c r="I52" s="71"/>
      <c r="J52" s="71"/>
      <c r="K52" s="64"/>
      <c r="L52" s="116"/>
      <c r="M52" s="8"/>
      <c r="N52" s="91" t="s">
        <v>219</v>
      </c>
      <c r="O52" s="10">
        <f>O47</f>
        <v>1</v>
      </c>
      <c r="P52" s="10">
        <v>9</v>
      </c>
      <c r="Q52" s="153" t="s">
        <v>531</v>
      </c>
      <c r="R52" s="11" t="str">
        <f>VLOOKUP(Q52,[1]Sheet1!C$3:D$89,2,0)</f>
        <v>AMADA-HM1003 4</v>
      </c>
      <c r="S52" s="43">
        <f t="shared" si="3"/>
        <v>400</v>
      </c>
      <c r="Y52" s="122"/>
      <c r="Z52" s="50">
        <v>1</v>
      </c>
      <c r="AA52" s="50"/>
      <c r="AB52" s="50"/>
      <c r="AC52" s="50">
        <v>1</v>
      </c>
      <c r="AD52" s="121"/>
      <c r="AE52" s="122"/>
      <c r="AF52" s="122">
        <v>1</v>
      </c>
      <c r="AG52" s="122"/>
      <c r="AH52" s="122"/>
      <c r="AI52" s="122">
        <f>S52</f>
        <v>400</v>
      </c>
      <c r="AJ52" s="122"/>
      <c r="AK52" s="122"/>
      <c r="AL52" s="122">
        <f>S52</f>
        <v>400</v>
      </c>
      <c r="AM52" s="122"/>
      <c r="AN52" s="122"/>
      <c r="AO52" s="122">
        <f>S52</f>
        <v>400</v>
      </c>
    </row>
    <row r="53" spans="1:41" ht="22.5" customHeight="1" x14ac:dyDescent="0.55000000000000004">
      <c r="A53" s="5">
        <v>1000</v>
      </c>
      <c r="B53" s="52" t="s">
        <v>66</v>
      </c>
      <c r="C53" s="114"/>
      <c r="D53" s="64"/>
      <c r="E53" s="143"/>
      <c r="F53" s="64"/>
      <c r="G53" s="64"/>
      <c r="H53" s="71"/>
      <c r="I53" s="71">
        <v>10030750</v>
      </c>
      <c r="J53" s="71"/>
      <c r="K53" s="64"/>
      <c r="L53" s="116"/>
      <c r="M53" s="8"/>
      <c r="N53" s="91" t="s">
        <v>222</v>
      </c>
      <c r="O53" s="10">
        <f>O52</f>
        <v>1</v>
      </c>
      <c r="P53" s="10"/>
      <c r="Q53" s="11"/>
      <c r="R53" s="11"/>
      <c r="S53" s="43"/>
      <c r="Y53" s="122"/>
      <c r="Z53" s="50">
        <v>1</v>
      </c>
      <c r="AA53" s="50"/>
      <c r="AB53" s="50"/>
      <c r="AC53" s="50">
        <v>1</v>
      </c>
      <c r="AD53" s="121"/>
      <c r="AE53" s="122"/>
      <c r="AF53" s="122">
        <v>1</v>
      </c>
      <c r="AG53" s="122"/>
      <c r="AH53" s="122"/>
      <c r="AI53" s="122">
        <v>1</v>
      </c>
      <c r="AJ53" s="122"/>
      <c r="AK53" s="122"/>
      <c r="AL53" s="122">
        <v>1</v>
      </c>
      <c r="AM53" s="122"/>
      <c r="AN53" s="122"/>
      <c r="AO53" s="122">
        <v>1</v>
      </c>
    </row>
    <row r="54" spans="1:41" ht="22.5" customHeight="1" x14ac:dyDescent="0.55000000000000004">
      <c r="A54" s="5">
        <v>1000</v>
      </c>
      <c r="B54" s="52" t="s">
        <v>66</v>
      </c>
      <c r="C54" s="63"/>
      <c r="D54" s="64"/>
      <c r="E54" s="143"/>
      <c r="F54" s="64"/>
      <c r="G54" s="64"/>
      <c r="H54" s="139">
        <v>30022092</v>
      </c>
      <c r="I54" s="71"/>
      <c r="J54" s="71"/>
      <c r="K54" s="71"/>
      <c r="L54" s="105"/>
      <c r="M54" s="8"/>
      <c r="N54" s="91" t="s">
        <v>220</v>
      </c>
      <c r="O54" s="10">
        <f>O47</f>
        <v>1</v>
      </c>
      <c r="P54" s="10">
        <v>9</v>
      </c>
      <c r="Q54" s="153" t="s">
        <v>531</v>
      </c>
      <c r="R54" s="11" t="str">
        <f>VLOOKUP(Q54,[1]Sheet1!C$3:D$89,2,0)</f>
        <v>AMADA-HM1003 4</v>
      </c>
      <c r="S54" s="43">
        <f t="shared" si="3"/>
        <v>400</v>
      </c>
      <c r="Y54" s="122"/>
      <c r="Z54" s="50">
        <v>1</v>
      </c>
      <c r="AA54" s="50"/>
      <c r="AB54" s="50"/>
      <c r="AC54" s="50">
        <v>1</v>
      </c>
      <c r="AD54" s="121"/>
      <c r="AE54" s="122"/>
      <c r="AF54" s="122">
        <v>1</v>
      </c>
      <c r="AG54" s="122"/>
      <c r="AH54" s="122"/>
      <c r="AI54" s="122">
        <f>S54</f>
        <v>400</v>
      </c>
      <c r="AJ54" s="122"/>
      <c r="AK54" s="122"/>
      <c r="AL54" s="122">
        <f>S54</f>
        <v>400</v>
      </c>
      <c r="AM54" s="122"/>
      <c r="AN54" s="122"/>
      <c r="AO54" s="122">
        <f>S54</f>
        <v>400</v>
      </c>
    </row>
    <row r="55" spans="1:41" ht="22.5" customHeight="1" x14ac:dyDescent="0.55000000000000004">
      <c r="A55" s="5">
        <v>1000</v>
      </c>
      <c r="B55" s="52" t="s">
        <v>66</v>
      </c>
      <c r="C55" s="63"/>
      <c r="D55" s="64"/>
      <c r="E55" s="143"/>
      <c r="F55" s="64"/>
      <c r="G55" s="64"/>
      <c r="H55" s="71"/>
      <c r="I55" s="71">
        <v>10030751</v>
      </c>
      <c r="J55" s="71"/>
      <c r="K55" s="71"/>
      <c r="L55" s="105"/>
      <c r="M55" s="8"/>
      <c r="N55" s="91" t="s">
        <v>221</v>
      </c>
      <c r="O55" s="10">
        <f>O54</f>
        <v>1</v>
      </c>
      <c r="P55" s="10"/>
      <c r="Q55" s="11"/>
      <c r="R55" s="11"/>
      <c r="S55" s="43"/>
      <c r="Y55" s="122"/>
      <c r="Z55" s="50">
        <v>1</v>
      </c>
      <c r="AA55" s="50"/>
      <c r="AB55" s="50"/>
      <c r="AC55" s="50">
        <v>1</v>
      </c>
      <c r="AD55" s="121"/>
      <c r="AE55" s="122"/>
      <c r="AF55" s="122">
        <v>1</v>
      </c>
      <c r="AG55" s="122"/>
      <c r="AH55" s="122"/>
      <c r="AI55" s="122">
        <v>1</v>
      </c>
      <c r="AJ55" s="122"/>
      <c r="AK55" s="122"/>
      <c r="AL55" s="122">
        <v>1</v>
      </c>
      <c r="AM55" s="122"/>
      <c r="AN55" s="122"/>
      <c r="AO55" s="122">
        <v>1</v>
      </c>
    </row>
    <row r="56" spans="1:41" ht="22.5" customHeight="1" x14ac:dyDescent="0.55000000000000004">
      <c r="A56" s="5">
        <v>1000</v>
      </c>
      <c r="B56" s="52" t="s">
        <v>66</v>
      </c>
      <c r="C56" s="114"/>
      <c r="D56" s="64"/>
      <c r="E56" s="143"/>
      <c r="F56" s="64"/>
      <c r="G56" s="139">
        <v>30022077</v>
      </c>
      <c r="H56" s="71"/>
      <c r="I56" s="71"/>
      <c r="J56" s="71"/>
      <c r="K56" s="64"/>
      <c r="L56" s="116"/>
      <c r="M56" s="8"/>
      <c r="N56" s="91" t="s">
        <v>205</v>
      </c>
      <c r="O56" s="10">
        <f>O37</f>
        <v>1</v>
      </c>
      <c r="P56" s="10">
        <f>50+40+16</f>
        <v>106</v>
      </c>
      <c r="Q56" s="153" t="s">
        <v>518</v>
      </c>
      <c r="R56" s="11" t="str">
        <f>VLOOKUP(Q56,[1]Sheet1!C$3:D$89,2,0)</f>
        <v>Spot 50KVA 6</v>
      </c>
      <c r="S56" s="43">
        <f t="shared" si="3"/>
        <v>33.962264150943398</v>
      </c>
      <c r="Y56" s="122"/>
      <c r="Z56" s="50">
        <v>1</v>
      </c>
      <c r="AA56" s="50"/>
      <c r="AB56" s="50"/>
      <c r="AC56" s="50">
        <v>1</v>
      </c>
      <c r="AD56" s="121"/>
      <c r="AE56" s="122"/>
      <c r="AF56" s="122">
        <v>1</v>
      </c>
      <c r="AG56" s="122"/>
      <c r="AH56" s="122"/>
      <c r="AI56" s="122">
        <f>S56</f>
        <v>33.962264150943398</v>
      </c>
      <c r="AJ56" s="122"/>
      <c r="AK56" s="122"/>
      <c r="AL56" s="122">
        <f>S56</f>
        <v>33.962264150943398</v>
      </c>
      <c r="AM56" s="122"/>
      <c r="AN56" s="122"/>
      <c r="AO56" s="122">
        <f>S56</f>
        <v>33.962264150943398</v>
      </c>
    </row>
    <row r="57" spans="1:41" ht="22.5" customHeight="1" x14ac:dyDescent="0.55000000000000004">
      <c r="A57" s="5"/>
      <c r="B57" s="52"/>
      <c r="C57" s="114"/>
      <c r="D57" s="64"/>
      <c r="E57" s="64"/>
      <c r="F57" s="64"/>
      <c r="G57" s="71"/>
      <c r="H57" s="71"/>
      <c r="I57" s="71"/>
      <c r="J57" s="71"/>
      <c r="K57" s="64"/>
      <c r="L57" s="116"/>
      <c r="M57" s="8"/>
      <c r="N57" s="91"/>
      <c r="O57" s="10"/>
      <c r="P57" s="10">
        <v>20</v>
      </c>
      <c r="Q57" s="153" t="s">
        <v>517</v>
      </c>
      <c r="R57" s="11" t="str">
        <f>VLOOKUP(Q57,[1]Sheet1!C$3:D$89,2,0)</f>
        <v>Spot 50KVA 5</v>
      </c>
      <c r="S57" s="43">
        <f t="shared" ref="S57" si="25">3600/P57</f>
        <v>180</v>
      </c>
      <c r="Y57" s="122"/>
      <c r="Z57" s="50">
        <v>1</v>
      </c>
      <c r="AA57" s="50"/>
      <c r="AB57" s="50"/>
      <c r="AC57" s="50">
        <v>1</v>
      </c>
      <c r="AD57" s="121"/>
      <c r="AE57" s="122"/>
      <c r="AF57" s="122">
        <v>1</v>
      </c>
      <c r="AG57" s="122"/>
      <c r="AH57" s="122"/>
      <c r="AI57" s="122">
        <f>S57</f>
        <v>180</v>
      </c>
      <c r="AJ57" s="122"/>
      <c r="AK57" s="122"/>
      <c r="AL57" s="122">
        <f>S57</f>
        <v>180</v>
      </c>
      <c r="AM57" s="122"/>
      <c r="AN57" s="122"/>
      <c r="AO57" s="122">
        <f>S57</f>
        <v>180</v>
      </c>
    </row>
    <row r="58" spans="1:41" ht="22.5" customHeight="1" x14ac:dyDescent="0.55000000000000004">
      <c r="A58" s="5"/>
      <c r="B58" s="52"/>
      <c r="C58" s="114"/>
      <c r="D58" s="64"/>
      <c r="E58" s="64"/>
      <c r="F58" s="64"/>
      <c r="G58" s="71"/>
      <c r="H58" s="71"/>
      <c r="I58" s="71"/>
      <c r="J58" s="71"/>
      <c r="K58" s="64"/>
      <c r="L58" s="116"/>
      <c r="M58" s="8"/>
      <c r="N58" s="91"/>
      <c r="O58" s="10"/>
      <c r="P58" s="10">
        <v>15</v>
      </c>
      <c r="Q58" s="153" t="s">
        <v>513</v>
      </c>
      <c r="R58" s="11" t="str">
        <f>VLOOKUP(Q58,[1]Sheet1!C$3:D$89,2,0)</f>
        <v>Accessories spot 2 op</v>
      </c>
      <c r="S58" s="43">
        <f t="shared" si="3"/>
        <v>240</v>
      </c>
      <c r="Y58" s="122"/>
      <c r="Z58" s="50">
        <v>1</v>
      </c>
      <c r="AA58" s="50"/>
      <c r="AB58" s="50"/>
      <c r="AC58" s="50">
        <v>1</v>
      </c>
      <c r="AD58" s="121"/>
      <c r="AE58" s="122"/>
      <c r="AF58" s="122">
        <v>1</v>
      </c>
      <c r="AG58" s="122"/>
      <c r="AH58" s="122"/>
      <c r="AI58" s="122">
        <f>S58</f>
        <v>240</v>
      </c>
      <c r="AJ58" s="122"/>
      <c r="AK58" s="122"/>
      <c r="AL58" s="122">
        <f>S58</f>
        <v>240</v>
      </c>
      <c r="AM58" s="122"/>
      <c r="AN58" s="122"/>
      <c r="AO58" s="122">
        <f>S58</f>
        <v>240</v>
      </c>
    </row>
    <row r="59" spans="1:41" ht="22.5" customHeight="1" x14ac:dyDescent="0.55000000000000004">
      <c r="A59" s="5">
        <v>1000</v>
      </c>
      <c r="B59" s="52" t="s">
        <v>66</v>
      </c>
      <c r="C59" s="114"/>
      <c r="D59" s="64"/>
      <c r="E59" s="143"/>
      <c r="F59" s="64"/>
      <c r="G59" s="71"/>
      <c r="H59" s="139">
        <v>30022078</v>
      </c>
      <c r="I59" s="71"/>
      <c r="J59" s="71"/>
      <c r="K59" s="64"/>
      <c r="L59" s="116"/>
      <c r="M59" s="8"/>
      <c r="N59" s="91" t="s">
        <v>200</v>
      </c>
      <c r="O59" s="10">
        <f>O56</f>
        <v>1</v>
      </c>
      <c r="P59" s="10">
        <v>27</v>
      </c>
      <c r="Q59" s="153" t="s">
        <v>532</v>
      </c>
      <c r="R59" s="11" t="str">
        <f>VLOOKUP(Q59,[1]Sheet1!C$3:D$89,2,0)</f>
        <v>AMADA-HM1003 5</v>
      </c>
      <c r="S59" s="43">
        <f t="shared" si="3"/>
        <v>133.33333333333334</v>
      </c>
      <c r="Y59" s="122"/>
      <c r="Z59" s="50">
        <v>1</v>
      </c>
      <c r="AA59" s="50"/>
      <c r="AB59" s="50"/>
      <c r="AC59" s="50">
        <v>1</v>
      </c>
      <c r="AD59" s="121"/>
      <c r="AE59" s="122"/>
      <c r="AF59" s="122">
        <v>1</v>
      </c>
      <c r="AG59" s="122"/>
      <c r="AH59" s="122"/>
      <c r="AI59" s="122">
        <f>S59</f>
        <v>133.33333333333334</v>
      </c>
      <c r="AJ59" s="122"/>
      <c r="AK59" s="122"/>
      <c r="AL59" s="122">
        <f>S59</f>
        <v>133.33333333333334</v>
      </c>
      <c r="AM59" s="122"/>
      <c r="AN59" s="122"/>
      <c r="AO59" s="122">
        <f>S59</f>
        <v>133.33333333333334</v>
      </c>
    </row>
    <row r="60" spans="1:41" ht="22.5" customHeight="1" x14ac:dyDescent="0.55000000000000004">
      <c r="A60" s="5">
        <v>1000</v>
      </c>
      <c r="B60" s="52" t="s">
        <v>66</v>
      </c>
      <c r="C60" s="114"/>
      <c r="D60" s="64"/>
      <c r="E60" s="143"/>
      <c r="F60" s="64"/>
      <c r="G60" s="71"/>
      <c r="H60" s="71"/>
      <c r="I60" s="139">
        <v>30022079</v>
      </c>
      <c r="J60" s="71"/>
      <c r="K60" s="64"/>
      <c r="L60" s="116"/>
      <c r="M60" s="8"/>
      <c r="N60" s="91" t="s">
        <v>199</v>
      </c>
      <c r="O60" s="10">
        <f t="shared" ref="O60:O61" si="26">O59</f>
        <v>1</v>
      </c>
      <c r="P60" s="10">
        <v>36</v>
      </c>
      <c r="Q60" s="153" t="s">
        <v>539</v>
      </c>
      <c r="R60" s="11" t="str">
        <f>VLOOKUP(Q60,[1]Sheet1!C$3:D$89,2,0)</f>
        <v>110TON-Press 5</v>
      </c>
      <c r="S60" s="43">
        <f t="shared" si="3"/>
        <v>100</v>
      </c>
      <c r="Y60" s="122"/>
      <c r="Z60" s="50">
        <v>1</v>
      </c>
      <c r="AA60" s="50"/>
      <c r="AB60" s="50"/>
      <c r="AC60" s="50">
        <v>1</v>
      </c>
      <c r="AD60" s="121"/>
      <c r="AE60" s="122"/>
      <c r="AF60" s="122">
        <v>1</v>
      </c>
      <c r="AG60" s="122"/>
      <c r="AH60" s="122"/>
      <c r="AI60" s="122">
        <f>S60</f>
        <v>100</v>
      </c>
      <c r="AJ60" s="122"/>
      <c r="AK60" s="122"/>
      <c r="AL60" s="122">
        <f>S60</f>
        <v>100</v>
      </c>
      <c r="AM60" s="122"/>
      <c r="AN60" s="122"/>
      <c r="AO60" s="122">
        <f>S60</f>
        <v>100</v>
      </c>
    </row>
    <row r="61" spans="1:41" ht="22.5" customHeight="1" x14ac:dyDescent="0.55000000000000004">
      <c r="A61" s="5">
        <v>1000</v>
      </c>
      <c r="B61" s="52" t="s">
        <v>66</v>
      </c>
      <c r="C61" s="114"/>
      <c r="D61" s="64"/>
      <c r="E61" s="143"/>
      <c r="F61" s="64"/>
      <c r="G61" s="71"/>
      <c r="H61" s="71"/>
      <c r="I61" s="71"/>
      <c r="J61" s="71">
        <v>10030744</v>
      </c>
      <c r="K61" s="64"/>
      <c r="L61" s="116"/>
      <c r="M61" s="8"/>
      <c r="N61" s="91" t="s">
        <v>201</v>
      </c>
      <c r="O61" s="10">
        <f t="shared" si="26"/>
        <v>1</v>
      </c>
      <c r="P61" s="10"/>
      <c r="Q61" s="11"/>
      <c r="R61" s="11"/>
      <c r="S61" s="43"/>
      <c r="Y61" s="122"/>
      <c r="Z61" s="50"/>
      <c r="AA61" s="50"/>
      <c r="AB61" s="50"/>
      <c r="AC61" s="50"/>
      <c r="AD61" s="121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</row>
    <row r="62" spans="1:41" ht="22.5" customHeight="1" x14ac:dyDescent="0.55000000000000004">
      <c r="A62" s="5">
        <v>1000</v>
      </c>
      <c r="B62" s="52" t="s">
        <v>66</v>
      </c>
      <c r="C62" s="63"/>
      <c r="D62" s="64"/>
      <c r="E62" s="143"/>
      <c r="F62" s="64"/>
      <c r="G62" s="71"/>
      <c r="H62" s="124">
        <v>10034329</v>
      </c>
      <c r="I62" s="64"/>
      <c r="J62" s="64"/>
      <c r="K62" s="64"/>
      <c r="L62" s="105"/>
      <c r="M62" s="8"/>
      <c r="N62" s="91" t="s">
        <v>263</v>
      </c>
      <c r="O62" s="10">
        <f>O56</f>
        <v>1</v>
      </c>
      <c r="P62" s="10"/>
      <c r="Q62" s="11"/>
      <c r="R62" s="11"/>
      <c r="S62" s="43"/>
      <c r="Y62" s="122"/>
      <c r="Z62" s="50"/>
      <c r="AA62" s="50"/>
      <c r="AB62" s="50"/>
      <c r="AC62" s="50"/>
      <c r="AD62" s="121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</row>
    <row r="63" spans="1:41" ht="22.5" customHeight="1" x14ac:dyDescent="0.55000000000000004">
      <c r="A63" s="5">
        <v>1000</v>
      </c>
      <c r="B63" s="52" t="s">
        <v>66</v>
      </c>
      <c r="C63" s="63"/>
      <c r="D63" s="64"/>
      <c r="E63" s="143"/>
      <c r="F63" s="64"/>
      <c r="G63" s="71"/>
      <c r="H63" s="139">
        <v>30023044</v>
      </c>
      <c r="I63" s="71"/>
      <c r="J63" s="71"/>
      <c r="K63" s="71"/>
      <c r="L63" s="105"/>
      <c r="M63" s="8"/>
      <c r="N63" s="91" t="s">
        <v>213</v>
      </c>
      <c r="O63" s="10">
        <f>O56</f>
        <v>1</v>
      </c>
      <c r="P63" s="10">
        <f>50</f>
        <v>50</v>
      </c>
      <c r="Q63" s="153" t="s">
        <v>516</v>
      </c>
      <c r="R63" s="11" t="str">
        <f>VLOOKUP(Q63,[1]Sheet1!C$3:D$89,2,0)</f>
        <v>Spot 50KVA 4</v>
      </c>
      <c r="S63" s="43">
        <f t="shared" si="3"/>
        <v>72</v>
      </c>
      <c r="Y63" s="122"/>
      <c r="Z63" s="50">
        <v>1</v>
      </c>
      <c r="AA63" s="50"/>
      <c r="AB63" s="50"/>
      <c r="AC63" s="50">
        <v>1</v>
      </c>
      <c r="AD63" s="121"/>
      <c r="AE63" s="122"/>
      <c r="AF63" s="122">
        <v>1</v>
      </c>
      <c r="AG63" s="122"/>
      <c r="AH63" s="122"/>
      <c r="AI63" s="122">
        <f>S63</f>
        <v>72</v>
      </c>
      <c r="AJ63" s="122"/>
      <c r="AK63" s="122"/>
      <c r="AL63" s="122">
        <f>S63</f>
        <v>72</v>
      </c>
      <c r="AM63" s="122"/>
      <c r="AN63" s="122"/>
      <c r="AO63" s="122">
        <f>S63</f>
        <v>72</v>
      </c>
    </row>
    <row r="64" spans="1:41" ht="22.5" customHeight="1" x14ac:dyDescent="0.55000000000000004">
      <c r="A64" s="5">
        <v>1000</v>
      </c>
      <c r="B64" s="52" t="s">
        <v>66</v>
      </c>
      <c r="C64" s="114"/>
      <c r="D64" s="64"/>
      <c r="E64" s="143"/>
      <c r="F64" s="64"/>
      <c r="G64" s="71"/>
      <c r="H64" s="71"/>
      <c r="I64" s="139">
        <v>30023043</v>
      </c>
      <c r="J64" s="71"/>
      <c r="K64" s="71"/>
      <c r="L64" s="116"/>
      <c r="M64" s="8"/>
      <c r="N64" s="91" t="s">
        <v>210</v>
      </c>
      <c r="O64" s="10">
        <f>O63</f>
        <v>1</v>
      </c>
      <c r="P64" s="10">
        <v>24</v>
      </c>
      <c r="Q64" s="153" t="s">
        <v>540</v>
      </c>
      <c r="R64" s="11" t="str">
        <f>VLOOKUP(Q64,[1]Sheet1!C$3:D$89,2,0)</f>
        <v>110TON-Press 6</v>
      </c>
      <c r="S64" s="43">
        <f t="shared" si="3"/>
        <v>150</v>
      </c>
      <c r="Y64" s="122"/>
      <c r="Z64" s="50">
        <v>1</v>
      </c>
      <c r="AA64" s="50"/>
      <c r="AB64" s="50"/>
      <c r="AC64" s="50">
        <v>1</v>
      </c>
      <c r="AD64" s="121"/>
      <c r="AE64" s="122"/>
      <c r="AF64" s="122">
        <v>1</v>
      </c>
      <c r="AG64" s="122"/>
      <c r="AH64" s="122"/>
      <c r="AI64" s="122">
        <f>S64</f>
        <v>150</v>
      </c>
      <c r="AJ64" s="122"/>
      <c r="AK64" s="122"/>
      <c r="AL64" s="122">
        <f>S64</f>
        <v>150</v>
      </c>
      <c r="AM64" s="122"/>
      <c r="AN64" s="122"/>
      <c r="AO64" s="122">
        <f>S64</f>
        <v>150</v>
      </c>
    </row>
    <row r="65" spans="1:41" ht="22.5" customHeight="1" x14ac:dyDescent="0.55000000000000004">
      <c r="A65" s="5">
        <v>1000</v>
      </c>
      <c r="B65" s="52" t="s">
        <v>66</v>
      </c>
      <c r="C65" s="114"/>
      <c r="D65" s="64"/>
      <c r="E65" s="143"/>
      <c r="F65" s="64"/>
      <c r="G65" s="71"/>
      <c r="H65" s="71"/>
      <c r="I65" s="71"/>
      <c r="J65" s="71">
        <v>10034381</v>
      </c>
      <c r="K65" s="71"/>
      <c r="L65" s="116"/>
      <c r="M65" s="8"/>
      <c r="N65" s="91" t="s">
        <v>207</v>
      </c>
      <c r="O65" s="10">
        <f t="shared" ref="O65" si="27">O64</f>
        <v>1</v>
      </c>
      <c r="P65" s="10"/>
      <c r="Q65" s="11"/>
      <c r="R65" s="11"/>
      <c r="S65" s="43"/>
      <c r="Y65" s="122"/>
      <c r="Z65" s="50"/>
      <c r="AA65" s="50"/>
      <c r="AB65" s="50"/>
      <c r="AC65" s="50"/>
      <c r="AD65" s="121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</row>
    <row r="66" spans="1:41" ht="22.5" customHeight="1" x14ac:dyDescent="0.55000000000000004">
      <c r="A66" s="5">
        <v>1000</v>
      </c>
      <c r="B66" s="52" t="s">
        <v>66</v>
      </c>
      <c r="C66" s="114"/>
      <c r="D66" s="64"/>
      <c r="E66" s="143"/>
      <c r="F66" s="64"/>
      <c r="G66" s="71"/>
      <c r="H66" s="71"/>
      <c r="I66" s="139">
        <v>30023032</v>
      </c>
      <c r="J66" s="71"/>
      <c r="K66" s="71"/>
      <c r="L66" s="116"/>
      <c r="M66" s="8"/>
      <c r="N66" s="91" t="s">
        <v>271</v>
      </c>
      <c r="O66" s="10">
        <f>O63</f>
        <v>1</v>
      </c>
      <c r="P66" s="10">
        <v>18</v>
      </c>
      <c r="Q66" s="153" t="s">
        <v>545</v>
      </c>
      <c r="R66" s="11" t="str">
        <f>VLOOKUP(Q66,[1]Sheet1!C$3:D$89,2,0)</f>
        <v>TRUMPF-TruBend1100 No.1</v>
      </c>
      <c r="S66" s="43">
        <f t="shared" ref="S66" si="28">3600/P66</f>
        <v>200</v>
      </c>
      <c r="Y66" s="122"/>
      <c r="Z66" s="50">
        <v>1</v>
      </c>
      <c r="AA66" s="50"/>
      <c r="AB66" s="50"/>
      <c r="AC66" s="50">
        <v>1</v>
      </c>
      <c r="AD66" s="121"/>
      <c r="AE66" s="122"/>
      <c r="AF66" s="122">
        <v>1</v>
      </c>
      <c r="AG66" s="122"/>
      <c r="AH66" s="122"/>
      <c r="AI66" s="122">
        <f>S66</f>
        <v>200</v>
      </c>
      <c r="AJ66" s="122"/>
      <c r="AK66" s="122"/>
      <c r="AL66" s="122">
        <f>S66</f>
        <v>200</v>
      </c>
      <c r="AM66" s="122"/>
      <c r="AN66" s="122"/>
      <c r="AO66" s="122">
        <f>S66</f>
        <v>200</v>
      </c>
    </row>
    <row r="67" spans="1:41" ht="22.5" customHeight="1" x14ac:dyDescent="0.55000000000000004">
      <c r="A67" s="5">
        <v>1000</v>
      </c>
      <c r="B67" s="52" t="s">
        <v>66</v>
      </c>
      <c r="C67" s="63"/>
      <c r="D67" s="64"/>
      <c r="E67" s="143"/>
      <c r="F67" s="64"/>
      <c r="G67" s="64"/>
      <c r="H67" s="64"/>
      <c r="I67" s="71"/>
      <c r="J67" s="71">
        <v>10034264</v>
      </c>
      <c r="K67" s="71"/>
      <c r="L67" s="105"/>
      <c r="M67" s="8"/>
      <c r="N67" s="91" t="s">
        <v>269</v>
      </c>
      <c r="O67" s="10">
        <f>O63</f>
        <v>1</v>
      </c>
      <c r="P67" s="10"/>
      <c r="Q67" s="11"/>
      <c r="R67" s="11"/>
      <c r="S67" s="43"/>
      <c r="Y67" s="122"/>
      <c r="Z67" s="50"/>
      <c r="AA67" s="50"/>
      <c r="AB67" s="50"/>
      <c r="AC67" s="50"/>
      <c r="AD67" s="121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</row>
    <row r="68" spans="1:41" ht="22.5" customHeight="1" x14ac:dyDescent="0.55000000000000004">
      <c r="A68" s="5">
        <v>1000</v>
      </c>
      <c r="B68" s="52" t="s">
        <v>66</v>
      </c>
      <c r="C68" s="114"/>
      <c r="D68" s="64"/>
      <c r="E68" s="143"/>
      <c r="F68" s="64"/>
      <c r="G68" s="71"/>
      <c r="H68" s="139">
        <v>30023048</v>
      </c>
      <c r="I68" s="71"/>
      <c r="J68" s="64"/>
      <c r="K68" s="64"/>
      <c r="L68" s="116"/>
      <c r="M68" s="8"/>
      <c r="N68" s="91" t="s">
        <v>215</v>
      </c>
      <c r="O68" s="10">
        <f>O56</f>
        <v>1</v>
      </c>
      <c r="P68" s="10">
        <v>12</v>
      </c>
      <c r="Q68" s="153" t="s">
        <v>541</v>
      </c>
      <c r="R68" s="11" t="str">
        <f>VLOOKUP(Q68,[1]Sheet1!C$3:D$89,2,0)</f>
        <v>110TON-Press 7</v>
      </c>
      <c r="S68" s="43">
        <f t="shared" si="3"/>
        <v>300</v>
      </c>
      <c r="Y68" s="122"/>
      <c r="Z68" s="50">
        <v>1</v>
      </c>
      <c r="AA68" s="50"/>
      <c r="AB68" s="50"/>
      <c r="AC68" s="50">
        <v>1</v>
      </c>
      <c r="AD68" s="121"/>
      <c r="AE68" s="122"/>
      <c r="AF68" s="122">
        <v>1</v>
      </c>
      <c r="AG68" s="122"/>
      <c r="AH68" s="122"/>
      <c r="AI68" s="122">
        <f>S68</f>
        <v>300</v>
      </c>
      <c r="AJ68" s="122"/>
      <c r="AK68" s="122"/>
      <c r="AL68" s="122">
        <f>S68</f>
        <v>300</v>
      </c>
      <c r="AM68" s="122"/>
      <c r="AN68" s="122"/>
      <c r="AO68" s="122">
        <f>S68</f>
        <v>300</v>
      </c>
    </row>
    <row r="69" spans="1:41" ht="22.5" customHeight="1" x14ac:dyDescent="0.55000000000000004">
      <c r="A69" s="5">
        <v>1000</v>
      </c>
      <c r="B69" s="52" t="s">
        <v>66</v>
      </c>
      <c r="C69" s="114"/>
      <c r="D69" s="64"/>
      <c r="E69" s="143"/>
      <c r="F69" s="64"/>
      <c r="G69" s="71"/>
      <c r="H69" s="71"/>
      <c r="I69" s="71">
        <v>10034383</v>
      </c>
      <c r="J69" s="64"/>
      <c r="K69" s="64"/>
      <c r="L69" s="116"/>
      <c r="M69" s="8"/>
      <c r="N69" s="91" t="s">
        <v>217</v>
      </c>
      <c r="O69" s="10">
        <f>O56</f>
        <v>1</v>
      </c>
      <c r="P69" s="10"/>
      <c r="Q69" s="11"/>
      <c r="R69" s="11"/>
      <c r="S69" s="43"/>
      <c r="Y69" s="122"/>
      <c r="Z69" s="50"/>
      <c r="AA69" s="50"/>
      <c r="AB69" s="50"/>
      <c r="AC69" s="50"/>
      <c r="AD69" s="121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</row>
    <row r="70" spans="1:41" ht="22.5" customHeight="1" x14ac:dyDescent="0.55000000000000004">
      <c r="A70" s="5">
        <v>1000</v>
      </c>
      <c r="B70" s="52" t="s">
        <v>66</v>
      </c>
      <c r="C70" s="114"/>
      <c r="D70" s="64"/>
      <c r="E70" s="143"/>
      <c r="F70" s="64"/>
      <c r="G70" s="139">
        <v>30022083</v>
      </c>
      <c r="H70" s="71"/>
      <c r="I70" s="71"/>
      <c r="J70" s="71"/>
      <c r="K70" s="64"/>
      <c r="L70" s="116"/>
      <c r="M70" s="8"/>
      <c r="N70" s="91" t="s">
        <v>206</v>
      </c>
      <c r="O70" s="10">
        <f>O37</f>
        <v>1</v>
      </c>
      <c r="P70" s="10">
        <f>50+40+16</f>
        <v>106</v>
      </c>
      <c r="Q70" s="153" t="s">
        <v>518</v>
      </c>
      <c r="R70" s="11" t="str">
        <f>VLOOKUP(Q70,[1]Sheet1!C$3:D$89,2,0)</f>
        <v>Spot 50KVA 6</v>
      </c>
      <c r="S70" s="43">
        <f t="shared" si="3"/>
        <v>33.962264150943398</v>
      </c>
      <c r="Y70" s="122"/>
      <c r="Z70" s="50">
        <v>1</v>
      </c>
      <c r="AA70" s="50"/>
      <c r="AB70" s="50"/>
      <c r="AC70" s="50">
        <v>1</v>
      </c>
      <c r="AD70" s="121"/>
      <c r="AE70" s="122"/>
      <c r="AF70" s="122">
        <v>1</v>
      </c>
      <c r="AG70" s="122"/>
      <c r="AH70" s="122"/>
      <c r="AI70" s="122">
        <f>S70</f>
        <v>33.962264150943398</v>
      </c>
      <c r="AJ70" s="122"/>
      <c r="AK70" s="122"/>
      <c r="AL70" s="122">
        <f>S70</f>
        <v>33.962264150943398</v>
      </c>
      <c r="AM70" s="122"/>
      <c r="AN70" s="122"/>
      <c r="AO70" s="122">
        <f>S70</f>
        <v>33.962264150943398</v>
      </c>
    </row>
    <row r="71" spans="1:41" ht="22.5" customHeight="1" x14ac:dyDescent="0.55000000000000004">
      <c r="A71" s="5"/>
      <c r="B71" s="52"/>
      <c r="C71" s="114"/>
      <c r="D71" s="64"/>
      <c r="E71" s="64"/>
      <c r="F71" s="64"/>
      <c r="G71" s="71"/>
      <c r="H71" s="71"/>
      <c r="I71" s="71"/>
      <c r="J71" s="71"/>
      <c r="K71" s="64"/>
      <c r="L71" s="116"/>
      <c r="M71" s="8"/>
      <c r="N71" s="91"/>
      <c r="O71" s="10"/>
      <c r="P71" s="10">
        <v>20</v>
      </c>
      <c r="Q71" s="153" t="s">
        <v>517</v>
      </c>
      <c r="R71" s="11" t="str">
        <f>VLOOKUP(Q71,[1]Sheet1!C$3:D$89,2,0)</f>
        <v>Spot 50KVA 5</v>
      </c>
      <c r="S71" s="43">
        <f t="shared" ref="S71" si="29">3600/P71</f>
        <v>180</v>
      </c>
      <c r="Y71" s="122"/>
      <c r="Z71" s="50">
        <v>1</v>
      </c>
      <c r="AA71" s="50"/>
      <c r="AB71" s="50"/>
      <c r="AC71" s="50">
        <v>1</v>
      </c>
      <c r="AD71" s="121"/>
      <c r="AE71" s="122"/>
      <c r="AF71" s="122">
        <v>1</v>
      </c>
      <c r="AG71" s="122"/>
      <c r="AH71" s="122"/>
      <c r="AI71" s="122">
        <f>S71</f>
        <v>180</v>
      </c>
      <c r="AJ71" s="122"/>
      <c r="AK71" s="122"/>
      <c r="AL71" s="122">
        <f>S71</f>
        <v>180</v>
      </c>
      <c r="AM71" s="122"/>
      <c r="AN71" s="122"/>
      <c r="AO71" s="122">
        <f>S71</f>
        <v>180</v>
      </c>
    </row>
    <row r="72" spans="1:41" ht="22.5" customHeight="1" x14ac:dyDescent="0.55000000000000004">
      <c r="A72" s="5"/>
      <c r="B72" s="52"/>
      <c r="C72" s="114"/>
      <c r="D72" s="64"/>
      <c r="E72" s="64"/>
      <c r="F72" s="64"/>
      <c r="G72" s="71"/>
      <c r="H72" s="71"/>
      <c r="I72" s="71"/>
      <c r="J72" s="71"/>
      <c r="K72" s="64"/>
      <c r="L72" s="116"/>
      <c r="M72" s="8"/>
      <c r="N72" s="91"/>
      <c r="O72" s="10"/>
      <c r="P72" s="10">
        <v>15</v>
      </c>
      <c r="Q72" s="153" t="s">
        <v>513</v>
      </c>
      <c r="R72" s="11" t="str">
        <f>VLOOKUP(Q72,[1]Sheet1!C$3:D$89,2,0)</f>
        <v>Accessories spot 2 op</v>
      </c>
      <c r="S72" s="43">
        <f t="shared" ref="S72" si="30">3600/P72</f>
        <v>240</v>
      </c>
      <c r="Y72" s="122"/>
      <c r="Z72" s="50">
        <v>1</v>
      </c>
      <c r="AA72" s="50"/>
      <c r="AB72" s="50"/>
      <c r="AC72" s="50">
        <v>1</v>
      </c>
      <c r="AD72" s="121"/>
      <c r="AE72" s="122"/>
      <c r="AF72" s="122">
        <v>1</v>
      </c>
      <c r="AG72" s="122"/>
      <c r="AH72" s="122"/>
      <c r="AI72" s="122">
        <f>S72</f>
        <v>240</v>
      </c>
      <c r="AJ72" s="122"/>
      <c r="AK72" s="122"/>
      <c r="AL72" s="122">
        <f>S72</f>
        <v>240</v>
      </c>
      <c r="AM72" s="122"/>
      <c r="AN72" s="122"/>
      <c r="AO72" s="122">
        <f>S72</f>
        <v>240</v>
      </c>
    </row>
    <row r="73" spans="1:41" ht="22.5" customHeight="1" x14ac:dyDescent="0.55000000000000004">
      <c r="A73" s="5">
        <v>1000</v>
      </c>
      <c r="B73" s="52" t="s">
        <v>66</v>
      </c>
      <c r="C73" s="114"/>
      <c r="D73" s="64"/>
      <c r="E73" s="143"/>
      <c r="F73" s="64"/>
      <c r="G73" s="71"/>
      <c r="H73" s="139">
        <v>30022084</v>
      </c>
      <c r="I73" s="71"/>
      <c r="J73" s="71"/>
      <c r="K73" s="64"/>
      <c r="L73" s="116"/>
      <c r="M73" s="8"/>
      <c r="N73" s="91" t="s">
        <v>204</v>
      </c>
      <c r="O73" s="10">
        <f>O70</f>
        <v>1</v>
      </c>
      <c r="P73" s="10">
        <v>27</v>
      </c>
      <c r="Q73" s="153" t="s">
        <v>532</v>
      </c>
      <c r="R73" s="11" t="str">
        <f>VLOOKUP(Q73,[1]Sheet1!C$3:D$89,2,0)</f>
        <v>AMADA-HM1003 5</v>
      </c>
      <c r="S73" s="43">
        <f t="shared" si="3"/>
        <v>133.33333333333334</v>
      </c>
      <c r="Y73" s="122"/>
      <c r="Z73" s="50">
        <v>1</v>
      </c>
      <c r="AA73" s="50"/>
      <c r="AB73" s="50"/>
      <c r="AC73" s="50">
        <v>1</v>
      </c>
      <c r="AD73" s="121"/>
      <c r="AE73" s="122"/>
      <c r="AF73" s="122">
        <v>1</v>
      </c>
      <c r="AG73" s="122"/>
      <c r="AH73" s="122"/>
      <c r="AI73" s="122">
        <f>S73</f>
        <v>133.33333333333334</v>
      </c>
      <c r="AJ73" s="122"/>
      <c r="AK73" s="122"/>
      <c r="AL73" s="122">
        <f>S73</f>
        <v>133.33333333333334</v>
      </c>
      <c r="AM73" s="122"/>
      <c r="AN73" s="122"/>
      <c r="AO73" s="122">
        <f>S73</f>
        <v>133.33333333333334</v>
      </c>
    </row>
    <row r="74" spans="1:41" ht="22.5" customHeight="1" x14ac:dyDescent="0.55000000000000004">
      <c r="A74" s="5">
        <v>1000</v>
      </c>
      <c r="B74" s="52" t="s">
        <v>66</v>
      </c>
      <c r="C74" s="114"/>
      <c r="D74" s="64"/>
      <c r="E74" s="143"/>
      <c r="F74" s="64"/>
      <c r="G74" s="71"/>
      <c r="H74" s="71"/>
      <c r="I74" s="139">
        <v>30022085</v>
      </c>
      <c r="J74" s="71"/>
      <c r="K74" s="64"/>
      <c r="L74" s="116"/>
      <c r="M74" s="8"/>
      <c r="N74" s="91" t="s">
        <v>203</v>
      </c>
      <c r="O74" s="10">
        <f t="shared" ref="O74:O75" si="31">O73</f>
        <v>1</v>
      </c>
      <c r="P74" s="10">
        <v>36</v>
      </c>
      <c r="Q74" s="153" t="s">
        <v>539</v>
      </c>
      <c r="R74" s="11" t="str">
        <f>VLOOKUP(Q74,[1]Sheet1!C$3:D$89,2,0)</f>
        <v>110TON-Press 5</v>
      </c>
      <c r="S74" s="43">
        <f t="shared" si="3"/>
        <v>100</v>
      </c>
      <c r="Y74" s="122"/>
      <c r="Z74" s="50">
        <v>1</v>
      </c>
      <c r="AA74" s="50"/>
      <c r="AB74" s="50"/>
      <c r="AC74" s="50">
        <v>1</v>
      </c>
      <c r="AD74" s="121"/>
      <c r="AE74" s="122"/>
      <c r="AF74" s="122">
        <v>1</v>
      </c>
      <c r="AG74" s="122"/>
      <c r="AH74" s="122"/>
      <c r="AI74" s="122">
        <f>S74</f>
        <v>100</v>
      </c>
      <c r="AJ74" s="122"/>
      <c r="AK74" s="122"/>
      <c r="AL74" s="122">
        <f>S74</f>
        <v>100</v>
      </c>
      <c r="AM74" s="122"/>
      <c r="AN74" s="122"/>
      <c r="AO74" s="122">
        <f>S74</f>
        <v>100</v>
      </c>
    </row>
    <row r="75" spans="1:41" ht="22.5" customHeight="1" x14ac:dyDescent="0.55000000000000004">
      <c r="A75" s="5">
        <v>1000</v>
      </c>
      <c r="B75" s="52" t="s">
        <v>66</v>
      </c>
      <c r="C75" s="114"/>
      <c r="D75" s="64"/>
      <c r="E75" s="143"/>
      <c r="F75" s="64"/>
      <c r="G75" s="71"/>
      <c r="H75" s="71"/>
      <c r="I75" s="71"/>
      <c r="J75" s="71">
        <v>10030747</v>
      </c>
      <c r="K75" s="64"/>
      <c r="L75" s="116"/>
      <c r="M75" s="8"/>
      <c r="N75" s="91" t="s">
        <v>202</v>
      </c>
      <c r="O75" s="10">
        <f t="shared" si="31"/>
        <v>1</v>
      </c>
      <c r="P75" s="10"/>
      <c r="Q75" s="11"/>
      <c r="R75" s="11"/>
      <c r="S75" s="43"/>
      <c r="Y75" s="122"/>
      <c r="Z75" s="50"/>
      <c r="AA75" s="50"/>
      <c r="AB75" s="50"/>
      <c r="AC75" s="50"/>
      <c r="AD75" s="121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</row>
    <row r="76" spans="1:41" ht="22.5" customHeight="1" x14ac:dyDescent="0.55000000000000004">
      <c r="A76" s="5">
        <v>1000</v>
      </c>
      <c r="B76" s="52" t="s">
        <v>66</v>
      </c>
      <c r="C76" s="63"/>
      <c r="D76" s="64"/>
      <c r="E76" s="143"/>
      <c r="F76" s="64"/>
      <c r="G76" s="71"/>
      <c r="H76" s="124">
        <v>10034329</v>
      </c>
      <c r="I76" s="64"/>
      <c r="J76" s="64"/>
      <c r="K76" s="64"/>
      <c r="L76" s="105"/>
      <c r="M76" s="8"/>
      <c r="N76" s="91" t="s">
        <v>167</v>
      </c>
      <c r="O76" s="10">
        <f>O70</f>
        <v>1</v>
      </c>
      <c r="P76" s="10"/>
      <c r="Q76" s="11"/>
      <c r="R76" s="11"/>
      <c r="S76" s="43"/>
      <c r="Y76" s="122"/>
      <c r="Z76" s="50"/>
      <c r="AA76" s="50"/>
      <c r="AB76" s="50"/>
      <c r="AC76" s="50"/>
      <c r="AD76" s="121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</row>
    <row r="77" spans="1:41" ht="22.5" customHeight="1" x14ac:dyDescent="0.55000000000000004">
      <c r="A77" s="5">
        <v>1000</v>
      </c>
      <c r="B77" s="52" t="s">
        <v>66</v>
      </c>
      <c r="C77" s="114"/>
      <c r="D77" s="64"/>
      <c r="E77" s="143"/>
      <c r="F77" s="64"/>
      <c r="G77" s="71"/>
      <c r="H77" s="139">
        <v>30023047</v>
      </c>
      <c r="I77" s="71"/>
      <c r="J77" s="71"/>
      <c r="K77" s="71"/>
      <c r="L77" s="116"/>
      <c r="M77" s="8"/>
      <c r="N77" s="91" t="s">
        <v>214</v>
      </c>
      <c r="O77" s="10">
        <f>O70</f>
        <v>1</v>
      </c>
      <c r="P77" s="10">
        <f>50</f>
        <v>50</v>
      </c>
      <c r="Q77" s="153" t="s">
        <v>516</v>
      </c>
      <c r="R77" s="11" t="str">
        <f>VLOOKUP(Q77,[1]Sheet1!C$3:D$89,2,0)</f>
        <v>Spot 50KVA 4</v>
      </c>
      <c r="S77" s="43">
        <f t="shared" si="3"/>
        <v>72</v>
      </c>
      <c r="Y77" s="122"/>
      <c r="Z77" s="50">
        <v>1</v>
      </c>
      <c r="AA77" s="50"/>
      <c r="AB77" s="50"/>
      <c r="AC77" s="50">
        <v>1</v>
      </c>
      <c r="AD77" s="121"/>
      <c r="AE77" s="122"/>
      <c r="AF77" s="122">
        <v>1</v>
      </c>
      <c r="AG77" s="122"/>
      <c r="AH77" s="122"/>
      <c r="AI77" s="122">
        <f>S77</f>
        <v>72</v>
      </c>
      <c r="AJ77" s="122"/>
      <c r="AK77" s="122"/>
      <c r="AL77" s="122">
        <f>S77</f>
        <v>72</v>
      </c>
      <c r="AM77" s="122"/>
      <c r="AN77" s="122"/>
      <c r="AO77" s="122">
        <f>S77</f>
        <v>72</v>
      </c>
    </row>
    <row r="78" spans="1:41" ht="22.5" customHeight="1" x14ac:dyDescent="0.55000000000000004">
      <c r="A78" s="5">
        <v>1000</v>
      </c>
      <c r="B78" s="52" t="s">
        <v>66</v>
      </c>
      <c r="C78" s="114"/>
      <c r="D78" s="64"/>
      <c r="E78" s="143"/>
      <c r="F78" s="64"/>
      <c r="G78" s="71"/>
      <c r="H78" s="71"/>
      <c r="I78" s="139">
        <v>30023046</v>
      </c>
      <c r="J78" s="71"/>
      <c r="K78" s="71"/>
      <c r="L78" s="116"/>
      <c r="M78" s="8"/>
      <c r="N78" s="91" t="s">
        <v>209</v>
      </c>
      <c r="O78" s="10">
        <f>O77</f>
        <v>1</v>
      </c>
      <c r="P78" s="10">
        <v>24</v>
      </c>
      <c r="Q78" s="153" t="s">
        <v>540</v>
      </c>
      <c r="R78" s="11" t="str">
        <f>VLOOKUP(Q78,[1]Sheet1!C$3:D$89,2,0)</f>
        <v>110TON-Press 6</v>
      </c>
      <c r="S78" s="43">
        <f t="shared" si="3"/>
        <v>150</v>
      </c>
      <c r="Y78" s="122"/>
      <c r="Z78" s="50">
        <v>1</v>
      </c>
      <c r="AA78" s="50"/>
      <c r="AB78" s="50"/>
      <c r="AC78" s="50">
        <v>1</v>
      </c>
      <c r="AD78" s="121"/>
      <c r="AE78" s="122"/>
      <c r="AF78" s="122">
        <v>1</v>
      </c>
      <c r="AG78" s="122"/>
      <c r="AH78" s="122"/>
      <c r="AI78" s="122">
        <f>S78</f>
        <v>150</v>
      </c>
      <c r="AJ78" s="122"/>
      <c r="AK78" s="122"/>
      <c r="AL78" s="122">
        <f>S78</f>
        <v>150</v>
      </c>
      <c r="AM78" s="122"/>
      <c r="AN78" s="122"/>
      <c r="AO78" s="122">
        <f>S78</f>
        <v>150</v>
      </c>
    </row>
    <row r="79" spans="1:41" ht="22.5" customHeight="1" x14ac:dyDescent="0.55000000000000004">
      <c r="A79" s="5">
        <v>1000</v>
      </c>
      <c r="B79" s="52" t="s">
        <v>66</v>
      </c>
      <c r="C79" s="114"/>
      <c r="D79" s="64"/>
      <c r="E79" s="143"/>
      <c r="F79" s="64"/>
      <c r="G79" s="71"/>
      <c r="H79" s="71"/>
      <c r="I79" s="71"/>
      <c r="J79" s="71">
        <v>10034382</v>
      </c>
      <c r="K79" s="71"/>
      <c r="L79" s="116"/>
      <c r="M79" s="8"/>
      <c r="N79" s="91" t="s">
        <v>208</v>
      </c>
      <c r="O79" s="10">
        <f t="shared" ref="O79" si="32">O78</f>
        <v>1</v>
      </c>
      <c r="P79" s="10"/>
      <c r="Q79" s="11"/>
      <c r="R79" s="11"/>
      <c r="S79" s="43"/>
      <c r="Y79" s="122"/>
      <c r="Z79" s="50"/>
      <c r="AA79" s="50"/>
      <c r="AB79" s="50"/>
      <c r="AC79" s="50"/>
      <c r="AD79" s="121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</row>
    <row r="80" spans="1:41" ht="22.5" customHeight="1" x14ac:dyDescent="0.55000000000000004">
      <c r="A80" s="5">
        <v>1000</v>
      </c>
      <c r="B80" s="52" t="s">
        <v>66</v>
      </c>
      <c r="C80" s="114"/>
      <c r="D80" s="64"/>
      <c r="E80" s="143"/>
      <c r="F80" s="64"/>
      <c r="G80" s="71"/>
      <c r="H80" s="71"/>
      <c r="I80" s="139">
        <v>30023032</v>
      </c>
      <c r="J80" s="71"/>
      <c r="K80" s="71"/>
      <c r="L80" s="116"/>
      <c r="M80" s="8"/>
      <c r="N80" s="91" t="s">
        <v>271</v>
      </c>
      <c r="O80" s="10">
        <f>O77</f>
        <v>1</v>
      </c>
      <c r="P80" s="154">
        <v>18</v>
      </c>
      <c r="Q80" s="153" t="s">
        <v>545</v>
      </c>
      <c r="R80" s="11" t="str">
        <f>VLOOKUP(Q80,[1]Sheet1!C$3:D$89,2,0)</f>
        <v>TRUMPF-TruBend1100 No.1</v>
      </c>
      <c r="S80" s="43">
        <f t="shared" si="3"/>
        <v>200</v>
      </c>
      <c r="Y80" s="122"/>
      <c r="Z80" s="50">
        <v>1</v>
      </c>
      <c r="AA80" s="50"/>
      <c r="AB80" s="50"/>
      <c r="AC80" s="50">
        <v>1</v>
      </c>
      <c r="AD80" s="121"/>
      <c r="AE80" s="122"/>
      <c r="AF80" s="122">
        <v>1</v>
      </c>
      <c r="AG80" s="122"/>
      <c r="AH80" s="122"/>
      <c r="AI80" s="122">
        <f>S80</f>
        <v>200</v>
      </c>
      <c r="AJ80" s="122"/>
      <c r="AK80" s="122"/>
      <c r="AL80" s="122">
        <f>S80</f>
        <v>200</v>
      </c>
      <c r="AM80" s="122"/>
      <c r="AN80" s="122"/>
      <c r="AO80" s="122">
        <f>S80</f>
        <v>200</v>
      </c>
    </row>
    <row r="81" spans="1:41" ht="22.5" customHeight="1" x14ac:dyDescent="0.55000000000000004">
      <c r="A81" s="5">
        <v>1000</v>
      </c>
      <c r="B81" s="52" t="s">
        <v>66</v>
      </c>
      <c r="C81" s="63"/>
      <c r="D81" s="64"/>
      <c r="E81" s="143"/>
      <c r="F81" s="64"/>
      <c r="G81" s="64"/>
      <c r="H81" s="64"/>
      <c r="I81" s="71"/>
      <c r="J81" s="71">
        <v>10034264</v>
      </c>
      <c r="K81" s="71"/>
      <c r="L81" s="105"/>
      <c r="M81" s="8"/>
      <c r="N81" s="91" t="s">
        <v>269</v>
      </c>
      <c r="O81" s="10">
        <f>O77</f>
        <v>1</v>
      </c>
      <c r="P81" s="10"/>
      <c r="Q81" s="11"/>
      <c r="R81" s="11"/>
      <c r="S81" s="43"/>
      <c r="Y81" s="122"/>
      <c r="Z81" s="50"/>
      <c r="AA81" s="50"/>
      <c r="AB81" s="50"/>
      <c r="AC81" s="50"/>
      <c r="AD81" s="121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</row>
    <row r="82" spans="1:41" ht="22.5" customHeight="1" x14ac:dyDescent="0.55000000000000004">
      <c r="A82" s="5">
        <v>1000</v>
      </c>
      <c r="B82" s="52" t="s">
        <v>66</v>
      </c>
      <c r="C82" s="114"/>
      <c r="D82" s="64"/>
      <c r="E82" s="143"/>
      <c r="F82" s="64"/>
      <c r="G82" s="71"/>
      <c r="H82" s="139">
        <v>30023049</v>
      </c>
      <c r="I82" s="71"/>
      <c r="J82" s="64"/>
      <c r="K82" s="64"/>
      <c r="L82" s="116"/>
      <c r="M82" s="8"/>
      <c r="N82" s="91" t="s">
        <v>216</v>
      </c>
      <c r="O82" s="10">
        <f>O70</f>
        <v>1</v>
      </c>
      <c r="P82" s="10">
        <v>12</v>
      </c>
      <c r="Q82" s="153" t="s">
        <v>541</v>
      </c>
      <c r="R82" s="11" t="str">
        <f>VLOOKUP(Q82,[1]Sheet1!C$3:D$89,2,0)</f>
        <v>110TON-Press 7</v>
      </c>
      <c r="S82" s="43">
        <f t="shared" si="3"/>
        <v>300</v>
      </c>
      <c r="Y82" s="122"/>
      <c r="Z82" s="50">
        <v>1</v>
      </c>
      <c r="AA82" s="50"/>
      <c r="AB82" s="50"/>
      <c r="AC82" s="50">
        <v>1</v>
      </c>
      <c r="AD82" s="121"/>
      <c r="AE82" s="122"/>
      <c r="AF82" s="122">
        <v>1</v>
      </c>
      <c r="AG82" s="122"/>
      <c r="AH82" s="122"/>
      <c r="AI82" s="122">
        <f>S82</f>
        <v>300</v>
      </c>
      <c r="AJ82" s="122"/>
      <c r="AK82" s="122"/>
      <c r="AL82" s="122">
        <f>S82</f>
        <v>300</v>
      </c>
      <c r="AM82" s="122"/>
      <c r="AN82" s="122"/>
      <c r="AO82" s="122">
        <f>S82</f>
        <v>300</v>
      </c>
    </row>
    <row r="83" spans="1:41" ht="22.5" customHeight="1" x14ac:dyDescent="0.55000000000000004">
      <c r="A83" s="5">
        <v>1000</v>
      </c>
      <c r="B83" s="52" t="s">
        <v>66</v>
      </c>
      <c r="C83" s="114"/>
      <c r="D83" s="64"/>
      <c r="E83" s="143"/>
      <c r="F83" s="64"/>
      <c r="G83" s="71"/>
      <c r="H83" s="71"/>
      <c r="I83" s="71">
        <v>10034384</v>
      </c>
      <c r="J83" s="64"/>
      <c r="K83" s="64"/>
      <c r="L83" s="116"/>
      <c r="M83" s="8"/>
      <c r="N83" s="91" t="s">
        <v>218</v>
      </c>
      <c r="O83" s="10">
        <f>O82</f>
        <v>1</v>
      </c>
      <c r="P83" s="10"/>
      <c r="Q83" s="11"/>
      <c r="R83" s="11"/>
      <c r="S83" s="43"/>
      <c r="Y83" s="122"/>
      <c r="Z83" s="50"/>
      <c r="AA83" s="50"/>
      <c r="AB83" s="50"/>
      <c r="AC83" s="50"/>
      <c r="AD83" s="121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</row>
    <row r="84" spans="1:41" ht="22.5" customHeight="1" x14ac:dyDescent="0.55000000000000004">
      <c r="A84" s="5">
        <v>1000</v>
      </c>
      <c r="B84" s="52" t="s">
        <v>66</v>
      </c>
      <c r="C84" s="114"/>
      <c r="D84" s="64"/>
      <c r="E84" s="143"/>
      <c r="F84" s="124">
        <v>10030496</v>
      </c>
      <c r="G84" s="64"/>
      <c r="H84" s="64"/>
      <c r="I84" s="64"/>
      <c r="J84" s="64"/>
      <c r="K84" s="64"/>
      <c r="L84" s="116"/>
      <c r="M84" s="8"/>
      <c r="N84" s="91" t="s">
        <v>198</v>
      </c>
      <c r="O84" s="10">
        <f>2*O35</f>
        <v>2</v>
      </c>
      <c r="P84" s="10"/>
      <c r="Q84" s="11"/>
      <c r="R84" s="11"/>
      <c r="S84" s="43"/>
      <c r="Y84" s="122"/>
      <c r="Z84" s="50"/>
      <c r="AA84" s="50"/>
      <c r="AB84" s="50"/>
      <c r="AC84" s="50"/>
      <c r="AD84" s="121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</row>
    <row r="85" spans="1:41" ht="22.5" customHeight="1" x14ac:dyDescent="0.55000000000000004">
      <c r="A85" s="5">
        <v>1000</v>
      </c>
      <c r="B85" s="52" t="s">
        <v>66</v>
      </c>
      <c r="C85" s="114"/>
      <c r="D85" s="71"/>
      <c r="E85" s="143"/>
      <c r="F85" s="117">
        <v>10011564</v>
      </c>
      <c r="G85" s="118"/>
      <c r="H85" s="118"/>
      <c r="I85" s="64"/>
      <c r="J85" s="118"/>
      <c r="K85" s="118"/>
      <c r="L85" s="116"/>
      <c r="M85" s="8"/>
      <c r="N85" s="126" t="s">
        <v>77</v>
      </c>
      <c r="O85" s="10">
        <v>0.02</v>
      </c>
      <c r="P85" s="10"/>
      <c r="Q85" s="11"/>
      <c r="R85" s="11"/>
      <c r="S85" s="43"/>
      <c r="Y85" s="122"/>
      <c r="Z85" s="50"/>
      <c r="AA85" s="50"/>
      <c r="AB85" s="50"/>
      <c r="AC85" s="50"/>
      <c r="AD85" s="121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</row>
    <row r="86" spans="1:41" ht="22.5" customHeight="1" x14ac:dyDescent="0.55000000000000004">
      <c r="A86" s="5">
        <v>1000</v>
      </c>
      <c r="B86" s="52" t="s">
        <v>66</v>
      </c>
      <c r="C86" s="114"/>
      <c r="D86" s="71"/>
      <c r="E86" s="142"/>
      <c r="F86" s="117">
        <v>10025819</v>
      </c>
      <c r="G86" s="117"/>
      <c r="H86" s="117"/>
      <c r="I86" s="64"/>
      <c r="J86" s="118"/>
      <c r="K86" s="117"/>
      <c r="L86" s="116"/>
      <c r="M86" s="8"/>
      <c r="N86" s="126" t="s">
        <v>319</v>
      </c>
      <c r="O86" s="10">
        <v>1E-3</v>
      </c>
      <c r="P86" s="10"/>
      <c r="Q86" s="11"/>
      <c r="R86" s="11"/>
      <c r="S86" s="43"/>
      <c r="Y86" s="122"/>
      <c r="Z86" s="50"/>
      <c r="AA86" s="50"/>
      <c r="AB86" s="50"/>
      <c r="AC86" s="50"/>
      <c r="AD86" s="121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</row>
    <row r="87" spans="1:41" ht="22.5" customHeight="1" x14ac:dyDescent="0.55000000000000004">
      <c r="A87" s="5">
        <v>1000</v>
      </c>
      <c r="B87" s="52" t="s">
        <v>66</v>
      </c>
      <c r="C87" s="114"/>
      <c r="D87" s="71"/>
      <c r="E87" s="142">
        <v>10034196</v>
      </c>
      <c r="F87" s="71"/>
      <c r="G87" s="71"/>
      <c r="H87" s="71"/>
      <c r="I87" s="64"/>
      <c r="J87" s="64"/>
      <c r="K87" s="71"/>
      <c r="L87" s="116"/>
      <c r="M87" s="8"/>
      <c r="N87" s="91" t="s">
        <v>264</v>
      </c>
      <c r="O87" s="10">
        <v>0.61232676171213429</v>
      </c>
      <c r="P87" s="10"/>
      <c r="Q87" s="11"/>
      <c r="R87" s="11"/>
      <c r="S87" s="43"/>
      <c r="Y87" s="122"/>
      <c r="Z87" s="50"/>
      <c r="AA87" s="50"/>
      <c r="AB87" s="50"/>
      <c r="AC87" s="50"/>
      <c r="AD87" s="121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</row>
    <row r="88" spans="1:41" ht="22.5" customHeight="1" x14ac:dyDescent="0.55000000000000004">
      <c r="A88" s="5">
        <v>1000</v>
      </c>
      <c r="B88" s="52" t="s">
        <v>66</v>
      </c>
      <c r="C88" s="114"/>
      <c r="D88" s="71"/>
      <c r="E88" s="142">
        <v>10033352</v>
      </c>
      <c r="F88" s="71"/>
      <c r="G88" s="71"/>
      <c r="H88" s="71"/>
      <c r="I88" s="64"/>
      <c r="J88" s="64"/>
      <c r="K88" s="71"/>
      <c r="L88" s="116"/>
      <c r="M88" s="8"/>
      <c r="N88" s="91" t="s">
        <v>93</v>
      </c>
      <c r="O88" s="10">
        <v>16.618285960604883</v>
      </c>
      <c r="P88" s="10"/>
      <c r="Q88" s="11"/>
      <c r="R88" s="11"/>
      <c r="S88" s="43"/>
      <c r="Y88" s="122"/>
      <c r="Z88" s="50"/>
      <c r="AA88" s="50"/>
      <c r="AB88" s="50"/>
      <c r="AC88" s="50"/>
      <c r="AD88" s="121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</row>
    <row r="89" spans="1:41" ht="22.5" customHeight="1" x14ac:dyDescent="0.55000000000000004">
      <c r="A89" s="5">
        <v>1000</v>
      </c>
      <c r="B89" s="52" t="s">
        <v>66</v>
      </c>
      <c r="C89" s="114"/>
      <c r="D89" s="71"/>
      <c r="E89" s="142">
        <v>10033353</v>
      </c>
      <c r="F89" s="71"/>
      <c r="G89" s="71"/>
      <c r="H89" s="71"/>
      <c r="I89" s="64"/>
      <c r="J89" s="64"/>
      <c r="K89" s="71"/>
      <c r="L89" s="116"/>
      <c r="M89" s="8"/>
      <c r="N89" s="91" t="s">
        <v>94</v>
      </c>
      <c r="O89" s="10">
        <v>1.0321916745717317</v>
      </c>
      <c r="P89" s="10"/>
      <c r="Q89" s="11"/>
      <c r="R89" s="11"/>
      <c r="S89" s="43"/>
      <c r="Y89" s="122"/>
      <c r="Z89" s="50"/>
      <c r="AA89" s="50"/>
      <c r="AB89" s="50"/>
      <c r="AC89" s="50"/>
      <c r="AD89" s="121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</row>
    <row r="90" spans="1:41" ht="22.5" customHeight="1" x14ac:dyDescent="0.55000000000000004">
      <c r="A90" s="5">
        <v>1000</v>
      </c>
      <c r="B90" s="52" t="s">
        <v>66</v>
      </c>
      <c r="C90" s="114"/>
      <c r="D90" s="71"/>
      <c r="E90" s="142">
        <v>10033354</v>
      </c>
      <c r="F90" s="71"/>
      <c r="G90" s="71"/>
      <c r="H90" s="71"/>
      <c r="I90" s="64"/>
      <c r="J90" s="64"/>
      <c r="K90" s="71"/>
      <c r="L90" s="116"/>
      <c r="M90" s="8"/>
      <c r="N90" s="91" t="s">
        <v>95</v>
      </c>
      <c r="O90" s="10">
        <v>0.33546229423581286</v>
      </c>
      <c r="P90" s="10"/>
      <c r="Q90" s="11"/>
      <c r="R90" s="11"/>
      <c r="S90" s="43"/>
      <c r="Y90" s="122"/>
      <c r="Z90" s="50"/>
      <c r="AA90" s="50"/>
      <c r="AB90" s="50"/>
      <c r="AC90" s="50"/>
      <c r="AD90" s="121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</row>
    <row r="91" spans="1:41" ht="22.5" customHeight="1" x14ac:dyDescent="0.55000000000000004">
      <c r="A91" s="5">
        <v>1000</v>
      </c>
      <c r="B91" s="52" t="s">
        <v>66</v>
      </c>
      <c r="C91" s="114"/>
      <c r="D91" s="71"/>
      <c r="E91" s="142">
        <v>10033355</v>
      </c>
      <c r="F91" s="71"/>
      <c r="G91" s="71"/>
      <c r="H91" s="71"/>
      <c r="I91" s="64"/>
      <c r="J91" s="64"/>
      <c r="K91" s="71"/>
      <c r="L91" s="116"/>
      <c r="M91" s="8"/>
      <c r="N91" s="91" t="s">
        <v>96</v>
      </c>
      <c r="O91" s="10">
        <v>24.959684930737698</v>
      </c>
      <c r="P91" s="10"/>
      <c r="Q91" s="11"/>
      <c r="R91" s="11"/>
      <c r="S91" s="43"/>
      <c r="Y91" s="122"/>
      <c r="Z91" s="50"/>
      <c r="AA91" s="50"/>
      <c r="AB91" s="50"/>
      <c r="AC91" s="50"/>
      <c r="AD91" s="121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</row>
    <row r="92" spans="1:41" ht="22.5" customHeight="1" x14ac:dyDescent="0.55000000000000004">
      <c r="A92" s="5">
        <v>1000</v>
      </c>
      <c r="B92" s="52" t="s">
        <v>66</v>
      </c>
      <c r="C92" s="114"/>
      <c r="D92" s="71"/>
      <c r="E92" s="142">
        <v>10033356</v>
      </c>
      <c r="F92" s="71"/>
      <c r="G92" s="71"/>
      <c r="H92" s="71"/>
      <c r="I92" s="64"/>
      <c r="J92" s="64"/>
      <c r="K92" s="71"/>
      <c r="L92" s="116"/>
      <c r="M92" s="8"/>
      <c r="N92" s="91" t="s">
        <v>97</v>
      </c>
      <c r="O92" s="10">
        <v>2.0643833491434633</v>
      </c>
      <c r="P92" s="10"/>
      <c r="Q92" s="11"/>
      <c r="R92" s="11"/>
      <c r="S92" s="43"/>
      <c r="Y92" s="122"/>
      <c r="Z92" s="50"/>
      <c r="AA92" s="50"/>
      <c r="AB92" s="50"/>
      <c r="AC92" s="50"/>
      <c r="AD92" s="121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</row>
    <row r="93" spans="1:41" ht="22.5" customHeight="1" x14ac:dyDescent="0.55000000000000004">
      <c r="A93" s="5">
        <v>1000</v>
      </c>
      <c r="B93" s="52" t="s">
        <v>66</v>
      </c>
      <c r="C93" s="114"/>
      <c r="D93" s="71"/>
      <c r="E93" s="142">
        <v>10033357</v>
      </c>
      <c r="F93" s="71"/>
      <c r="G93" s="71"/>
      <c r="H93" s="71"/>
      <c r="I93" s="64"/>
      <c r="J93" s="64"/>
      <c r="K93" s="71"/>
      <c r="L93" s="116"/>
      <c r="M93" s="8"/>
      <c r="N93" s="91" t="s">
        <v>98</v>
      </c>
      <c r="O93" s="10">
        <v>1.728921054907651</v>
      </c>
      <c r="P93" s="10"/>
      <c r="Q93" s="11"/>
      <c r="R93" s="11"/>
      <c r="S93" s="43"/>
      <c r="Y93" s="122"/>
      <c r="Z93" s="50"/>
      <c r="AA93" s="50"/>
      <c r="AB93" s="50"/>
      <c r="AC93" s="50"/>
      <c r="AD93" s="121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</row>
    <row r="94" spans="1:41" ht="22.5" customHeight="1" x14ac:dyDescent="0.55000000000000004">
      <c r="A94" s="5">
        <v>1000</v>
      </c>
      <c r="B94" s="52" t="s">
        <v>66</v>
      </c>
      <c r="C94" s="114"/>
      <c r="D94" s="139">
        <v>30022093</v>
      </c>
      <c r="E94" s="143"/>
      <c r="F94" s="118"/>
      <c r="G94" s="118"/>
      <c r="H94" s="118"/>
      <c r="I94" s="64"/>
      <c r="J94" s="118"/>
      <c r="K94" s="118"/>
      <c r="L94" s="116"/>
      <c r="M94" s="8"/>
      <c r="N94" s="126" t="s">
        <v>238</v>
      </c>
      <c r="O94" s="10">
        <f>3*O3</f>
        <v>3</v>
      </c>
      <c r="P94" s="10">
        <f>16</f>
        <v>16</v>
      </c>
      <c r="Q94" s="153" t="s">
        <v>75</v>
      </c>
      <c r="R94" s="11" t="str">
        <f>VLOOKUP(Q94,[1]Sheet1!C$3:D$89,2,0)</f>
        <v>Paint B9</v>
      </c>
      <c r="S94" s="43">
        <f t="shared" ref="S94:S139" si="33">3600/P94</f>
        <v>225</v>
      </c>
      <c r="Y94" s="122"/>
      <c r="Z94" s="50">
        <v>17</v>
      </c>
      <c r="AA94" s="50"/>
      <c r="AB94" s="50"/>
      <c r="AC94" s="50">
        <v>1</v>
      </c>
      <c r="AD94" s="121"/>
      <c r="AE94" s="122"/>
      <c r="AF94" s="122">
        <v>1</v>
      </c>
      <c r="AG94" s="122"/>
      <c r="AH94" s="122"/>
      <c r="AI94" s="122">
        <f t="shared" ref="AI94" si="34">S94</f>
        <v>225</v>
      </c>
      <c r="AJ94" s="122"/>
      <c r="AK94" s="122"/>
      <c r="AL94" s="122">
        <f t="shared" ref="AL94" si="35">S94</f>
        <v>225</v>
      </c>
      <c r="AM94" s="122"/>
      <c r="AN94" s="122"/>
      <c r="AO94" s="122">
        <f t="shared" ref="AO94" si="36">S94</f>
        <v>225</v>
      </c>
    </row>
    <row r="95" spans="1:41" ht="22.5" customHeight="1" x14ac:dyDescent="0.55000000000000004">
      <c r="A95" s="5">
        <v>1000</v>
      </c>
      <c r="B95" s="52" t="s">
        <v>66</v>
      </c>
      <c r="C95" s="114"/>
      <c r="D95" s="71"/>
      <c r="E95" s="139">
        <v>30022094</v>
      </c>
      <c r="F95" s="118"/>
      <c r="G95" s="118"/>
      <c r="H95" s="118"/>
      <c r="I95" s="64"/>
      <c r="J95" s="118"/>
      <c r="K95" s="118"/>
      <c r="L95" s="116"/>
      <c r="M95" s="8"/>
      <c r="N95" s="126" t="s">
        <v>237</v>
      </c>
      <c r="O95" s="10">
        <f>$O$94</f>
        <v>3</v>
      </c>
      <c r="P95" s="10">
        <v>90</v>
      </c>
      <c r="Q95" s="153" t="s">
        <v>523</v>
      </c>
      <c r="R95" s="11" t="str">
        <f>VLOOKUP(Q95,[1]Sheet1!C$3:D$89,2,0)</f>
        <v>Spot 35KVA 2</v>
      </c>
      <c r="S95" s="43">
        <f t="shared" si="33"/>
        <v>40</v>
      </c>
      <c r="Y95" s="122"/>
      <c r="Z95" s="50">
        <v>2</v>
      </c>
      <c r="AA95" s="50"/>
      <c r="AB95" s="50"/>
      <c r="AC95" s="50">
        <v>1</v>
      </c>
      <c r="AD95" s="121"/>
      <c r="AE95" s="122"/>
      <c r="AF95" s="122">
        <v>1</v>
      </c>
      <c r="AG95" s="122"/>
      <c r="AH95" s="122"/>
      <c r="AI95" s="122">
        <f>S95</f>
        <v>40</v>
      </c>
      <c r="AJ95" s="122"/>
      <c r="AK95" s="122"/>
      <c r="AL95" s="122">
        <f>S95</f>
        <v>40</v>
      </c>
      <c r="AM95" s="122"/>
      <c r="AN95" s="122"/>
      <c r="AO95" s="122">
        <f>S95</f>
        <v>40</v>
      </c>
    </row>
    <row r="96" spans="1:41" ht="22.5" customHeight="1" x14ac:dyDescent="0.55000000000000004">
      <c r="A96" s="5">
        <v>1000</v>
      </c>
      <c r="B96" s="52" t="s">
        <v>66</v>
      </c>
      <c r="C96" s="63"/>
      <c r="D96" s="64"/>
      <c r="E96" s="144"/>
      <c r="F96" s="151">
        <v>30022095</v>
      </c>
      <c r="G96" s="118"/>
      <c r="H96" s="118"/>
      <c r="I96" s="64"/>
      <c r="J96" s="118"/>
      <c r="K96" s="118"/>
      <c r="L96" s="105"/>
      <c r="M96" s="8"/>
      <c r="N96" s="16" t="s">
        <v>240</v>
      </c>
      <c r="O96" s="10">
        <f t="shared" ref="O96:O104" si="37">$O$94</f>
        <v>3</v>
      </c>
      <c r="P96" s="10">
        <v>9</v>
      </c>
      <c r="Q96" s="153" t="s">
        <v>533</v>
      </c>
      <c r="R96" s="11" t="str">
        <f>VLOOKUP(Q96,[1]Sheet1!C$3:D$89,2,0)</f>
        <v>AMADA-HM1003 7</v>
      </c>
      <c r="S96" s="43">
        <f t="shared" si="33"/>
        <v>400</v>
      </c>
      <c r="Y96" s="122"/>
      <c r="Z96" s="50">
        <v>1</v>
      </c>
      <c r="AA96" s="50"/>
      <c r="AB96" s="50"/>
      <c r="AC96" s="50">
        <v>1</v>
      </c>
      <c r="AD96" s="121"/>
      <c r="AE96" s="122"/>
      <c r="AF96" s="122">
        <v>1</v>
      </c>
      <c r="AG96" s="122"/>
      <c r="AH96" s="122"/>
      <c r="AI96" s="122">
        <f>S96</f>
        <v>400</v>
      </c>
      <c r="AJ96" s="122"/>
      <c r="AK96" s="122"/>
      <c r="AL96" s="122">
        <f>S96</f>
        <v>400</v>
      </c>
      <c r="AM96" s="122"/>
      <c r="AN96" s="122"/>
      <c r="AO96" s="122">
        <f>S96</f>
        <v>400</v>
      </c>
    </row>
    <row r="97" spans="1:41" ht="22.5" customHeight="1" x14ac:dyDescent="0.55000000000000004">
      <c r="A97" s="5">
        <v>1000</v>
      </c>
      <c r="B97" s="52" t="s">
        <v>66</v>
      </c>
      <c r="C97" s="63"/>
      <c r="D97" s="64"/>
      <c r="E97" s="144"/>
      <c r="F97" s="118"/>
      <c r="G97" s="151">
        <v>30022096</v>
      </c>
      <c r="H97" s="118"/>
      <c r="I97" s="64"/>
      <c r="J97" s="118"/>
      <c r="K97" s="118"/>
      <c r="L97" s="105"/>
      <c r="M97" s="8"/>
      <c r="N97" s="16" t="s">
        <v>241</v>
      </c>
      <c r="O97" s="10">
        <f t="shared" si="37"/>
        <v>3</v>
      </c>
      <c r="P97" s="10">
        <v>12</v>
      </c>
      <c r="Q97" s="153" t="s">
        <v>542</v>
      </c>
      <c r="R97" s="11" t="str">
        <f>VLOOKUP(Q97,[1]Sheet1!C$3:D$89,2,0)</f>
        <v>110TON-Press 8</v>
      </c>
      <c r="S97" s="43">
        <f t="shared" si="33"/>
        <v>300</v>
      </c>
      <c r="Y97" s="122"/>
      <c r="Z97" s="50">
        <v>1</v>
      </c>
      <c r="AA97" s="50"/>
      <c r="AB97" s="50"/>
      <c r="AC97" s="50">
        <v>1</v>
      </c>
      <c r="AD97" s="121"/>
      <c r="AE97" s="122"/>
      <c r="AF97" s="122">
        <v>1</v>
      </c>
      <c r="AG97" s="122"/>
      <c r="AH97" s="122"/>
      <c r="AI97" s="122">
        <f>S97</f>
        <v>300</v>
      </c>
      <c r="AJ97" s="122"/>
      <c r="AK97" s="122"/>
      <c r="AL97" s="122">
        <f>S97</f>
        <v>300</v>
      </c>
      <c r="AM97" s="122"/>
      <c r="AN97" s="122"/>
      <c r="AO97" s="122">
        <f>S97</f>
        <v>300</v>
      </c>
    </row>
    <row r="98" spans="1:41" ht="22.5" customHeight="1" x14ac:dyDescent="0.55000000000000004">
      <c r="A98" s="5">
        <v>1000</v>
      </c>
      <c r="B98" s="52" t="s">
        <v>66</v>
      </c>
      <c r="C98" s="63"/>
      <c r="D98" s="64"/>
      <c r="E98" s="144"/>
      <c r="F98" s="118"/>
      <c r="G98" s="118"/>
      <c r="H98" s="64">
        <v>10030754</v>
      </c>
      <c r="I98" s="64"/>
      <c r="J98" s="118"/>
      <c r="K98" s="118"/>
      <c r="L98" s="105"/>
      <c r="M98" s="8"/>
      <c r="N98" s="16" t="s">
        <v>239</v>
      </c>
      <c r="O98" s="10">
        <f t="shared" si="37"/>
        <v>3</v>
      </c>
      <c r="P98" s="10"/>
      <c r="Q98" s="11"/>
      <c r="R98" s="11"/>
      <c r="S98" s="43"/>
      <c r="Y98" s="122"/>
      <c r="Z98" s="50"/>
      <c r="AA98" s="50"/>
      <c r="AB98" s="50"/>
      <c r="AC98" s="50"/>
      <c r="AD98" s="121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</row>
    <row r="99" spans="1:41" ht="22.5" customHeight="1" x14ac:dyDescent="0.55000000000000004">
      <c r="A99" s="5">
        <v>1000</v>
      </c>
      <c r="B99" s="52" t="s">
        <v>66</v>
      </c>
      <c r="C99" s="63"/>
      <c r="D99" s="64"/>
      <c r="E99" s="144"/>
      <c r="F99" s="151">
        <v>30022097</v>
      </c>
      <c r="G99" s="118"/>
      <c r="H99" s="118"/>
      <c r="I99" s="64"/>
      <c r="J99" s="118"/>
      <c r="K99" s="118"/>
      <c r="L99" s="105"/>
      <c r="M99" s="8"/>
      <c r="N99" s="91" t="s">
        <v>244</v>
      </c>
      <c r="O99" s="10">
        <f t="shared" si="37"/>
        <v>3</v>
      </c>
      <c r="P99" s="10">
        <v>36</v>
      </c>
      <c r="Q99" s="153" t="s">
        <v>534</v>
      </c>
      <c r="R99" s="11" t="str">
        <f>VLOOKUP(Q99,[1]Sheet1!C$3:D$89,2,0)</f>
        <v>AMADA-HM1003 8</v>
      </c>
      <c r="S99" s="43">
        <f t="shared" si="33"/>
        <v>100</v>
      </c>
      <c r="Y99" s="122"/>
      <c r="Z99" s="50">
        <v>1</v>
      </c>
      <c r="AA99" s="50"/>
      <c r="AB99" s="50"/>
      <c r="AC99" s="50">
        <v>1</v>
      </c>
      <c r="AD99" s="121"/>
      <c r="AE99" s="122"/>
      <c r="AF99" s="122">
        <v>1</v>
      </c>
      <c r="AG99" s="122"/>
      <c r="AH99" s="122"/>
      <c r="AI99" s="122">
        <f>S99</f>
        <v>100</v>
      </c>
      <c r="AJ99" s="122"/>
      <c r="AK99" s="122"/>
      <c r="AL99" s="122">
        <f>S99</f>
        <v>100</v>
      </c>
      <c r="AM99" s="122"/>
      <c r="AN99" s="122"/>
      <c r="AO99" s="122">
        <f>S99</f>
        <v>100</v>
      </c>
    </row>
    <row r="100" spans="1:41" ht="22.5" customHeight="1" x14ac:dyDescent="0.55000000000000004">
      <c r="A100" s="5">
        <v>1000</v>
      </c>
      <c r="B100" s="52" t="s">
        <v>66</v>
      </c>
      <c r="C100" s="63"/>
      <c r="D100" s="64"/>
      <c r="E100" s="144"/>
      <c r="F100" s="64"/>
      <c r="G100" s="151">
        <v>30022098</v>
      </c>
      <c r="H100" s="118"/>
      <c r="I100" s="64"/>
      <c r="J100" s="118"/>
      <c r="K100" s="118"/>
      <c r="L100" s="105"/>
      <c r="M100" s="8"/>
      <c r="N100" s="91" t="s">
        <v>243</v>
      </c>
      <c r="O100" s="10">
        <f t="shared" si="37"/>
        <v>3</v>
      </c>
      <c r="P100" s="10">
        <v>72</v>
      </c>
      <c r="Q100" s="153" t="s">
        <v>543</v>
      </c>
      <c r="R100" s="11" t="str">
        <f>VLOOKUP(Q100,[1]Sheet1!C$3:D$89,2,0)</f>
        <v>110TON-Press 9</v>
      </c>
      <c r="S100" s="43">
        <f t="shared" si="33"/>
        <v>50</v>
      </c>
      <c r="Y100" s="122"/>
      <c r="Z100" s="50">
        <v>1</v>
      </c>
      <c r="AA100" s="50"/>
      <c r="AB100" s="50"/>
      <c r="AC100" s="50">
        <v>1</v>
      </c>
      <c r="AD100" s="121"/>
      <c r="AE100" s="122"/>
      <c r="AF100" s="122">
        <v>1</v>
      </c>
      <c r="AG100" s="122"/>
      <c r="AH100" s="122"/>
      <c r="AI100" s="122">
        <f>S100</f>
        <v>50</v>
      </c>
      <c r="AJ100" s="122"/>
      <c r="AK100" s="122"/>
      <c r="AL100" s="122">
        <f>S100</f>
        <v>50</v>
      </c>
      <c r="AM100" s="122"/>
      <c r="AN100" s="122"/>
      <c r="AO100" s="122">
        <f>S100</f>
        <v>50</v>
      </c>
    </row>
    <row r="101" spans="1:41" ht="22.5" customHeight="1" x14ac:dyDescent="0.55000000000000004">
      <c r="A101" s="5">
        <v>1000</v>
      </c>
      <c r="B101" s="52" t="s">
        <v>66</v>
      </c>
      <c r="C101" s="63"/>
      <c r="D101" s="64"/>
      <c r="E101" s="144"/>
      <c r="F101" s="118"/>
      <c r="G101" s="64"/>
      <c r="H101" s="64">
        <v>10030755</v>
      </c>
      <c r="I101" s="64"/>
      <c r="J101" s="118"/>
      <c r="K101" s="118"/>
      <c r="L101" s="105"/>
      <c r="M101" s="8"/>
      <c r="N101" s="91" t="s">
        <v>245</v>
      </c>
      <c r="O101" s="10">
        <f t="shared" si="37"/>
        <v>3</v>
      </c>
      <c r="P101" s="10"/>
      <c r="Q101" s="11"/>
      <c r="R101" s="11"/>
      <c r="S101" s="43"/>
      <c r="Y101" s="122"/>
      <c r="Z101" s="50"/>
      <c r="AA101" s="50"/>
      <c r="AB101" s="50"/>
      <c r="AC101" s="50"/>
      <c r="AD101" s="121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</row>
    <row r="102" spans="1:41" ht="22.5" customHeight="1" x14ac:dyDescent="0.55000000000000004">
      <c r="A102" s="5">
        <v>1000</v>
      </c>
      <c r="B102" s="52" t="s">
        <v>66</v>
      </c>
      <c r="C102" s="63"/>
      <c r="D102" s="64"/>
      <c r="E102" s="144"/>
      <c r="F102" s="151">
        <v>30022099</v>
      </c>
      <c r="G102" s="118"/>
      <c r="H102" s="118"/>
      <c r="I102" s="64"/>
      <c r="J102" s="118"/>
      <c r="K102" s="118"/>
      <c r="L102" s="105"/>
      <c r="M102" s="8"/>
      <c r="N102" s="91" t="s">
        <v>247</v>
      </c>
      <c r="O102" s="10">
        <f t="shared" si="37"/>
        <v>3</v>
      </c>
      <c r="P102" s="10">
        <v>12</v>
      </c>
      <c r="Q102" s="153" t="s">
        <v>544</v>
      </c>
      <c r="R102" s="11" t="str">
        <f>VLOOKUP(Q102,[1]Sheet1!C$3:D$89,2,0)</f>
        <v>110TON-Press 10</v>
      </c>
      <c r="S102" s="43">
        <f t="shared" si="33"/>
        <v>300</v>
      </c>
      <c r="Y102" s="122"/>
      <c r="Z102" s="50">
        <v>1</v>
      </c>
      <c r="AA102" s="50"/>
      <c r="AB102" s="50"/>
      <c r="AC102" s="50">
        <v>1</v>
      </c>
      <c r="AD102" s="121"/>
      <c r="AE102" s="122"/>
      <c r="AF102" s="122">
        <v>1</v>
      </c>
      <c r="AG102" s="122"/>
      <c r="AH102" s="122"/>
      <c r="AI102" s="122">
        <f>S102</f>
        <v>300</v>
      </c>
      <c r="AJ102" s="122"/>
      <c r="AK102" s="122"/>
      <c r="AL102" s="122">
        <f>S102</f>
        <v>300</v>
      </c>
      <c r="AM102" s="122"/>
      <c r="AN102" s="122"/>
      <c r="AO102" s="122">
        <f>S102</f>
        <v>300</v>
      </c>
    </row>
    <row r="103" spans="1:41" ht="22.5" customHeight="1" x14ac:dyDescent="0.55000000000000004">
      <c r="A103" s="5">
        <v>1000</v>
      </c>
      <c r="B103" s="52" t="s">
        <v>66</v>
      </c>
      <c r="C103" s="63"/>
      <c r="D103" s="64"/>
      <c r="E103" s="144"/>
      <c r="F103" s="64"/>
      <c r="G103" s="151">
        <v>30022100</v>
      </c>
      <c r="H103" s="118"/>
      <c r="I103" s="64"/>
      <c r="J103" s="118"/>
      <c r="K103" s="118"/>
      <c r="L103" s="105"/>
      <c r="M103" s="8"/>
      <c r="N103" s="91" t="s">
        <v>246</v>
      </c>
      <c r="O103" s="10">
        <f t="shared" si="37"/>
        <v>3</v>
      </c>
      <c r="P103" s="10">
        <v>9</v>
      </c>
      <c r="Q103" s="153" t="s">
        <v>535</v>
      </c>
      <c r="R103" s="11" t="str">
        <f>VLOOKUP(Q103,[1]Sheet1!C$3:D$89,2,0)</f>
        <v>AMADA-HM1003 9</v>
      </c>
      <c r="S103" s="43">
        <f t="shared" si="33"/>
        <v>400</v>
      </c>
      <c r="Y103" s="122"/>
      <c r="Z103" s="50">
        <v>1</v>
      </c>
      <c r="AA103" s="50"/>
      <c r="AB103" s="50"/>
      <c r="AC103" s="50">
        <v>1</v>
      </c>
      <c r="AD103" s="121"/>
      <c r="AE103" s="122"/>
      <c r="AF103" s="122">
        <v>1</v>
      </c>
      <c r="AG103" s="122"/>
      <c r="AH103" s="122"/>
      <c r="AI103" s="122">
        <f>S103</f>
        <v>400</v>
      </c>
      <c r="AJ103" s="122"/>
      <c r="AK103" s="122"/>
      <c r="AL103" s="122">
        <f>S103</f>
        <v>400</v>
      </c>
      <c r="AM103" s="122"/>
      <c r="AN103" s="122"/>
      <c r="AO103" s="122">
        <f>S103</f>
        <v>400</v>
      </c>
    </row>
    <row r="104" spans="1:41" ht="22.5" customHeight="1" x14ac:dyDescent="0.55000000000000004">
      <c r="A104" s="5">
        <v>1000</v>
      </c>
      <c r="B104" s="52" t="s">
        <v>66</v>
      </c>
      <c r="C104" s="63"/>
      <c r="D104" s="64"/>
      <c r="E104" s="144"/>
      <c r="F104" s="118"/>
      <c r="G104" s="64"/>
      <c r="H104" s="64">
        <v>10030756</v>
      </c>
      <c r="I104" s="64"/>
      <c r="J104" s="118"/>
      <c r="K104" s="118"/>
      <c r="L104" s="105"/>
      <c r="M104" s="8"/>
      <c r="N104" s="91" t="s">
        <v>242</v>
      </c>
      <c r="O104" s="10">
        <f t="shared" si="37"/>
        <v>3</v>
      </c>
      <c r="P104" s="10"/>
      <c r="Q104" s="11"/>
      <c r="R104" s="11"/>
      <c r="S104" s="43"/>
      <c r="Y104" s="122"/>
      <c r="Z104" s="50"/>
      <c r="AA104" s="50"/>
      <c r="AB104" s="50"/>
      <c r="AC104" s="50"/>
      <c r="AD104" s="121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</row>
    <row r="105" spans="1:41" ht="22.5" customHeight="1" x14ac:dyDescent="0.55000000000000004">
      <c r="A105" s="5">
        <v>1000</v>
      </c>
      <c r="B105" s="52" t="s">
        <v>66</v>
      </c>
      <c r="C105" s="114"/>
      <c r="D105" s="71"/>
      <c r="E105" s="142">
        <v>10034196</v>
      </c>
      <c r="F105" s="71"/>
      <c r="G105" s="71"/>
      <c r="H105" s="71"/>
      <c r="I105" s="64"/>
      <c r="J105" s="64"/>
      <c r="K105" s="71"/>
      <c r="L105" s="116"/>
      <c r="M105" s="8"/>
      <c r="N105" s="91" t="s">
        <v>264</v>
      </c>
      <c r="O105" s="10">
        <v>5.1944022607297628E-2</v>
      </c>
      <c r="P105" s="10"/>
      <c r="Q105" s="11"/>
      <c r="R105" s="11"/>
      <c r="S105" s="43"/>
      <c r="Y105" s="122"/>
      <c r="Z105" s="50"/>
      <c r="AA105" s="50"/>
      <c r="AB105" s="50"/>
      <c r="AC105" s="50"/>
      <c r="AD105" s="121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</row>
    <row r="106" spans="1:41" ht="22.5" customHeight="1" x14ac:dyDescent="0.55000000000000004">
      <c r="A106" s="5">
        <v>1000</v>
      </c>
      <c r="B106" s="52" t="s">
        <v>66</v>
      </c>
      <c r="C106" s="114"/>
      <c r="D106" s="71"/>
      <c r="E106" s="142">
        <v>10033352</v>
      </c>
      <c r="F106" s="71"/>
      <c r="G106" s="71"/>
      <c r="H106" s="71"/>
      <c r="I106" s="64"/>
      <c r="J106" s="64"/>
      <c r="K106" s="71"/>
      <c r="L106" s="116"/>
      <c r="M106" s="8"/>
      <c r="N106" s="91" t="s">
        <v>93</v>
      </c>
      <c r="O106" s="10">
        <v>1.4097385180724993</v>
      </c>
      <c r="P106" s="10"/>
      <c r="Q106" s="11"/>
      <c r="R106" s="11"/>
      <c r="S106" s="43"/>
      <c r="Y106" s="122"/>
      <c r="Z106" s="50"/>
      <c r="AA106" s="50"/>
      <c r="AB106" s="50"/>
      <c r="AC106" s="50"/>
      <c r="AD106" s="121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</row>
    <row r="107" spans="1:41" ht="22.5" customHeight="1" x14ac:dyDescent="0.55000000000000004">
      <c r="A107" s="5">
        <v>1000</v>
      </c>
      <c r="B107" s="52" t="s">
        <v>66</v>
      </c>
      <c r="C107" s="114"/>
      <c r="D107" s="71"/>
      <c r="E107" s="142">
        <v>10033353</v>
      </c>
      <c r="F107" s="71"/>
      <c r="G107" s="71"/>
      <c r="H107" s="71"/>
      <c r="I107" s="64"/>
      <c r="J107" s="64"/>
      <c r="K107" s="71"/>
      <c r="L107" s="116"/>
      <c r="M107" s="8"/>
      <c r="N107" s="91" t="s">
        <v>94</v>
      </c>
      <c r="O107" s="10">
        <v>8.7561398638043422E-2</v>
      </c>
      <c r="P107" s="10"/>
      <c r="Q107" s="11"/>
      <c r="R107" s="11"/>
      <c r="S107" s="43"/>
      <c r="Y107" s="122"/>
      <c r="Z107" s="50"/>
      <c r="AA107" s="50"/>
      <c r="AB107" s="50"/>
      <c r="AC107" s="50"/>
      <c r="AD107" s="121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</row>
    <row r="108" spans="1:41" ht="22.5" customHeight="1" x14ac:dyDescent="0.55000000000000004">
      <c r="A108" s="5">
        <v>1000</v>
      </c>
      <c r="B108" s="52" t="s">
        <v>66</v>
      </c>
      <c r="C108" s="114"/>
      <c r="D108" s="71"/>
      <c r="E108" s="142">
        <v>10033354</v>
      </c>
      <c r="F108" s="71"/>
      <c r="G108" s="71"/>
      <c r="H108" s="71"/>
      <c r="I108" s="64"/>
      <c r="J108" s="64"/>
      <c r="K108" s="71"/>
      <c r="L108" s="116"/>
      <c r="M108" s="8"/>
      <c r="N108" s="91" t="s">
        <v>95</v>
      </c>
      <c r="O108" s="10">
        <v>2.8457454557364117E-2</v>
      </c>
      <c r="P108" s="10"/>
      <c r="Q108" s="11"/>
      <c r="R108" s="11"/>
      <c r="S108" s="43"/>
      <c r="Y108" s="122"/>
      <c r="Z108" s="50"/>
      <c r="AA108" s="50"/>
      <c r="AB108" s="50"/>
      <c r="AC108" s="50"/>
      <c r="AD108" s="121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</row>
    <row r="109" spans="1:41" ht="22.5" customHeight="1" x14ac:dyDescent="0.55000000000000004">
      <c r="A109" s="5">
        <v>1000</v>
      </c>
      <c r="B109" s="52" t="s">
        <v>66</v>
      </c>
      <c r="C109" s="114"/>
      <c r="D109" s="71"/>
      <c r="E109" s="142">
        <v>10033355</v>
      </c>
      <c r="F109" s="71"/>
      <c r="G109" s="71"/>
      <c r="H109" s="71"/>
      <c r="I109" s="64"/>
      <c r="J109" s="64"/>
      <c r="K109" s="71"/>
      <c r="L109" s="116"/>
      <c r="M109" s="8"/>
      <c r="N109" s="91" t="s">
        <v>96</v>
      </c>
      <c r="O109" s="10">
        <v>2.1173440708161881</v>
      </c>
      <c r="P109" s="10"/>
      <c r="Q109" s="11"/>
      <c r="R109" s="11"/>
      <c r="S109" s="43"/>
      <c r="Y109" s="122"/>
      <c r="Z109" s="50"/>
      <c r="AA109" s="50"/>
      <c r="AB109" s="50"/>
      <c r="AC109" s="50"/>
      <c r="AD109" s="121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</row>
    <row r="110" spans="1:41" ht="22.5" customHeight="1" x14ac:dyDescent="0.55000000000000004">
      <c r="A110" s="5">
        <v>1000</v>
      </c>
      <c r="B110" s="52" t="s">
        <v>66</v>
      </c>
      <c r="C110" s="114"/>
      <c r="D110" s="71"/>
      <c r="E110" s="142">
        <v>10033356</v>
      </c>
      <c r="F110" s="71"/>
      <c r="G110" s="71"/>
      <c r="H110" s="71"/>
      <c r="I110" s="64"/>
      <c r="J110" s="64"/>
      <c r="K110" s="71"/>
      <c r="L110" s="116"/>
      <c r="M110" s="8"/>
      <c r="N110" s="91" t="s">
        <v>97</v>
      </c>
      <c r="O110" s="10">
        <v>0.17512279727608684</v>
      </c>
      <c r="P110" s="10"/>
      <c r="Q110" s="11"/>
      <c r="R110" s="11"/>
      <c r="S110" s="43"/>
      <c r="Y110" s="122"/>
      <c r="Z110" s="50"/>
      <c r="AA110" s="50"/>
      <c r="AB110" s="50"/>
      <c r="AC110" s="50"/>
      <c r="AD110" s="121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</row>
    <row r="111" spans="1:41" ht="22.5" customHeight="1" x14ac:dyDescent="0.55000000000000004">
      <c r="A111" s="5">
        <v>1000</v>
      </c>
      <c r="B111" s="52" t="s">
        <v>66</v>
      </c>
      <c r="C111" s="114"/>
      <c r="D111" s="71"/>
      <c r="E111" s="142">
        <v>10033357</v>
      </c>
      <c r="F111" s="71"/>
      <c r="G111" s="71"/>
      <c r="H111" s="71"/>
      <c r="I111" s="64"/>
      <c r="J111" s="64"/>
      <c r="K111" s="71"/>
      <c r="L111" s="116"/>
      <c r="M111" s="8"/>
      <c r="N111" s="91" t="s">
        <v>98</v>
      </c>
      <c r="O111" s="10">
        <v>0.14666534271872275</v>
      </c>
      <c r="P111" s="10"/>
      <c r="Q111" s="11"/>
      <c r="R111" s="11"/>
      <c r="S111" s="43"/>
      <c r="Y111" s="122"/>
      <c r="Z111" s="50"/>
      <c r="AA111" s="50"/>
      <c r="AB111" s="50"/>
      <c r="AC111" s="50"/>
      <c r="AD111" s="121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</row>
    <row r="112" spans="1:41" ht="22.5" customHeight="1" x14ac:dyDescent="0.55000000000000004">
      <c r="A112" s="5">
        <v>1000</v>
      </c>
      <c r="B112" s="52" t="s">
        <v>66</v>
      </c>
      <c r="C112" s="63"/>
      <c r="D112" s="151">
        <v>30022101</v>
      </c>
      <c r="E112" s="144"/>
      <c r="F112" s="118"/>
      <c r="G112" s="118"/>
      <c r="H112" s="118"/>
      <c r="I112" s="64"/>
      <c r="J112" s="118"/>
      <c r="K112" s="118"/>
      <c r="L112" s="105"/>
      <c r="M112" s="8"/>
      <c r="N112" s="91" t="s">
        <v>249</v>
      </c>
      <c r="O112" s="10">
        <f>4*O3</f>
        <v>4</v>
      </c>
      <c r="P112" s="10">
        <f>16</f>
        <v>16</v>
      </c>
      <c r="Q112" s="153" t="s">
        <v>75</v>
      </c>
      <c r="R112" s="11" t="str">
        <f>VLOOKUP(Q112,[1]Sheet1!C$3:D$89,2,0)</f>
        <v>Paint B9</v>
      </c>
      <c r="S112" s="43">
        <f t="shared" si="33"/>
        <v>225</v>
      </c>
      <c r="Y112" s="122"/>
      <c r="Z112" s="50">
        <v>17</v>
      </c>
      <c r="AA112" s="50"/>
      <c r="AB112" s="50"/>
      <c r="AC112" s="50">
        <v>1</v>
      </c>
      <c r="AD112" s="121"/>
      <c r="AE112" s="122"/>
      <c r="AF112" s="122">
        <v>1</v>
      </c>
      <c r="AG112" s="122"/>
      <c r="AH112" s="122"/>
      <c r="AI112" s="122">
        <f t="shared" ref="AI112" si="38">S112</f>
        <v>225</v>
      </c>
      <c r="AJ112" s="122"/>
      <c r="AK112" s="122"/>
      <c r="AL112" s="122">
        <f t="shared" ref="AL112" si="39">S112</f>
        <v>225</v>
      </c>
      <c r="AM112" s="122"/>
      <c r="AN112" s="122"/>
      <c r="AO112" s="122">
        <f t="shared" ref="AO112" si="40">S112</f>
        <v>225</v>
      </c>
    </row>
    <row r="113" spans="1:41" ht="22.5" customHeight="1" x14ac:dyDescent="0.55000000000000004">
      <c r="A113" s="5">
        <v>1000</v>
      </c>
      <c r="B113" s="52" t="s">
        <v>66</v>
      </c>
      <c r="C113" s="63"/>
      <c r="D113" s="64"/>
      <c r="E113" s="151">
        <v>30022102</v>
      </c>
      <c r="F113" s="118"/>
      <c r="G113" s="118"/>
      <c r="H113" s="118"/>
      <c r="I113" s="64"/>
      <c r="J113" s="118"/>
      <c r="K113" s="118"/>
      <c r="L113" s="105"/>
      <c r="M113" s="8"/>
      <c r="N113" s="91" t="s">
        <v>248</v>
      </c>
      <c r="O113" s="10">
        <f>$O$112</f>
        <v>4</v>
      </c>
      <c r="P113" s="10">
        <v>100</v>
      </c>
      <c r="Q113" s="153" t="s">
        <v>524</v>
      </c>
      <c r="R113" s="11" t="str">
        <f>VLOOKUP(Q113,[1]Sheet1!C$3:D$89,2,0)</f>
        <v>Spot 35KVA 3</v>
      </c>
      <c r="S113" s="43">
        <f t="shared" si="33"/>
        <v>36</v>
      </c>
      <c r="Y113" s="122"/>
      <c r="Z113" s="50">
        <v>2</v>
      </c>
      <c r="AA113" s="50"/>
      <c r="AB113" s="50"/>
      <c r="AC113" s="50">
        <v>1</v>
      </c>
      <c r="AD113" s="121"/>
      <c r="AE113" s="122"/>
      <c r="AF113" s="122">
        <v>1</v>
      </c>
      <c r="AG113" s="122"/>
      <c r="AH113" s="122"/>
      <c r="AI113" s="122">
        <f>S113</f>
        <v>36</v>
      </c>
      <c r="AJ113" s="122"/>
      <c r="AK113" s="122"/>
      <c r="AL113" s="122">
        <f>S113</f>
        <v>36</v>
      </c>
      <c r="AM113" s="122"/>
      <c r="AN113" s="122"/>
      <c r="AO113" s="122">
        <f>S113</f>
        <v>36</v>
      </c>
    </row>
    <row r="114" spans="1:41" ht="22.5" customHeight="1" x14ac:dyDescent="0.55000000000000004">
      <c r="A114" s="5">
        <v>1000</v>
      </c>
      <c r="B114" s="52" t="s">
        <v>66</v>
      </c>
      <c r="C114" s="63"/>
      <c r="D114" s="64"/>
      <c r="E114" s="142"/>
      <c r="F114" s="151">
        <v>30023039</v>
      </c>
      <c r="G114" s="118"/>
      <c r="H114" s="118"/>
      <c r="I114" s="64"/>
      <c r="J114" s="64"/>
      <c r="K114" s="118"/>
      <c r="L114" s="105"/>
      <c r="M114" s="8"/>
      <c r="N114" s="91" t="s">
        <v>252</v>
      </c>
      <c r="O114" s="10">
        <f t="shared" ref="O114:O122" si="41">$O$112</f>
        <v>4</v>
      </c>
      <c r="P114" s="10">
        <v>9</v>
      </c>
      <c r="Q114" s="153" t="s">
        <v>546</v>
      </c>
      <c r="R114" s="11" t="str">
        <f>VLOOKUP(Q114,[1]Sheet1!C$3:D$89,2,0)</f>
        <v>TRUMPF-TruBend1100 No.2</v>
      </c>
      <c r="S114" s="43">
        <f t="shared" si="33"/>
        <v>400</v>
      </c>
      <c r="Y114" s="122"/>
      <c r="Z114" s="50">
        <v>1</v>
      </c>
      <c r="AA114" s="50"/>
      <c r="AB114" s="50"/>
      <c r="AC114" s="50">
        <v>1</v>
      </c>
      <c r="AD114" s="121"/>
      <c r="AE114" s="122"/>
      <c r="AF114" s="122">
        <v>1</v>
      </c>
      <c r="AG114" s="122"/>
      <c r="AH114" s="122"/>
      <c r="AI114" s="122">
        <f>S114</f>
        <v>400</v>
      </c>
      <c r="AJ114" s="122"/>
      <c r="AK114" s="122"/>
      <c r="AL114" s="122">
        <f>S114</f>
        <v>400</v>
      </c>
      <c r="AM114" s="122"/>
      <c r="AN114" s="122"/>
      <c r="AO114" s="122">
        <f>S114</f>
        <v>400</v>
      </c>
    </row>
    <row r="115" spans="1:41" ht="22.5" customHeight="1" x14ac:dyDescent="0.55000000000000004">
      <c r="A115" s="5">
        <v>1000</v>
      </c>
      <c r="B115" s="52" t="s">
        <v>66</v>
      </c>
      <c r="C115" s="63"/>
      <c r="D115" s="64"/>
      <c r="E115" s="142"/>
      <c r="F115" s="64"/>
      <c r="G115" s="151">
        <v>30023040</v>
      </c>
      <c r="H115" s="118"/>
      <c r="I115" s="64"/>
      <c r="J115" s="64"/>
      <c r="K115" s="118"/>
      <c r="L115" s="105"/>
      <c r="M115" s="8"/>
      <c r="N115" s="91" t="s">
        <v>251</v>
      </c>
      <c r="O115" s="10">
        <f t="shared" si="41"/>
        <v>4</v>
      </c>
      <c r="P115" s="10">
        <v>12</v>
      </c>
      <c r="Q115" s="153" t="s">
        <v>547</v>
      </c>
      <c r="R115" s="11" t="str">
        <f>VLOOKUP(Q115,[1]Sheet1!C$3:D$89,2,0)</f>
        <v>110TON-Press 11</v>
      </c>
      <c r="S115" s="43">
        <f t="shared" si="33"/>
        <v>300</v>
      </c>
      <c r="Y115" s="122"/>
      <c r="Z115" s="50">
        <v>1</v>
      </c>
      <c r="AA115" s="50"/>
      <c r="AB115" s="50"/>
      <c r="AC115" s="50">
        <v>1</v>
      </c>
      <c r="AD115" s="121"/>
      <c r="AE115" s="122"/>
      <c r="AF115" s="122">
        <v>1</v>
      </c>
      <c r="AG115" s="122"/>
      <c r="AH115" s="122"/>
      <c r="AI115" s="122">
        <f>S115</f>
        <v>300</v>
      </c>
      <c r="AJ115" s="122"/>
      <c r="AK115" s="122"/>
      <c r="AL115" s="122">
        <f>S115</f>
        <v>300</v>
      </c>
      <c r="AM115" s="122"/>
      <c r="AN115" s="122"/>
      <c r="AO115" s="122">
        <f>S115</f>
        <v>300</v>
      </c>
    </row>
    <row r="116" spans="1:41" ht="22.5" customHeight="1" x14ac:dyDescent="0.55000000000000004">
      <c r="A116" s="5">
        <v>1000</v>
      </c>
      <c r="B116" s="52" t="s">
        <v>66</v>
      </c>
      <c r="C116" s="63"/>
      <c r="D116" s="64"/>
      <c r="E116" s="142"/>
      <c r="F116" s="118"/>
      <c r="G116" s="64"/>
      <c r="H116" s="64">
        <v>10030774</v>
      </c>
      <c r="I116" s="64"/>
      <c r="J116" s="64"/>
      <c r="K116" s="118"/>
      <c r="L116" s="105"/>
      <c r="M116" s="8"/>
      <c r="N116" s="91" t="s">
        <v>250</v>
      </c>
      <c r="O116" s="10">
        <f t="shared" si="41"/>
        <v>4</v>
      </c>
      <c r="P116" s="10"/>
      <c r="Q116" s="11"/>
      <c r="R116" s="11"/>
      <c r="S116" s="43"/>
      <c r="Y116" s="122"/>
      <c r="Z116" s="50"/>
      <c r="AA116" s="50"/>
      <c r="AB116" s="50"/>
      <c r="AC116" s="50"/>
      <c r="AD116" s="121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</row>
    <row r="117" spans="1:41" ht="22.5" customHeight="1" x14ac:dyDescent="0.55000000000000004">
      <c r="A117" s="5">
        <v>1000</v>
      </c>
      <c r="B117" s="52" t="s">
        <v>66</v>
      </c>
      <c r="C117" s="63"/>
      <c r="D117" s="64"/>
      <c r="E117" s="144"/>
      <c r="F117" s="151">
        <v>30023037</v>
      </c>
      <c r="G117" s="118"/>
      <c r="H117" s="118"/>
      <c r="I117" s="118"/>
      <c r="J117" s="64"/>
      <c r="K117" s="118"/>
      <c r="L117" s="105"/>
      <c r="M117" s="8"/>
      <c r="N117" s="91" t="s">
        <v>255</v>
      </c>
      <c r="O117" s="10">
        <f t="shared" si="41"/>
        <v>4</v>
      </c>
      <c r="P117" s="10">
        <v>36</v>
      </c>
      <c r="Q117" s="153" t="s">
        <v>534</v>
      </c>
      <c r="R117" s="11" t="str">
        <f>VLOOKUP(Q117,[1]Sheet1!C$3:D$89,2,0)</f>
        <v>AMADA-HM1003 8</v>
      </c>
      <c r="S117" s="43">
        <f t="shared" si="33"/>
        <v>100</v>
      </c>
      <c r="Y117" s="122"/>
      <c r="Z117" s="50">
        <v>1</v>
      </c>
      <c r="AA117" s="50"/>
      <c r="AB117" s="50"/>
      <c r="AC117" s="50">
        <v>1</v>
      </c>
      <c r="AD117" s="121"/>
      <c r="AE117" s="122"/>
      <c r="AF117" s="122">
        <v>1</v>
      </c>
      <c r="AG117" s="122"/>
      <c r="AH117" s="122"/>
      <c r="AI117" s="122">
        <f>S117</f>
        <v>100</v>
      </c>
      <c r="AJ117" s="122"/>
      <c r="AK117" s="122"/>
      <c r="AL117" s="122">
        <f>S117</f>
        <v>100</v>
      </c>
      <c r="AM117" s="122"/>
      <c r="AN117" s="122"/>
      <c r="AO117" s="122">
        <f>S117</f>
        <v>100</v>
      </c>
    </row>
    <row r="118" spans="1:41" ht="22.5" customHeight="1" x14ac:dyDescent="0.55000000000000004">
      <c r="A118" s="5">
        <v>1000</v>
      </c>
      <c r="B118" s="52" t="s">
        <v>66</v>
      </c>
      <c r="C118" s="63"/>
      <c r="D118" s="64"/>
      <c r="E118" s="144"/>
      <c r="F118" s="64"/>
      <c r="G118" s="151">
        <v>30023038</v>
      </c>
      <c r="H118" s="118"/>
      <c r="I118" s="118"/>
      <c r="J118" s="64"/>
      <c r="K118" s="118"/>
      <c r="L118" s="105"/>
      <c r="M118" s="8"/>
      <c r="N118" s="91" t="s">
        <v>254</v>
      </c>
      <c r="O118" s="10">
        <f t="shared" si="41"/>
        <v>4</v>
      </c>
      <c r="P118" s="10">
        <v>72</v>
      </c>
      <c r="Q118" s="153" t="s">
        <v>543</v>
      </c>
      <c r="R118" s="11" t="str">
        <f>VLOOKUP(Q118,[1]Sheet1!C$3:D$89,2,0)</f>
        <v>110TON-Press 9</v>
      </c>
      <c r="S118" s="43">
        <f t="shared" si="33"/>
        <v>50</v>
      </c>
      <c r="Y118" s="122"/>
      <c r="Z118" s="50">
        <v>1</v>
      </c>
      <c r="AA118" s="50"/>
      <c r="AB118" s="50"/>
      <c r="AC118" s="50">
        <v>1</v>
      </c>
      <c r="AD118" s="121"/>
      <c r="AE118" s="122"/>
      <c r="AF118" s="122">
        <v>1</v>
      </c>
      <c r="AG118" s="122"/>
      <c r="AH118" s="122"/>
      <c r="AI118" s="122">
        <f>S118</f>
        <v>50</v>
      </c>
      <c r="AJ118" s="122"/>
      <c r="AK118" s="122"/>
      <c r="AL118" s="122">
        <f>S118</f>
        <v>50</v>
      </c>
      <c r="AM118" s="122"/>
      <c r="AN118" s="122"/>
      <c r="AO118" s="122">
        <f>S118</f>
        <v>50</v>
      </c>
    </row>
    <row r="119" spans="1:41" ht="22.5" customHeight="1" x14ac:dyDescent="0.55000000000000004">
      <c r="A119" s="5">
        <v>1000</v>
      </c>
      <c r="B119" s="52" t="s">
        <v>66</v>
      </c>
      <c r="C119" s="63"/>
      <c r="D119" s="64"/>
      <c r="E119" s="144"/>
      <c r="F119" s="118"/>
      <c r="G119" s="64"/>
      <c r="H119" s="64">
        <v>10030773</v>
      </c>
      <c r="I119" s="118"/>
      <c r="J119" s="64"/>
      <c r="K119" s="118"/>
      <c r="L119" s="105"/>
      <c r="M119" s="8"/>
      <c r="N119" s="91" t="s">
        <v>253</v>
      </c>
      <c r="O119" s="10">
        <f t="shared" si="41"/>
        <v>4</v>
      </c>
      <c r="P119" s="10"/>
      <c r="Q119" s="11"/>
      <c r="R119" s="11"/>
      <c r="S119" s="43"/>
      <c r="Y119" s="122"/>
      <c r="Z119" s="50"/>
      <c r="AA119" s="50"/>
      <c r="AB119" s="50"/>
      <c r="AC119" s="50"/>
      <c r="AD119" s="121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2.5" customHeight="1" x14ac:dyDescent="0.55000000000000004">
      <c r="A120" s="5">
        <v>1000</v>
      </c>
      <c r="B120" s="52" t="s">
        <v>66</v>
      </c>
      <c r="C120" s="63"/>
      <c r="D120" s="64"/>
      <c r="E120" s="144"/>
      <c r="F120" s="151">
        <v>30022107</v>
      </c>
      <c r="G120" s="118"/>
      <c r="H120" s="118"/>
      <c r="I120" s="118"/>
      <c r="J120" s="64"/>
      <c r="K120" s="118"/>
      <c r="L120" s="105"/>
      <c r="M120" s="8"/>
      <c r="N120" s="91" t="s">
        <v>258</v>
      </c>
      <c r="O120" s="10">
        <f t="shared" si="41"/>
        <v>4</v>
      </c>
      <c r="P120" s="10">
        <v>12</v>
      </c>
      <c r="Q120" s="153" t="s">
        <v>544</v>
      </c>
      <c r="R120" s="11" t="str">
        <f>VLOOKUP(Q120,[1]Sheet1!C$3:D$89,2,0)</f>
        <v>110TON-Press 10</v>
      </c>
      <c r="S120" s="43">
        <f t="shared" si="33"/>
        <v>300</v>
      </c>
      <c r="Y120" s="122"/>
      <c r="Z120" s="50">
        <v>1</v>
      </c>
      <c r="AA120" s="50"/>
      <c r="AB120" s="50"/>
      <c r="AC120" s="50">
        <v>1</v>
      </c>
      <c r="AD120" s="121"/>
      <c r="AE120" s="122"/>
      <c r="AF120" s="122">
        <v>1</v>
      </c>
      <c r="AG120" s="122"/>
      <c r="AH120" s="122"/>
      <c r="AI120" s="122">
        <f>S120</f>
        <v>300</v>
      </c>
      <c r="AJ120" s="122"/>
      <c r="AK120" s="122"/>
      <c r="AL120" s="122">
        <f>S120</f>
        <v>300</v>
      </c>
      <c r="AM120" s="122"/>
      <c r="AN120" s="122"/>
      <c r="AO120" s="122">
        <f>S120</f>
        <v>300</v>
      </c>
    </row>
    <row r="121" spans="1:41" ht="22.5" customHeight="1" x14ac:dyDescent="0.55000000000000004">
      <c r="A121" s="5">
        <v>1000</v>
      </c>
      <c r="B121" s="52" t="s">
        <v>66</v>
      </c>
      <c r="C121" s="63"/>
      <c r="D121" s="64"/>
      <c r="E121" s="144"/>
      <c r="F121" s="64"/>
      <c r="G121" s="151">
        <v>30022108</v>
      </c>
      <c r="H121" s="118"/>
      <c r="I121" s="118"/>
      <c r="J121" s="64"/>
      <c r="K121" s="118"/>
      <c r="L121" s="105"/>
      <c r="M121" s="8"/>
      <c r="N121" s="91" t="s">
        <v>257</v>
      </c>
      <c r="O121" s="10">
        <f t="shared" si="41"/>
        <v>4</v>
      </c>
      <c r="P121" s="10">
        <v>9</v>
      </c>
      <c r="Q121" s="153" t="s">
        <v>535</v>
      </c>
      <c r="R121" s="11" t="str">
        <f>VLOOKUP(Q121,[1]Sheet1!C$3:D$89,2,0)</f>
        <v>AMADA-HM1003 9</v>
      </c>
      <c r="S121" s="43">
        <f t="shared" si="33"/>
        <v>400</v>
      </c>
      <c r="Y121" s="122"/>
      <c r="Z121" s="50">
        <v>1</v>
      </c>
      <c r="AA121" s="50"/>
      <c r="AB121" s="50"/>
      <c r="AC121" s="50">
        <v>1</v>
      </c>
      <c r="AD121" s="121"/>
      <c r="AE121" s="122"/>
      <c r="AF121" s="122">
        <v>1</v>
      </c>
      <c r="AG121" s="122"/>
      <c r="AH121" s="122"/>
      <c r="AI121" s="122">
        <f>S121</f>
        <v>400</v>
      </c>
      <c r="AJ121" s="122"/>
      <c r="AK121" s="122"/>
      <c r="AL121" s="122">
        <f>S121</f>
        <v>400</v>
      </c>
      <c r="AM121" s="122"/>
      <c r="AN121" s="122"/>
      <c r="AO121" s="122">
        <f>S121</f>
        <v>400</v>
      </c>
    </row>
    <row r="122" spans="1:41" ht="22.5" customHeight="1" x14ac:dyDescent="0.55000000000000004">
      <c r="A122" s="5">
        <v>1000</v>
      </c>
      <c r="B122" s="52" t="s">
        <v>66</v>
      </c>
      <c r="C122" s="63"/>
      <c r="D122" s="64"/>
      <c r="E122" s="144"/>
      <c r="F122" s="118"/>
      <c r="G122" s="64"/>
      <c r="H122" s="64">
        <v>10030759</v>
      </c>
      <c r="I122" s="118"/>
      <c r="J122" s="64"/>
      <c r="K122" s="118"/>
      <c r="L122" s="105"/>
      <c r="M122" s="8"/>
      <c r="N122" s="91" t="s">
        <v>256</v>
      </c>
      <c r="O122" s="10">
        <f t="shared" si="41"/>
        <v>4</v>
      </c>
      <c r="P122" s="10"/>
      <c r="Q122" s="11"/>
      <c r="R122" s="11"/>
      <c r="S122" s="43"/>
      <c r="Y122" s="122"/>
      <c r="Z122" s="50"/>
      <c r="AA122" s="50"/>
      <c r="AB122" s="50"/>
      <c r="AC122" s="50"/>
      <c r="AD122" s="121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2.5" customHeight="1" x14ac:dyDescent="0.55000000000000004">
      <c r="A123" s="5">
        <v>1000</v>
      </c>
      <c r="B123" s="52" t="s">
        <v>66</v>
      </c>
      <c r="C123" s="114"/>
      <c r="D123" s="71"/>
      <c r="E123" s="142">
        <v>10034196</v>
      </c>
      <c r="F123" s="71"/>
      <c r="G123" s="71"/>
      <c r="H123" s="71"/>
      <c r="I123" s="64"/>
      <c r="J123" s="64"/>
      <c r="K123" s="71"/>
      <c r="L123" s="116"/>
      <c r="M123" s="8"/>
      <c r="N123" s="91" t="s">
        <v>264</v>
      </c>
      <c r="O123" s="10">
        <v>0.12666370090196724</v>
      </c>
      <c r="P123" s="10"/>
      <c r="Q123" s="11"/>
      <c r="R123" s="11"/>
      <c r="S123" s="43"/>
      <c r="Y123" s="122"/>
      <c r="Z123" s="50"/>
      <c r="AA123" s="50"/>
      <c r="AB123" s="50"/>
      <c r="AC123" s="50"/>
      <c r="AD123" s="121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2.5" customHeight="1" x14ac:dyDescent="0.55000000000000004">
      <c r="A124" s="5">
        <v>1000</v>
      </c>
      <c r="B124" s="52" t="s">
        <v>66</v>
      </c>
      <c r="C124" s="114"/>
      <c r="D124" s="71"/>
      <c r="E124" s="142">
        <v>10033352</v>
      </c>
      <c r="F124" s="71"/>
      <c r="G124" s="71"/>
      <c r="H124" s="71"/>
      <c r="I124" s="64"/>
      <c r="J124" s="64"/>
      <c r="K124" s="71"/>
      <c r="L124" s="116"/>
      <c r="M124" s="8"/>
      <c r="N124" s="91" t="s">
        <v>93</v>
      </c>
      <c r="O124" s="10">
        <v>3.4375985732385557</v>
      </c>
      <c r="P124" s="10"/>
      <c r="Q124" s="11"/>
      <c r="R124" s="11"/>
      <c r="S124" s="43"/>
      <c r="Y124" s="122"/>
      <c r="Z124" s="50"/>
      <c r="AA124" s="50"/>
      <c r="AB124" s="50"/>
      <c r="AC124" s="50"/>
      <c r="AD124" s="121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2.5" customHeight="1" x14ac:dyDescent="0.55000000000000004">
      <c r="A125" s="5">
        <v>1000</v>
      </c>
      <c r="B125" s="52" t="s">
        <v>66</v>
      </c>
      <c r="C125" s="114"/>
      <c r="D125" s="71"/>
      <c r="E125" s="142">
        <v>10033353</v>
      </c>
      <c r="F125" s="71"/>
      <c r="G125" s="71"/>
      <c r="H125" s="71"/>
      <c r="I125" s="64"/>
      <c r="J125" s="64"/>
      <c r="K125" s="71"/>
      <c r="L125" s="116"/>
      <c r="M125" s="8"/>
      <c r="N125" s="91" t="s">
        <v>94</v>
      </c>
      <c r="O125" s="10">
        <v>0.21351543933158729</v>
      </c>
      <c r="P125" s="10"/>
      <c r="Q125" s="11"/>
      <c r="R125" s="11"/>
      <c r="S125" s="43"/>
      <c r="Y125" s="122"/>
      <c r="Z125" s="50"/>
      <c r="AA125" s="50"/>
      <c r="AB125" s="50"/>
      <c r="AC125" s="50"/>
      <c r="AD125" s="121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2.5" customHeight="1" x14ac:dyDescent="0.55000000000000004">
      <c r="A126" s="5">
        <v>1000</v>
      </c>
      <c r="B126" s="52" t="s">
        <v>66</v>
      </c>
      <c r="C126" s="114"/>
      <c r="D126" s="71"/>
      <c r="E126" s="142">
        <v>10033354</v>
      </c>
      <c r="F126" s="71"/>
      <c r="G126" s="71"/>
      <c r="H126" s="71"/>
      <c r="I126" s="64"/>
      <c r="J126" s="64"/>
      <c r="K126" s="71"/>
      <c r="L126" s="116"/>
      <c r="M126" s="8"/>
      <c r="N126" s="91" t="s">
        <v>95</v>
      </c>
      <c r="O126" s="10">
        <v>6.9392517782765881E-2</v>
      </c>
      <c r="P126" s="10"/>
      <c r="Q126" s="11"/>
      <c r="R126" s="11"/>
      <c r="S126" s="43"/>
      <c r="Y126" s="122"/>
      <c r="Z126" s="50"/>
      <c r="AA126" s="50"/>
      <c r="AB126" s="50"/>
      <c r="AC126" s="50"/>
      <c r="AD126" s="121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2.5" customHeight="1" x14ac:dyDescent="0.55000000000000004">
      <c r="A127" s="5">
        <v>1000</v>
      </c>
      <c r="B127" s="52" t="s">
        <v>66</v>
      </c>
      <c r="C127" s="114"/>
      <c r="D127" s="71"/>
      <c r="E127" s="142">
        <v>10033355</v>
      </c>
      <c r="F127" s="71"/>
      <c r="G127" s="71"/>
      <c r="H127" s="71"/>
      <c r="I127" s="64"/>
      <c r="J127" s="64"/>
      <c r="K127" s="71"/>
      <c r="L127" s="116"/>
      <c r="M127" s="8"/>
      <c r="N127" s="91" t="s">
        <v>96</v>
      </c>
      <c r="O127" s="10">
        <v>5.1630702173369469</v>
      </c>
      <c r="P127" s="10"/>
      <c r="Q127" s="11"/>
      <c r="R127" s="11"/>
      <c r="S127" s="43"/>
      <c r="Y127" s="122"/>
      <c r="Z127" s="50"/>
      <c r="AA127" s="50"/>
      <c r="AB127" s="50"/>
      <c r="AC127" s="50"/>
      <c r="AD127" s="121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</row>
    <row r="128" spans="1:41" ht="22.5" customHeight="1" x14ac:dyDescent="0.55000000000000004">
      <c r="A128" s="5">
        <v>1000</v>
      </c>
      <c r="B128" s="52" t="s">
        <v>66</v>
      </c>
      <c r="C128" s="114"/>
      <c r="D128" s="71"/>
      <c r="E128" s="142">
        <v>10033356</v>
      </c>
      <c r="F128" s="71"/>
      <c r="G128" s="71"/>
      <c r="H128" s="71"/>
      <c r="I128" s="64"/>
      <c r="J128" s="64"/>
      <c r="K128" s="71"/>
      <c r="L128" s="116"/>
      <c r="M128" s="8"/>
      <c r="N128" s="91" t="s">
        <v>97</v>
      </c>
      <c r="O128" s="10">
        <v>0.42703087866317457</v>
      </c>
      <c r="P128" s="10"/>
      <c r="Q128" s="11"/>
      <c r="R128" s="11"/>
      <c r="S128" s="43"/>
      <c r="Y128" s="122"/>
      <c r="Z128" s="50"/>
      <c r="AA128" s="50"/>
      <c r="AB128" s="50"/>
      <c r="AC128" s="50"/>
      <c r="AD128" s="121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</row>
    <row r="129" spans="1:41" ht="22.5" customHeight="1" x14ac:dyDescent="0.55000000000000004">
      <c r="A129" s="5">
        <v>1000</v>
      </c>
      <c r="B129" s="52" t="s">
        <v>66</v>
      </c>
      <c r="C129" s="114"/>
      <c r="D129" s="71"/>
      <c r="E129" s="142">
        <v>10033357</v>
      </c>
      <c r="F129" s="71"/>
      <c r="G129" s="71"/>
      <c r="H129" s="71"/>
      <c r="I129" s="64"/>
      <c r="J129" s="64"/>
      <c r="K129" s="71"/>
      <c r="L129" s="116"/>
      <c r="M129" s="8"/>
      <c r="N129" s="91" t="s">
        <v>98</v>
      </c>
      <c r="O129" s="10">
        <v>0.35763836088040879</v>
      </c>
      <c r="P129" s="10"/>
      <c r="Q129" s="11"/>
      <c r="R129" s="11"/>
      <c r="S129" s="43"/>
      <c r="Y129" s="122"/>
      <c r="Z129" s="50"/>
      <c r="AA129" s="50"/>
      <c r="AB129" s="50"/>
      <c r="AC129" s="50"/>
      <c r="AD129" s="121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</row>
    <row r="130" spans="1:41" ht="22.5" customHeight="1" x14ac:dyDescent="0.55000000000000004">
      <c r="A130" s="5">
        <v>1000</v>
      </c>
      <c r="B130" s="52" t="s">
        <v>66</v>
      </c>
      <c r="C130" s="114"/>
      <c r="D130" s="151">
        <v>30023034</v>
      </c>
      <c r="E130" s="142"/>
      <c r="F130" s="71"/>
      <c r="G130" s="71"/>
      <c r="H130" s="71"/>
      <c r="I130" s="64"/>
      <c r="J130" s="64"/>
      <c r="K130" s="117"/>
      <c r="L130" s="116"/>
      <c r="M130" s="8"/>
      <c r="N130" s="91" t="s">
        <v>266</v>
      </c>
      <c r="O130" s="10">
        <v>2</v>
      </c>
      <c r="P130" s="10">
        <f>16</f>
        <v>16</v>
      </c>
      <c r="Q130" s="153" t="s">
        <v>75</v>
      </c>
      <c r="R130" s="11" t="str">
        <f>VLOOKUP(Q130,[1]Sheet1!C$3:D$89,2,0)</f>
        <v>Paint B9</v>
      </c>
      <c r="S130" s="43">
        <f t="shared" si="33"/>
        <v>225</v>
      </c>
      <c r="Y130" s="122"/>
      <c r="Z130" s="50">
        <v>17</v>
      </c>
      <c r="AA130" s="50"/>
      <c r="AB130" s="50"/>
      <c r="AC130" s="50">
        <v>1</v>
      </c>
      <c r="AD130" s="121"/>
      <c r="AE130" s="122"/>
      <c r="AF130" s="122">
        <v>1</v>
      </c>
      <c r="AG130" s="122"/>
      <c r="AH130" s="122"/>
      <c r="AI130" s="122">
        <f t="shared" ref="AI130" si="42">S130</f>
        <v>225</v>
      </c>
      <c r="AJ130" s="122"/>
      <c r="AK130" s="122"/>
      <c r="AL130" s="122">
        <f t="shared" ref="AL130" si="43">S130</f>
        <v>225</v>
      </c>
      <c r="AM130" s="122"/>
      <c r="AN130" s="122"/>
      <c r="AO130" s="122">
        <f t="shared" ref="AO130" si="44">S130</f>
        <v>225</v>
      </c>
    </row>
    <row r="131" spans="1:41" ht="22.5" customHeight="1" x14ac:dyDescent="0.55000000000000004">
      <c r="A131" s="5">
        <v>1000</v>
      </c>
      <c r="B131" s="52" t="s">
        <v>66</v>
      </c>
      <c r="C131" s="63"/>
      <c r="D131" s="64"/>
      <c r="E131" s="142">
        <v>10030752</v>
      </c>
      <c r="F131" s="64"/>
      <c r="G131" s="71"/>
      <c r="H131" s="64"/>
      <c r="I131" s="64"/>
      <c r="J131" s="64"/>
      <c r="K131" s="118"/>
      <c r="L131" s="105"/>
      <c r="M131" s="8"/>
      <c r="N131" s="91" t="s">
        <v>177</v>
      </c>
      <c r="O131" s="10">
        <f>O130</f>
        <v>2</v>
      </c>
      <c r="P131" s="10"/>
      <c r="Q131" s="11"/>
      <c r="R131" s="11"/>
      <c r="S131" s="43"/>
      <c r="Y131" s="122"/>
      <c r="Z131" s="50"/>
      <c r="AA131" s="50"/>
      <c r="AB131" s="50"/>
      <c r="AC131" s="50"/>
      <c r="AD131" s="121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</row>
    <row r="132" spans="1:41" ht="22.5" customHeight="1" x14ac:dyDescent="0.55000000000000004">
      <c r="A132" s="5">
        <v>1000</v>
      </c>
      <c r="B132" s="52" t="s">
        <v>66</v>
      </c>
      <c r="C132" s="114"/>
      <c r="D132" s="71"/>
      <c r="E132" s="142">
        <v>10034196</v>
      </c>
      <c r="F132" s="71"/>
      <c r="G132" s="71"/>
      <c r="H132" s="71"/>
      <c r="I132" s="64"/>
      <c r="J132" s="64"/>
      <c r="K132" s="71"/>
      <c r="L132" s="116"/>
      <c r="M132" s="8"/>
      <c r="N132" s="91" t="s">
        <v>264</v>
      </c>
      <c r="O132" s="10">
        <v>2.7689709670194553E-3</v>
      </c>
      <c r="P132" s="10"/>
      <c r="Q132" s="11"/>
      <c r="R132" s="11"/>
      <c r="S132" s="43"/>
      <c r="Y132" s="122"/>
      <c r="Z132" s="50"/>
      <c r="AA132" s="50"/>
      <c r="AB132" s="50"/>
      <c r="AC132" s="50"/>
      <c r="AD132" s="121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</row>
    <row r="133" spans="1:41" ht="22.5" customHeight="1" x14ac:dyDescent="0.55000000000000004">
      <c r="A133" s="5">
        <v>1000</v>
      </c>
      <c r="B133" s="52" t="s">
        <v>66</v>
      </c>
      <c r="C133" s="114"/>
      <c r="D133" s="71"/>
      <c r="E133" s="142">
        <v>10033352</v>
      </c>
      <c r="F133" s="71"/>
      <c r="G133" s="71"/>
      <c r="H133" s="71"/>
      <c r="I133" s="64"/>
      <c r="J133" s="64"/>
      <c r="K133" s="71"/>
      <c r="L133" s="116"/>
      <c r="M133" s="8"/>
      <c r="N133" s="91" t="s">
        <v>93</v>
      </c>
      <c r="O133" s="10">
        <v>7.5148685675401949E-2</v>
      </c>
      <c r="P133" s="10"/>
      <c r="Q133" s="11"/>
      <c r="R133" s="11"/>
      <c r="S133" s="43"/>
      <c r="Y133" s="122"/>
      <c r="Z133" s="50"/>
      <c r="AA133" s="50"/>
      <c r="AB133" s="50"/>
      <c r="AC133" s="50"/>
      <c r="AD133" s="121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</row>
    <row r="134" spans="1:41" ht="22.5" customHeight="1" x14ac:dyDescent="0.55000000000000004">
      <c r="A134" s="5">
        <v>1000</v>
      </c>
      <c r="B134" s="52" t="s">
        <v>66</v>
      </c>
      <c r="C134" s="114"/>
      <c r="D134" s="71"/>
      <c r="E134" s="142">
        <v>10033353</v>
      </c>
      <c r="F134" s="71"/>
      <c r="G134" s="71"/>
      <c r="H134" s="71"/>
      <c r="I134" s="64"/>
      <c r="J134" s="64"/>
      <c r="K134" s="71"/>
      <c r="L134" s="116"/>
      <c r="M134" s="8"/>
      <c r="N134" s="91" t="s">
        <v>94</v>
      </c>
      <c r="O134" s="10">
        <v>4.6676202282858346E-3</v>
      </c>
      <c r="P134" s="10"/>
      <c r="Q134" s="11"/>
      <c r="R134" s="11"/>
      <c r="S134" s="43"/>
      <c r="Y134" s="122"/>
      <c r="Z134" s="50"/>
      <c r="AA134" s="50"/>
      <c r="AB134" s="50"/>
      <c r="AC134" s="50"/>
      <c r="AD134" s="121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</row>
    <row r="135" spans="1:41" ht="22.5" customHeight="1" x14ac:dyDescent="0.55000000000000004">
      <c r="A135" s="5">
        <v>1000</v>
      </c>
      <c r="B135" s="52" t="s">
        <v>66</v>
      </c>
      <c r="C135" s="114"/>
      <c r="D135" s="71"/>
      <c r="E135" s="142">
        <v>10033354</v>
      </c>
      <c r="F135" s="71"/>
      <c r="G135" s="71"/>
      <c r="H135" s="71"/>
      <c r="I135" s="64"/>
      <c r="J135" s="64"/>
      <c r="K135" s="71"/>
      <c r="L135" s="116"/>
      <c r="M135" s="8"/>
      <c r="N135" s="91" t="s">
        <v>95</v>
      </c>
      <c r="O135" s="10">
        <v>1.5169765741928965E-3</v>
      </c>
      <c r="P135" s="10"/>
      <c r="Q135" s="11"/>
      <c r="R135" s="11"/>
      <c r="S135" s="43"/>
      <c r="Y135" s="122"/>
      <c r="Z135" s="50"/>
      <c r="AA135" s="50"/>
      <c r="AB135" s="50"/>
      <c r="AC135" s="50"/>
      <c r="AD135" s="121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</row>
    <row r="136" spans="1:41" ht="22.5" customHeight="1" x14ac:dyDescent="0.55000000000000004">
      <c r="A136" s="5">
        <v>1000</v>
      </c>
      <c r="B136" s="52" t="s">
        <v>66</v>
      </c>
      <c r="C136" s="114"/>
      <c r="D136" s="71"/>
      <c r="E136" s="142">
        <v>10033355</v>
      </c>
      <c r="F136" s="71"/>
      <c r="G136" s="71"/>
      <c r="H136" s="71"/>
      <c r="I136" s="64"/>
      <c r="J136" s="64"/>
      <c r="K136" s="71"/>
      <c r="L136" s="116"/>
      <c r="M136" s="8"/>
      <c r="N136" s="91" t="s">
        <v>96</v>
      </c>
      <c r="O136" s="10">
        <v>0.11286889164523689</v>
      </c>
      <c r="P136" s="10"/>
      <c r="Q136" s="11"/>
      <c r="R136" s="11"/>
      <c r="S136" s="43"/>
      <c r="Y136" s="122"/>
      <c r="Z136" s="50"/>
      <c r="AA136" s="50"/>
      <c r="AB136" s="50"/>
      <c r="AC136" s="50"/>
      <c r="AD136" s="121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</row>
    <row r="137" spans="1:41" ht="22.5" customHeight="1" x14ac:dyDescent="0.55000000000000004">
      <c r="A137" s="5">
        <v>1000</v>
      </c>
      <c r="B137" s="52" t="s">
        <v>66</v>
      </c>
      <c r="C137" s="114"/>
      <c r="D137" s="71"/>
      <c r="E137" s="142">
        <v>10033356</v>
      </c>
      <c r="F137" s="71"/>
      <c r="G137" s="71"/>
      <c r="H137" s="71"/>
      <c r="I137" s="64"/>
      <c r="J137" s="64"/>
      <c r="K137" s="71"/>
      <c r="L137" s="116"/>
      <c r="M137" s="8"/>
      <c r="N137" s="91" t="s">
        <v>97</v>
      </c>
      <c r="O137" s="10">
        <v>9.3352404565716692E-3</v>
      </c>
      <c r="P137" s="10"/>
      <c r="Q137" s="11"/>
      <c r="R137" s="11"/>
      <c r="S137" s="43"/>
      <c r="Y137" s="122"/>
      <c r="Z137" s="50"/>
      <c r="AA137" s="50"/>
      <c r="AB137" s="50"/>
      <c r="AC137" s="50"/>
      <c r="AD137" s="121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</row>
    <row r="138" spans="1:41" ht="22.5" customHeight="1" x14ac:dyDescent="0.55000000000000004">
      <c r="A138" s="5">
        <v>1000</v>
      </c>
      <c r="B138" s="52" t="s">
        <v>66</v>
      </c>
      <c r="C138" s="114"/>
      <c r="D138" s="71"/>
      <c r="E138" s="142">
        <v>10033357</v>
      </c>
      <c r="F138" s="71"/>
      <c r="G138" s="71"/>
      <c r="H138" s="71"/>
      <c r="I138" s="64"/>
      <c r="J138" s="64"/>
      <c r="K138" s="71"/>
      <c r="L138" s="116"/>
      <c r="M138" s="8"/>
      <c r="N138" s="91" t="s">
        <v>98</v>
      </c>
      <c r="O138" s="10">
        <v>7.8182638823787749E-3</v>
      </c>
      <c r="P138" s="10"/>
      <c r="Q138" s="11"/>
      <c r="R138" s="11"/>
      <c r="S138" s="43"/>
      <c r="Y138" s="122"/>
      <c r="Z138" s="50"/>
      <c r="AA138" s="50"/>
      <c r="AB138" s="50"/>
      <c r="AC138" s="50"/>
      <c r="AD138" s="121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</row>
    <row r="139" spans="1:41" ht="22.5" customHeight="1" x14ac:dyDescent="0.55000000000000004">
      <c r="A139" s="5">
        <v>1000</v>
      </c>
      <c r="B139" s="52" t="s">
        <v>66</v>
      </c>
      <c r="C139" s="63"/>
      <c r="D139" s="151">
        <v>30023035</v>
      </c>
      <c r="E139" s="142"/>
      <c r="F139" s="64"/>
      <c r="G139" s="71"/>
      <c r="H139" s="118"/>
      <c r="I139" s="118"/>
      <c r="J139" s="118"/>
      <c r="K139" s="118"/>
      <c r="L139" s="105"/>
      <c r="M139" s="8"/>
      <c r="N139" s="91" t="s">
        <v>267</v>
      </c>
      <c r="O139" s="10">
        <v>1</v>
      </c>
      <c r="P139" s="10">
        <f>16</f>
        <v>16</v>
      </c>
      <c r="Q139" s="153" t="s">
        <v>75</v>
      </c>
      <c r="R139" s="11" t="str">
        <f>VLOOKUP(Q139,[1]Sheet1!C$3:D$89,2,0)</f>
        <v>Paint B9</v>
      </c>
      <c r="S139" s="43">
        <f t="shared" si="33"/>
        <v>225</v>
      </c>
      <c r="Y139" s="122"/>
      <c r="Z139" s="50">
        <v>17</v>
      </c>
      <c r="AA139" s="50"/>
      <c r="AB139" s="50"/>
      <c r="AC139" s="50">
        <v>1</v>
      </c>
      <c r="AD139" s="121"/>
      <c r="AE139" s="122"/>
      <c r="AF139" s="122">
        <v>1</v>
      </c>
      <c r="AG139" s="122"/>
      <c r="AH139" s="122"/>
      <c r="AI139" s="122">
        <f t="shared" ref="AI139" si="45">S139</f>
        <v>225</v>
      </c>
      <c r="AJ139" s="122"/>
      <c r="AK139" s="122"/>
      <c r="AL139" s="122">
        <f t="shared" ref="AL139" si="46">S139</f>
        <v>225</v>
      </c>
      <c r="AM139" s="122"/>
      <c r="AN139" s="122"/>
      <c r="AO139" s="122">
        <f t="shared" ref="AO139" si="47">S139</f>
        <v>225</v>
      </c>
    </row>
    <row r="140" spans="1:41" ht="22.5" customHeight="1" x14ac:dyDescent="0.55000000000000004">
      <c r="A140" s="5">
        <v>1000</v>
      </c>
      <c r="B140" s="52" t="s">
        <v>66</v>
      </c>
      <c r="C140" s="63"/>
      <c r="D140" s="64"/>
      <c r="E140" s="142">
        <v>10030753</v>
      </c>
      <c r="F140" s="64"/>
      <c r="G140" s="71"/>
      <c r="H140" s="118"/>
      <c r="I140" s="118"/>
      <c r="J140" s="118"/>
      <c r="K140" s="64"/>
      <c r="L140" s="105"/>
      <c r="M140" s="8"/>
      <c r="N140" s="91" t="s">
        <v>178</v>
      </c>
      <c r="O140" s="10">
        <v>1</v>
      </c>
      <c r="P140" s="10"/>
      <c r="Q140" s="11"/>
      <c r="R140" s="11"/>
      <c r="S140" s="43"/>
      <c r="Y140" s="122"/>
      <c r="Z140" s="50"/>
      <c r="AA140" s="50"/>
      <c r="AB140" s="50"/>
      <c r="AC140" s="50"/>
      <c r="AD140" s="121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</row>
    <row r="141" spans="1:41" ht="22.5" customHeight="1" x14ac:dyDescent="0.55000000000000004">
      <c r="A141" s="5">
        <v>1000</v>
      </c>
      <c r="B141" s="52" t="s">
        <v>66</v>
      </c>
      <c r="C141" s="114"/>
      <c r="D141" s="71"/>
      <c r="E141" s="142">
        <v>10034196</v>
      </c>
      <c r="F141" s="71"/>
      <c r="G141" s="71"/>
      <c r="H141" s="71"/>
      <c r="I141" s="64"/>
      <c r="J141" s="64"/>
      <c r="K141" s="71"/>
      <c r="L141" s="116"/>
      <c r="M141" s="8"/>
      <c r="N141" s="91" t="s">
        <v>264</v>
      </c>
      <c r="O141" s="10">
        <v>8.3069129010583664E-4</v>
      </c>
      <c r="P141" s="10"/>
      <c r="Q141" s="11"/>
      <c r="R141" s="11"/>
      <c r="S141" s="43"/>
      <c r="Y141" s="122"/>
      <c r="Z141" s="50"/>
      <c r="AA141" s="50"/>
      <c r="AB141" s="50"/>
      <c r="AC141" s="50"/>
      <c r="AD141" s="121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</row>
    <row r="142" spans="1:41" ht="22.5" customHeight="1" x14ac:dyDescent="0.55000000000000004">
      <c r="A142" s="5">
        <v>1000</v>
      </c>
      <c r="B142" s="52" t="s">
        <v>66</v>
      </c>
      <c r="C142" s="114"/>
      <c r="D142" s="71"/>
      <c r="E142" s="142">
        <v>10033352</v>
      </c>
      <c r="F142" s="71"/>
      <c r="G142" s="71"/>
      <c r="H142" s="71"/>
      <c r="I142" s="64"/>
      <c r="J142" s="64"/>
      <c r="K142" s="71"/>
      <c r="L142" s="116"/>
      <c r="M142" s="8"/>
      <c r="N142" s="91" t="s">
        <v>93</v>
      </c>
      <c r="O142" s="10">
        <v>2.2544605702620586E-2</v>
      </c>
      <c r="P142" s="10"/>
      <c r="Q142" s="11"/>
      <c r="R142" s="11"/>
      <c r="S142" s="43"/>
      <c r="Y142" s="122"/>
      <c r="Z142" s="50"/>
      <c r="AA142" s="50"/>
      <c r="AB142" s="50"/>
      <c r="AC142" s="50"/>
      <c r="AD142" s="121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</row>
    <row r="143" spans="1:41" ht="22.5" customHeight="1" x14ac:dyDescent="0.55000000000000004">
      <c r="A143" s="5">
        <v>1000</v>
      </c>
      <c r="B143" s="52" t="s">
        <v>66</v>
      </c>
      <c r="C143" s="114"/>
      <c r="D143" s="71"/>
      <c r="E143" s="142">
        <v>10033353</v>
      </c>
      <c r="F143" s="71"/>
      <c r="G143" s="71"/>
      <c r="H143" s="71"/>
      <c r="I143" s="64"/>
      <c r="J143" s="64"/>
      <c r="K143" s="71"/>
      <c r="L143" s="116"/>
      <c r="M143" s="8"/>
      <c r="N143" s="91" t="s">
        <v>94</v>
      </c>
      <c r="O143" s="10">
        <v>1.4002860684857506E-3</v>
      </c>
      <c r="P143" s="10"/>
      <c r="Q143" s="11"/>
      <c r="R143" s="11"/>
      <c r="S143" s="43"/>
      <c r="Y143" s="122"/>
      <c r="Z143" s="50"/>
      <c r="AA143" s="50"/>
      <c r="AB143" s="50"/>
      <c r="AC143" s="50"/>
      <c r="AD143" s="121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</row>
    <row r="144" spans="1:41" ht="22.5" customHeight="1" x14ac:dyDescent="0.55000000000000004">
      <c r="A144" s="5">
        <v>1000</v>
      </c>
      <c r="B144" s="52" t="s">
        <v>66</v>
      </c>
      <c r="C144" s="114"/>
      <c r="D144" s="71"/>
      <c r="E144" s="142">
        <v>10033354</v>
      </c>
      <c r="F144" s="71"/>
      <c r="G144" s="71"/>
      <c r="H144" s="71"/>
      <c r="I144" s="64"/>
      <c r="J144" s="64"/>
      <c r="K144" s="71"/>
      <c r="L144" s="116"/>
      <c r="M144" s="8"/>
      <c r="N144" s="91" t="s">
        <v>95</v>
      </c>
      <c r="O144" s="10">
        <v>1E-3</v>
      </c>
      <c r="P144" s="10"/>
      <c r="Q144" s="11"/>
      <c r="R144" s="11"/>
      <c r="S144" s="43"/>
      <c r="Y144" s="122"/>
      <c r="Z144" s="50"/>
      <c r="AA144" s="50"/>
      <c r="AB144" s="50"/>
      <c r="AC144" s="50"/>
      <c r="AD144" s="121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</row>
    <row r="145" spans="1:44" ht="22.5" customHeight="1" x14ac:dyDescent="0.55000000000000004">
      <c r="A145" s="5">
        <v>1000</v>
      </c>
      <c r="B145" s="52" t="s">
        <v>66</v>
      </c>
      <c r="C145" s="114"/>
      <c r="D145" s="71"/>
      <c r="E145" s="142">
        <v>10033355</v>
      </c>
      <c r="F145" s="71"/>
      <c r="G145" s="71"/>
      <c r="H145" s="71"/>
      <c r="I145" s="64"/>
      <c r="J145" s="64"/>
      <c r="K145" s="71"/>
      <c r="L145" s="116"/>
      <c r="M145" s="8"/>
      <c r="N145" s="91" t="s">
        <v>96</v>
      </c>
      <c r="O145" s="10">
        <v>3.386066749357107E-2</v>
      </c>
      <c r="P145" s="10"/>
      <c r="Q145" s="11"/>
      <c r="R145" s="11"/>
      <c r="S145" s="43"/>
      <c r="Y145" s="122"/>
      <c r="Z145" s="50"/>
      <c r="AA145" s="50"/>
      <c r="AB145" s="50"/>
      <c r="AC145" s="50"/>
      <c r="AD145" s="121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</row>
    <row r="146" spans="1:44" ht="22.5" customHeight="1" x14ac:dyDescent="0.55000000000000004">
      <c r="A146" s="5">
        <v>1000</v>
      </c>
      <c r="B146" s="52" t="s">
        <v>66</v>
      </c>
      <c r="C146" s="114"/>
      <c r="D146" s="71"/>
      <c r="E146" s="142">
        <v>10033356</v>
      </c>
      <c r="F146" s="71"/>
      <c r="G146" s="71"/>
      <c r="H146" s="71"/>
      <c r="I146" s="64"/>
      <c r="J146" s="64"/>
      <c r="K146" s="71"/>
      <c r="L146" s="116"/>
      <c r="M146" s="8"/>
      <c r="N146" s="91" t="s">
        <v>97</v>
      </c>
      <c r="O146" s="10">
        <v>2.8005721369715013E-3</v>
      </c>
      <c r="P146" s="10"/>
      <c r="Q146" s="11"/>
      <c r="R146" s="11"/>
      <c r="S146" s="43"/>
      <c r="Y146" s="122"/>
      <c r="Z146" s="50"/>
      <c r="AA146" s="50"/>
      <c r="AB146" s="50"/>
      <c r="AC146" s="50"/>
      <c r="AD146" s="121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</row>
    <row r="147" spans="1:44" ht="22.5" customHeight="1" x14ac:dyDescent="0.55000000000000004">
      <c r="A147" s="5">
        <v>1000</v>
      </c>
      <c r="B147" s="52" t="s">
        <v>66</v>
      </c>
      <c r="C147" s="114"/>
      <c r="D147" s="71"/>
      <c r="E147" s="142">
        <v>10033357</v>
      </c>
      <c r="F147" s="71"/>
      <c r="G147" s="71"/>
      <c r="H147" s="71"/>
      <c r="I147" s="64"/>
      <c r="J147" s="64"/>
      <c r="K147" s="71"/>
      <c r="L147" s="116"/>
      <c r="M147" s="8"/>
      <c r="N147" s="91" t="s">
        <v>98</v>
      </c>
      <c r="O147" s="10">
        <v>2.3454791647136326E-3</v>
      </c>
      <c r="P147" s="10"/>
      <c r="Q147" s="11"/>
      <c r="R147" s="11"/>
      <c r="S147" s="43"/>
      <c r="Y147" s="122"/>
      <c r="Z147" s="50"/>
      <c r="AA147" s="50"/>
      <c r="AB147" s="50"/>
      <c r="AC147" s="50"/>
      <c r="AD147" s="121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</row>
    <row r="148" spans="1:44" ht="22.5" customHeight="1" x14ac:dyDescent="0.55000000000000004">
      <c r="A148" s="5">
        <v>1000</v>
      </c>
      <c r="B148" s="52" t="s">
        <v>66</v>
      </c>
      <c r="C148" s="63"/>
      <c r="D148" s="151">
        <v>30023036</v>
      </c>
      <c r="E148" s="145"/>
      <c r="F148" s="64"/>
      <c r="G148" s="117"/>
      <c r="H148" s="118"/>
      <c r="I148" s="118"/>
      <c r="J148" s="118"/>
      <c r="K148" s="118"/>
      <c r="L148" s="105"/>
      <c r="M148" s="8"/>
      <c r="N148" s="91" t="s">
        <v>268</v>
      </c>
      <c r="O148" s="10">
        <v>1</v>
      </c>
      <c r="P148" s="10">
        <f>16</f>
        <v>16</v>
      </c>
      <c r="Q148" s="153" t="s">
        <v>75</v>
      </c>
      <c r="R148" s="11" t="str">
        <f>VLOOKUP(Q148,[1]Sheet1!C$3:D$89,2,0)</f>
        <v>Paint B9</v>
      </c>
      <c r="S148" s="43">
        <f t="shared" ref="S148" si="48">3600/P148</f>
        <v>225</v>
      </c>
      <c r="Y148" s="122"/>
      <c r="Z148" s="50">
        <v>1</v>
      </c>
      <c r="AA148" s="50"/>
      <c r="AB148" s="50"/>
      <c r="AC148" s="50">
        <v>1</v>
      </c>
      <c r="AD148" s="121"/>
      <c r="AE148" s="122"/>
      <c r="AF148" s="122">
        <v>1</v>
      </c>
      <c r="AG148" s="122"/>
      <c r="AH148" s="122"/>
      <c r="AI148" s="122">
        <f t="shared" ref="AI148" si="49">S148</f>
        <v>225</v>
      </c>
      <c r="AJ148" s="122"/>
      <c r="AK148" s="122"/>
      <c r="AL148" s="122">
        <f t="shared" ref="AL148" si="50">S148</f>
        <v>225</v>
      </c>
      <c r="AM148" s="122"/>
      <c r="AN148" s="122"/>
      <c r="AO148" s="122">
        <f t="shared" ref="AO148" si="51">S148</f>
        <v>225</v>
      </c>
    </row>
    <row r="149" spans="1:44" ht="22.5" customHeight="1" x14ac:dyDescent="0.55000000000000004">
      <c r="A149" s="5">
        <v>1000</v>
      </c>
      <c r="B149" s="52" t="s">
        <v>66</v>
      </c>
      <c r="C149" s="63"/>
      <c r="D149" s="64"/>
      <c r="E149" s="144">
        <v>10030443</v>
      </c>
      <c r="F149" s="64"/>
      <c r="G149" s="118"/>
      <c r="H149" s="64"/>
      <c r="I149" s="118"/>
      <c r="J149" s="64"/>
      <c r="K149" s="118"/>
      <c r="L149" s="105"/>
      <c r="M149" s="8"/>
      <c r="N149" s="91" t="s">
        <v>265</v>
      </c>
      <c r="O149" s="10">
        <v>1</v>
      </c>
      <c r="P149" s="10"/>
      <c r="Q149" s="11"/>
      <c r="R149" s="11"/>
      <c r="S149" s="43"/>
      <c r="Y149" s="122"/>
      <c r="Z149" s="50"/>
      <c r="AA149" s="50"/>
      <c r="AB149" s="50"/>
      <c r="AC149" s="50"/>
      <c r="AD149" s="121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</row>
    <row r="150" spans="1:44" ht="22.5" customHeight="1" x14ac:dyDescent="0.55000000000000004">
      <c r="A150" s="5">
        <v>1000</v>
      </c>
      <c r="B150" s="52" t="s">
        <v>66</v>
      </c>
      <c r="C150" s="114"/>
      <c r="D150" s="71"/>
      <c r="E150" s="142">
        <v>10034196</v>
      </c>
      <c r="F150" s="71"/>
      <c r="G150" s="71"/>
      <c r="H150" s="71"/>
      <c r="I150" s="64"/>
      <c r="J150" s="64"/>
      <c r="K150" s="71"/>
      <c r="L150" s="116"/>
      <c r="M150" s="8"/>
      <c r="N150" s="91" t="s">
        <v>264</v>
      </c>
      <c r="O150" s="10">
        <v>8.2519600890741706E-4</v>
      </c>
      <c r="P150" s="10"/>
      <c r="Q150" s="11"/>
      <c r="R150" s="11"/>
      <c r="S150" s="43"/>
      <c r="Y150" s="122"/>
      <c r="Z150" s="50"/>
      <c r="AA150" s="50"/>
      <c r="AB150" s="50"/>
      <c r="AC150" s="50"/>
      <c r="AD150" s="121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</row>
    <row r="151" spans="1:44" ht="22.5" customHeight="1" x14ac:dyDescent="0.55000000000000004">
      <c r="A151" s="5">
        <v>1000</v>
      </c>
      <c r="B151" s="52" t="s">
        <v>66</v>
      </c>
      <c r="C151" s="114"/>
      <c r="D151" s="71"/>
      <c r="E151" s="142">
        <v>10033352</v>
      </c>
      <c r="F151" s="71"/>
      <c r="G151" s="71"/>
      <c r="H151" s="71"/>
      <c r="I151" s="64"/>
      <c r="J151" s="64"/>
      <c r="K151" s="71"/>
      <c r="L151" s="116"/>
      <c r="M151" s="8"/>
      <c r="N151" s="91" t="s">
        <v>93</v>
      </c>
      <c r="O151" s="10">
        <v>1.5066040847967059E-2</v>
      </c>
      <c r="P151" s="10"/>
      <c r="Q151" s="11"/>
      <c r="R151" s="11"/>
      <c r="S151" s="43"/>
      <c r="Y151" s="122"/>
      <c r="Z151" s="50"/>
      <c r="AA151" s="50"/>
      <c r="AB151" s="50"/>
      <c r="AC151" s="50"/>
      <c r="AD151" s="121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</row>
    <row r="152" spans="1:44" ht="22.5" customHeight="1" x14ac:dyDescent="0.55000000000000004">
      <c r="A152" s="5">
        <v>1000</v>
      </c>
      <c r="B152" s="52" t="s">
        <v>66</v>
      </c>
      <c r="C152" s="114"/>
      <c r="D152" s="71"/>
      <c r="E152" s="142">
        <v>10033353</v>
      </c>
      <c r="F152" s="71"/>
      <c r="G152" s="71"/>
      <c r="H152" s="71"/>
      <c r="I152" s="64"/>
      <c r="J152" s="64"/>
      <c r="K152" s="71"/>
      <c r="L152" s="116"/>
      <c r="M152" s="8"/>
      <c r="N152" s="91" t="s">
        <v>94</v>
      </c>
      <c r="O152" s="10">
        <v>9.3577893465633894E-4</v>
      </c>
      <c r="P152" s="10"/>
      <c r="Q152" s="11"/>
      <c r="R152" s="11"/>
      <c r="S152" s="43"/>
      <c r="Y152" s="122"/>
      <c r="Z152" s="50"/>
      <c r="AA152" s="50"/>
      <c r="AB152" s="50"/>
      <c r="AC152" s="50"/>
      <c r="AD152" s="121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</row>
    <row r="153" spans="1:44" ht="22.5" customHeight="1" x14ac:dyDescent="0.55000000000000004">
      <c r="A153" s="5">
        <v>1000</v>
      </c>
      <c r="B153" s="52" t="s">
        <v>66</v>
      </c>
      <c r="C153" s="114"/>
      <c r="D153" s="71"/>
      <c r="E153" s="142">
        <v>10033354</v>
      </c>
      <c r="F153" s="71"/>
      <c r="G153" s="71"/>
      <c r="H153" s="71"/>
      <c r="I153" s="64"/>
      <c r="J153" s="64"/>
      <c r="K153" s="71"/>
      <c r="L153" s="116"/>
      <c r="M153" s="8"/>
      <c r="N153" s="91" t="s">
        <v>95</v>
      </c>
      <c r="O153" s="10">
        <v>1E-3</v>
      </c>
      <c r="P153" s="10"/>
      <c r="Q153" s="11"/>
      <c r="R153" s="11"/>
      <c r="S153" s="43"/>
      <c r="Y153" s="122"/>
      <c r="Z153" s="50"/>
      <c r="AA153" s="50"/>
      <c r="AB153" s="50"/>
      <c r="AC153" s="50"/>
      <c r="AD153" s="121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</row>
    <row r="154" spans="1:44" ht="22.5" customHeight="1" x14ac:dyDescent="0.55000000000000004">
      <c r="A154" s="5">
        <v>1000</v>
      </c>
      <c r="B154" s="52" t="s">
        <v>66</v>
      </c>
      <c r="C154" s="114"/>
      <c r="D154" s="71"/>
      <c r="E154" s="142">
        <v>10033355</v>
      </c>
      <c r="F154" s="71"/>
      <c r="G154" s="71"/>
      <c r="H154" s="71"/>
      <c r="I154" s="64"/>
      <c r="J154" s="64"/>
      <c r="K154" s="71"/>
      <c r="L154" s="116"/>
      <c r="M154" s="8"/>
      <c r="N154" s="91" t="s">
        <v>96</v>
      </c>
      <c r="O154" s="10">
        <v>2.2628304363658605E-2</v>
      </c>
      <c r="P154" s="10"/>
      <c r="Q154" s="11"/>
      <c r="R154" s="11"/>
      <c r="S154" s="43"/>
      <c r="Y154" s="122"/>
      <c r="Z154" s="50"/>
      <c r="AA154" s="50"/>
      <c r="AB154" s="50"/>
      <c r="AC154" s="50"/>
      <c r="AD154" s="121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</row>
    <row r="155" spans="1:44" ht="22.5" customHeight="1" x14ac:dyDescent="0.55000000000000004">
      <c r="A155" s="5">
        <v>1000</v>
      </c>
      <c r="B155" s="52" t="s">
        <v>66</v>
      </c>
      <c r="C155" s="114"/>
      <c r="D155" s="71"/>
      <c r="E155" s="142">
        <v>10033356</v>
      </c>
      <c r="F155" s="71"/>
      <c r="G155" s="71"/>
      <c r="H155" s="71"/>
      <c r="I155" s="64"/>
      <c r="J155" s="64"/>
      <c r="K155" s="71"/>
      <c r="L155" s="116"/>
      <c r="M155" s="8"/>
      <c r="N155" s="91" t="s">
        <v>97</v>
      </c>
      <c r="O155" s="10">
        <v>1.8715578693126779E-3</v>
      </c>
      <c r="P155" s="10"/>
      <c r="Q155" s="11"/>
      <c r="R155" s="11"/>
      <c r="S155" s="43"/>
      <c r="Y155" s="122"/>
      <c r="Z155" s="50"/>
      <c r="AA155" s="50"/>
      <c r="AB155" s="50"/>
      <c r="AC155" s="50"/>
      <c r="AD155" s="121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</row>
    <row r="156" spans="1:44" ht="22.5" customHeight="1" x14ac:dyDescent="0.55000000000000004">
      <c r="A156" s="5">
        <v>1000</v>
      </c>
      <c r="B156" s="52" t="s">
        <v>66</v>
      </c>
      <c r="C156" s="114"/>
      <c r="D156" s="71"/>
      <c r="E156" s="142">
        <v>10033357</v>
      </c>
      <c r="F156" s="71"/>
      <c r="G156" s="71"/>
      <c r="H156" s="71"/>
      <c r="I156" s="64"/>
      <c r="J156" s="64"/>
      <c r="K156" s="71"/>
      <c r="L156" s="116"/>
      <c r="M156" s="8"/>
      <c r="N156" s="91" t="s">
        <v>98</v>
      </c>
      <c r="O156" s="10">
        <v>1.567429715549368E-3</v>
      </c>
      <c r="P156" s="10"/>
      <c r="Q156" s="11"/>
      <c r="R156" s="11"/>
      <c r="S156" s="43"/>
      <c r="Y156" s="122"/>
      <c r="Z156" s="50"/>
      <c r="AA156" s="50"/>
      <c r="AB156" s="50"/>
      <c r="AC156" s="50"/>
      <c r="AD156" s="121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</row>
    <row r="157" spans="1:44" ht="22.5" customHeight="1" x14ac:dyDescent="0.55000000000000004">
      <c r="A157" s="5">
        <v>1000</v>
      </c>
      <c r="B157" s="52" t="s">
        <v>66</v>
      </c>
      <c r="C157" s="63"/>
      <c r="D157" s="64">
        <v>10030443</v>
      </c>
      <c r="E157" s="143"/>
      <c r="F157" s="64"/>
      <c r="G157" s="64"/>
      <c r="H157" s="118"/>
      <c r="I157" s="64"/>
      <c r="J157" s="64"/>
      <c r="K157" s="118"/>
      <c r="L157" s="105"/>
      <c r="M157" s="8"/>
      <c r="N157" s="91" t="s">
        <v>265</v>
      </c>
      <c r="O157" s="10">
        <v>1</v>
      </c>
      <c r="P157" s="10"/>
      <c r="Q157" s="11"/>
      <c r="R157" s="11"/>
      <c r="S157" s="43"/>
      <c r="Y157" s="122"/>
      <c r="Z157" s="50"/>
      <c r="AA157" s="50"/>
      <c r="AB157" s="50"/>
      <c r="AC157" s="50"/>
      <c r="AD157" s="121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Q157" s="132" t="s">
        <v>375</v>
      </c>
      <c r="AR157" s="122" t="str">
        <f>N157</f>
        <v>P002719  Lock hook</v>
      </c>
    </row>
    <row r="158" spans="1:44" ht="22.5" customHeight="1" x14ac:dyDescent="0.55000000000000004">
      <c r="A158" s="5">
        <v>1000</v>
      </c>
      <c r="B158" s="52" t="s">
        <v>66</v>
      </c>
      <c r="C158" s="63"/>
      <c r="D158" s="64">
        <v>10034173</v>
      </c>
      <c r="E158" s="143"/>
      <c r="F158" s="64"/>
      <c r="G158" s="64"/>
      <c r="H158" s="118"/>
      <c r="I158" s="64"/>
      <c r="J158" s="64"/>
      <c r="K158" s="118"/>
      <c r="L158" s="105"/>
      <c r="M158" s="8"/>
      <c r="N158" s="91" t="s">
        <v>272</v>
      </c>
      <c r="O158" s="10">
        <v>1</v>
      </c>
      <c r="P158" s="10"/>
      <c r="Q158" s="11"/>
      <c r="R158" s="11"/>
      <c r="S158" s="43"/>
      <c r="Y158" s="122"/>
      <c r="Z158" s="50"/>
      <c r="AA158" s="50"/>
      <c r="AB158" s="50"/>
      <c r="AC158" s="50"/>
      <c r="AD158" s="121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Q158" s="132" t="s">
        <v>376</v>
      </c>
      <c r="AR158" s="122" t="str">
        <f t="shared" ref="AR158:AR209" si="52">N158</f>
        <v>P003180 Hinge 635x68x1.2</v>
      </c>
    </row>
    <row r="159" spans="1:44" ht="22.5" customHeight="1" x14ac:dyDescent="0.55000000000000004">
      <c r="A159" s="5">
        <v>1000</v>
      </c>
      <c r="B159" s="52" t="s">
        <v>66</v>
      </c>
      <c r="C159" s="63"/>
      <c r="D159" s="64">
        <v>10030446</v>
      </c>
      <c r="E159" s="144"/>
      <c r="F159" s="118"/>
      <c r="G159" s="118"/>
      <c r="H159" s="118"/>
      <c r="I159" s="64"/>
      <c r="J159" s="64"/>
      <c r="K159" s="118"/>
      <c r="L159" s="105"/>
      <c r="M159" s="8"/>
      <c r="N159" s="91" t="s">
        <v>273</v>
      </c>
      <c r="O159" s="10">
        <v>1</v>
      </c>
      <c r="P159" s="10"/>
      <c r="Q159" s="11"/>
      <c r="R159" s="11"/>
      <c r="S159" s="43"/>
      <c r="Y159" s="122"/>
      <c r="Z159" s="50"/>
      <c r="AA159" s="50"/>
      <c r="AB159" s="50"/>
      <c r="AC159" s="50"/>
      <c r="AD159" s="121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Q159" s="132" t="s">
        <v>377</v>
      </c>
      <c r="AR159" s="122" t="str">
        <f t="shared" si="52"/>
        <v>U000190 Round lock head assembly</v>
      </c>
    </row>
    <row r="160" spans="1:44" ht="22.5" customHeight="1" x14ac:dyDescent="0.55000000000000004">
      <c r="A160" s="5">
        <v>1000</v>
      </c>
      <c r="B160" s="52" t="s">
        <v>66</v>
      </c>
      <c r="C160" s="63"/>
      <c r="D160" s="64">
        <v>10030447</v>
      </c>
      <c r="E160" s="144"/>
      <c r="F160" s="118"/>
      <c r="G160" s="118"/>
      <c r="H160" s="118"/>
      <c r="I160" s="64"/>
      <c r="J160" s="64"/>
      <c r="K160" s="118"/>
      <c r="L160" s="105"/>
      <c r="M160" s="8"/>
      <c r="N160" s="91" t="s">
        <v>274</v>
      </c>
      <c r="O160" s="10">
        <v>2</v>
      </c>
      <c r="P160" s="10"/>
      <c r="Q160" s="11"/>
      <c r="R160" s="11"/>
      <c r="S160" s="43"/>
      <c r="Y160" s="122"/>
      <c r="Z160" s="50"/>
      <c r="AA160" s="50"/>
      <c r="AB160" s="50"/>
      <c r="AC160" s="50"/>
      <c r="AD160" s="121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Q160" s="132" t="s">
        <v>378</v>
      </c>
      <c r="AR160" s="122" t="str">
        <f t="shared" si="52"/>
        <v>P002722  SH15 handle</v>
      </c>
    </row>
    <row r="161" spans="1:44" ht="22.5" customHeight="1" x14ac:dyDescent="0.55000000000000004">
      <c r="A161" s="5">
        <v>1000</v>
      </c>
      <c r="B161" s="52" t="s">
        <v>66</v>
      </c>
      <c r="C161" s="63"/>
      <c r="D161" s="64">
        <v>10030448</v>
      </c>
      <c r="E161" s="144"/>
      <c r="F161" s="118"/>
      <c r="G161" s="118"/>
      <c r="H161" s="118"/>
      <c r="I161" s="64"/>
      <c r="J161" s="64"/>
      <c r="K161" s="118"/>
      <c r="L161" s="105"/>
      <c r="M161" s="8"/>
      <c r="N161" s="91" t="s">
        <v>275</v>
      </c>
      <c r="O161" s="10">
        <v>4</v>
      </c>
      <c r="P161" s="10"/>
      <c r="Q161" s="11"/>
      <c r="R161" s="11"/>
      <c r="S161" s="43"/>
      <c r="Y161" s="122"/>
      <c r="Z161" s="50"/>
      <c r="AA161" s="50"/>
      <c r="AB161" s="50"/>
      <c r="AC161" s="50"/>
      <c r="AD161" s="121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Q161" s="132" t="s">
        <v>379</v>
      </c>
      <c r="AR161" s="122" t="str">
        <f t="shared" si="52"/>
        <v>P000431 M8 welding nut</v>
      </c>
    </row>
    <row r="162" spans="1:44" ht="22.5" customHeight="1" x14ac:dyDescent="0.55000000000000004">
      <c r="A162" s="5">
        <v>1000</v>
      </c>
      <c r="B162" s="52" t="s">
        <v>66</v>
      </c>
      <c r="C162" s="63"/>
      <c r="D162" s="64">
        <v>10030449</v>
      </c>
      <c r="E162" s="144"/>
      <c r="F162" s="118"/>
      <c r="G162" s="118"/>
      <c r="H162" s="118"/>
      <c r="I162" s="118"/>
      <c r="J162" s="64"/>
      <c r="K162" s="118"/>
      <c r="L162" s="105"/>
      <c r="M162" s="8"/>
      <c r="N162" s="91" t="s">
        <v>276</v>
      </c>
      <c r="O162" s="10">
        <v>4</v>
      </c>
      <c r="P162" s="10"/>
      <c r="Q162" s="11"/>
      <c r="R162" s="11"/>
      <c r="S162" s="43"/>
      <c r="Y162" s="122"/>
      <c r="Z162" s="50"/>
      <c r="AA162" s="50"/>
      <c r="AB162" s="50"/>
      <c r="AC162" s="50"/>
      <c r="AD162" s="121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Q162" s="132" t="s">
        <v>380</v>
      </c>
      <c r="AR162" s="122" t="str">
        <f t="shared" si="52"/>
        <v>P002768  Flat washer 18x8.5x1.2</v>
      </c>
    </row>
    <row r="163" spans="1:44" ht="22.5" customHeight="1" x14ac:dyDescent="0.55000000000000004">
      <c r="A163" s="5">
        <v>1000</v>
      </c>
      <c r="B163" s="52" t="s">
        <v>66</v>
      </c>
      <c r="C163" s="63"/>
      <c r="D163" s="64">
        <v>10030450</v>
      </c>
      <c r="E163" s="144"/>
      <c r="F163" s="118"/>
      <c r="G163" s="118"/>
      <c r="H163" s="118"/>
      <c r="I163" s="118"/>
      <c r="J163" s="64"/>
      <c r="K163" s="118"/>
      <c r="L163" s="105"/>
      <c r="M163" s="8"/>
      <c r="N163" s="91" t="s">
        <v>277</v>
      </c>
      <c r="O163" s="10">
        <v>4</v>
      </c>
      <c r="P163" s="10"/>
      <c r="Q163" s="11"/>
      <c r="R163" s="11"/>
      <c r="S163" s="43"/>
      <c r="Y163" s="122"/>
      <c r="Z163" s="50"/>
      <c r="AA163" s="50"/>
      <c r="AB163" s="50"/>
      <c r="AC163" s="50"/>
      <c r="AD163" s="121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Q163" s="132" t="s">
        <v>381</v>
      </c>
      <c r="AR163" s="122" t="str">
        <f t="shared" si="52"/>
        <v>P002769 Hexagonal bolt M8x16</v>
      </c>
    </row>
    <row r="164" spans="1:44" ht="22.5" customHeight="1" x14ac:dyDescent="0.55000000000000004">
      <c r="A164" s="5">
        <v>1000</v>
      </c>
      <c r="B164" s="52" t="s">
        <v>66</v>
      </c>
      <c r="C164" s="63"/>
      <c r="D164" s="64">
        <v>10030451</v>
      </c>
      <c r="E164" s="144"/>
      <c r="F164" s="118"/>
      <c r="G164" s="118"/>
      <c r="H164" s="118"/>
      <c r="I164" s="118"/>
      <c r="J164" s="64"/>
      <c r="K164" s="118"/>
      <c r="L164" s="105"/>
      <c r="M164" s="8"/>
      <c r="N164" s="91" t="s">
        <v>278</v>
      </c>
      <c r="O164" s="10">
        <v>3</v>
      </c>
      <c r="P164" s="10"/>
      <c r="Q164" s="11"/>
      <c r="R164" s="11"/>
      <c r="S164" s="43"/>
      <c r="Y164" s="122"/>
      <c r="Z164" s="50"/>
      <c r="AA164" s="50"/>
      <c r="AB164" s="50"/>
      <c r="AC164" s="50"/>
      <c r="AD164" s="121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Q164" s="132" t="s">
        <v>382</v>
      </c>
      <c r="AR164" s="122" t="str">
        <f t="shared" si="52"/>
        <v>P002723  Flat head knurled rivet 5x45</v>
      </c>
    </row>
    <row r="165" spans="1:44" ht="22.5" customHeight="1" x14ac:dyDescent="0.55000000000000004">
      <c r="A165" s="5">
        <v>1000</v>
      </c>
      <c r="B165" s="52" t="s">
        <v>66</v>
      </c>
      <c r="C165" s="63"/>
      <c r="D165" s="64">
        <v>10030452</v>
      </c>
      <c r="E165" s="144"/>
      <c r="F165" s="118"/>
      <c r="G165" s="118"/>
      <c r="H165" s="118"/>
      <c r="I165" s="118"/>
      <c r="J165" s="64"/>
      <c r="K165" s="118"/>
      <c r="L165" s="105"/>
      <c r="M165" s="8"/>
      <c r="N165" s="91" t="s">
        <v>279</v>
      </c>
      <c r="O165" s="10">
        <v>3</v>
      </c>
      <c r="P165" s="10"/>
      <c r="Q165" s="11"/>
      <c r="R165" s="11"/>
      <c r="S165" s="43"/>
      <c r="Y165" s="122"/>
      <c r="Z165" s="50"/>
      <c r="AA165" s="50"/>
      <c r="AB165" s="50"/>
      <c r="AC165" s="50"/>
      <c r="AD165" s="121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Q165" s="132" t="s">
        <v>383</v>
      </c>
      <c r="AR165" s="122" t="str">
        <f t="shared" si="52"/>
        <v>P002724 Toolbox square buckle 42x27x6</v>
      </c>
    </row>
    <row r="166" spans="1:44" ht="22.5" customHeight="1" x14ac:dyDescent="0.55000000000000004">
      <c r="A166" s="5">
        <v>1000</v>
      </c>
      <c r="B166" s="52" t="s">
        <v>66</v>
      </c>
      <c r="C166" s="63"/>
      <c r="D166" s="64">
        <v>10030453</v>
      </c>
      <c r="E166" s="144"/>
      <c r="F166" s="118"/>
      <c r="G166" s="118"/>
      <c r="H166" s="118"/>
      <c r="I166" s="64"/>
      <c r="J166" s="64"/>
      <c r="K166" s="118"/>
      <c r="L166" s="105"/>
      <c r="M166" s="8"/>
      <c r="N166" s="91" t="s">
        <v>280</v>
      </c>
      <c r="O166" s="10">
        <v>3</v>
      </c>
      <c r="P166" s="10"/>
      <c r="Q166" s="11"/>
      <c r="R166" s="11"/>
      <c r="S166" s="43"/>
      <c r="Y166" s="122"/>
      <c r="Z166" s="50"/>
      <c r="AA166" s="50"/>
      <c r="AB166" s="50"/>
      <c r="AC166" s="50"/>
      <c r="AD166" s="121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Q166" s="132" t="s">
        <v>384</v>
      </c>
      <c r="AR166" s="122" t="str">
        <f t="shared" si="52"/>
        <v>P002725 Aluminum handle 194mm</v>
      </c>
    </row>
    <row r="167" spans="1:44" ht="22.5" customHeight="1" x14ac:dyDescent="0.55000000000000004">
      <c r="A167" s="5">
        <v>1000</v>
      </c>
      <c r="B167" s="52" t="s">
        <v>66</v>
      </c>
      <c r="C167" s="63"/>
      <c r="D167" s="64">
        <v>10030454</v>
      </c>
      <c r="E167" s="143"/>
      <c r="F167" s="118"/>
      <c r="G167" s="118"/>
      <c r="H167" s="118"/>
      <c r="I167" s="64"/>
      <c r="J167" s="65"/>
      <c r="K167" s="66"/>
      <c r="L167" s="105"/>
      <c r="M167" s="8"/>
      <c r="N167" s="91" t="s">
        <v>281</v>
      </c>
      <c r="O167" s="10">
        <v>4</v>
      </c>
      <c r="P167" s="10"/>
      <c r="Q167" s="11"/>
      <c r="R167" s="11"/>
      <c r="S167" s="43"/>
      <c r="Y167" s="122"/>
      <c r="Z167" s="50"/>
      <c r="AA167" s="50"/>
      <c r="AB167" s="50"/>
      <c r="AC167" s="50"/>
      <c r="AD167" s="121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Q167" s="132" t="s">
        <v>385</v>
      </c>
      <c r="AR167" s="122" t="str">
        <f t="shared" si="52"/>
        <v>P002726 Aluminum handle 593mm</v>
      </c>
    </row>
    <row r="168" spans="1:44" ht="22.5" customHeight="1" x14ac:dyDescent="0.55000000000000004">
      <c r="A168" s="5">
        <v>1000</v>
      </c>
      <c r="B168" s="52" t="s">
        <v>66</v>
      </c>
      <c r="C168" s="63"/>
      <c r="D168" s="64">
        <v>10030455</v>
      </c>
      <c r="E168" s="144"/>
      <c r="F168" s="118"/>
      <c r="G168" s="118"/>
      <c r="H168" s="118"/>
      <c r="I168" s="64"/>
      <c r="J168" s="64"/>
      <c r="K168" s="118"/>
      <c r="L168" s="105"/>
      <c r="M168" s="8"/>
      <c r="N168" s="91" t="s">
        <v>282</v>
      </c>
      <c r="O168" s="10">
        <v>14</v>
      </c>
      <c r="P168" s="10"/>
      <c r="Q168" s="11"/>
      <c r="R168" s="11"/>
      <c r="S168" s="43"/>
      <c r="Y168" s="122"/>
      <c r="Z168" s="50"/>
      <c r="AA168" s="50"/>
      <c r="AB168" s="50"/>
      <c r="AC168" s="50"/>
      <c r="AD168" s="121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Q168" s="132" t="s">
        <v>386</v>
      </c>
      <c r="AR168" s="122" t="str">
        <f t="shared" si="52"/>
        <v xml:space="preserve">P002520 Cross round self-tapping screw F </v>
      </c>
    </row>
    <row r="169" spans="1:44" ht="22.5" customHeight="1" x14ac:dyDescent="0.55000000000000004">
      <c r="A169" s="5">
        <v>1000</v>
      </c>
      <c r="B169" s="52" t="s">
        <v>66</v>
      </c>
      <c r="C169" s="63"/>
      <c r="D169" s="64">
        <v>10030456</v>
      </c>
      <c r="E169" s="144"/>
      <c r="F169" s="118"/>
      <c r="G169" s="118"/>
      <c r="H169" s="118"/>
      <c r="I169" s="64"/>
      <c r="J169" s="64"/>
      <c r="K169" s="118"/>
      <c r="L169" s="105"/>
      <c r="M169" s="8"/>
      <c r="N169" s="91" t="s">
        <v>283</v>
      </c>
      <c r="O169" s="10">
        <v>4</v>
      </c>
      <c r="P169" s="10"/>
      <c r="Q169" s="11"/>
      <c r="R169" s="11"/>
      <c r="S169" s="43"/>
      <c r="Y169" s="122"/>
      <c r="Z169" s="50"/>
      <c r="AA169" s="50"/>
      <c r="AB169" s="50"/>
      <c r="AC169" s="50"/>
      <c r="AD169" s="121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Q169" s="132" t="s">
        <v>387</v>
      </c>
      <c r="AR169" s="122" t="str">
        <f t="shared" si="52"/>
        <v>P002727 Plastic slide lock L=581.6mm</v>
      </c>
    </row>
    <row r="170" spans="1:44" ht="22.5" customHeight="1" x14ac:dyDescent="0.55000000000000004">
      <c r="A170" s="5">
        <v>1000</v>
      </c>
      <c r="B170" s="52" t="s">
        <v>66</v>
      </c>
      <c r="C170" s="63"/>
      <c r="D170" s="64">
        <v>10034174</v>
      </c>
      <c r="E170" s="144"/>
      <c r="F170" s="118"/>
      <c r="G170" s="118"/>
      <c r="H170" s="118"/>
      <c r="I170" s="64"/>
      <c r="J170" s="64"/>
      <c r="K170" s="118"/>
      <c r="L170" s="105"/>
      <c r="M170" s="8"/>
      <c r="N170" s="91" t="s">
        <v>284</v>
      </c>
      <c r="O170" s="10">
        <v>7</v>
      </c>
      <c r="P170" s="10"/>
      <c r="Q170" s="11"/>
      <c r="R170" s="11"/>
      <c r="S170" s="43"/>
      <c r="Y170" s="122"/>
      <c r="Z170" s="50"/>
      <c r="AA170" s="50"/>
      <c r="AB170" s="50"/>
      <c r="AC170" s="50"/>
      <c r="AD170" s="121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Q170" s="132" t="s">
        <v>388</v>
      </c>
      <c r="AR170" s="122" t="str">
        <f t="shared" si="52"/>
        <v>P002803 ball slide rail core (left)</v>
      </c>
    </row>
    <row r="171" spans="1:44" ht="22.5" customHeight="1" x14ac:dyDescent="0.55000000000000004">
      <c r="A171" s="5">
        <v>1000</v>
      </c>
      <c r="B171" s="52" t="s">
        <v>66</v>
      </c>
      <c r="C171" s="63"/>
      <c r="D171" s="64">
        <v>10034175</v>
      </c>
      <c r="E171" s="144"/>
      <c r="F171" s="118"/>
      <c r="G171" s="118"/>
      <c r="H171" s="118"/>
      <c r="I171" s="118"/>
      <c r="J171" s="64"/>
      <c r="K171" s="118"/>
      <c r="L171" s="105"/>
      <c r="M171" s="8"/>
      <c r="N171" s="91" t="s">
        <v>285</v>
      </c>
      <c r="O171" s="10">
        <v>5</v>
      </c>
      <c r="P171" s="10"/>
      <c r="Q171" s="11"/>
      <c r="R171" s="11"/>
      <c r="S171" s="43"/>
      <c r="Y171" s="122"/>
      <c r="Z171" s="50"/>
      <c r="AA171" s="50"/>
      <c r="AB171" s="50"/>
      <c r="AC171" s="50"/>
      <c r="AD171" s="121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Q171" s="132" t="s">
        <v>389</v>
      </c>
      <c r="AR171" s="122" t="str">
        <f t="shared" si="52"/>
        <v>P002804 ball slide rail shell (left)</v>
      </c>
    </row>
    <row r="172" spans="1:44" ht="22.5" customHeight="1" x14ac:dyDescent="0.55000000000000004">
      <c r="A172" s="5">
        <v>1000</v>
      </c>
      <c r="B172" s="52" t="s">
        <v>66</v>
      </c>
      <c r="C172" s="63"/>
      <c r="D172" s="64">
        <v>10034176</v>
      </c>
      <c r="E172" s="144"/>
      <c r="F172" s="118"/>
      <c r="G172" s="118"/>
      <c r="H172" s="118"/>
      <c r="I172" s="118"/>
      <c r="J172" s="64"/>
      <c r="K172" s="118"/>
      <c r="L172" s="105"/>
      <c r="M172" s="8"/>
      <c r="N172" s="91" t="s">
        <v>286</v>
      </c>
      <c r="O172" s="10">
        <v>7</v>
      </c>
      <c r="P172" s="10"/>
      <c r="Q172" s="11"/>
      <c r="R172" s="11"/>
      <c r="S172" s="43"/>
      <c r="Y172" s="122"/>
      <c r="Z172" s="50"/>
      <c r="AA172" s="50"/>
      <c r="AB172" s="50"/>
      <c r="AC172" s="50"/>
      <c r="AD172" s="121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Q172" s="132" t="s">
        <v>390</v>
      </c>
      <c r="AR172" s="122" t="str">
        <f t="shared" si="52"/>
        <v>P002805 ball slide rail core (right)</v>
      </c>
    </row>
    <row r="173" spans="1:44" ht="22.5" customHeight="1" x14ac:dyDescent="0.55000000000000004">
      <c r="A173" s="5">
        <v>1000</v>
      </c>
      <c r="B173" s="52" t="s">
        <v>66</v>
      </c>
      <c r="C173" s="63"/>
      <c r="D173" s="64">
        <v>10034177</v>
      </c>
      <c r="E173" s="144"/>
      <c r="F173" s="118"/>
      <c r="G173" s="118"/>
      <c r="H173" s="118"/>
      <c r="I173" s="118"/>
      <c r="J173" s="64"/>
      <c r="K173" s="118"/>
      <c r="L173" s="105"/>
      <c r="M173" s="8"/>
      <c r="N173" s="91" t="s">
        <v>287</v>
      </c>
      <c r="O173" s="10">
        <v>5</v>
      </c>
      <c r="P173" s="10"/>
      <c r="Q173" s="11"/>
      <c r="R173" s="11"/>
      <c r="S173" s="43"/>
      <c r="Y173" s="122"/>
      <c r="Z173" s="50"/>
      <c r="AA173" s="50"/>
      <c r="AB173" s="50"/>
      <c r="AC173" s="50"/>
      <c r="AD173" s="121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Q173" s="132" t="s">
        <v>391</v>
      </c>
      <c r="AR173" s="122" t="str">
        <f t="shared" si="52"/>
        <v>P002806 ball slide rail shell (right)</v>
      </c>
    </row>
    <row r="174" spans="1:44" ht="22.5" customHeight="1" x14ac:dyDescent="0.55000000000000004">
      <c r="A174" s="5">
        <v>1000</v>
      </c>
      <c r="B174" s="52" t="s">
        <v>66</v>
      </c>
      <c r="C174" s="63"/>
      <c r="D174" s="64">
        <v>10030461</v>
      </c>
      <c r="E174" s="144"/>
      <c r="F174" s="118"/>
      <c r="G174" s="118"/>
      <c r="H174" s="118"/>
      <c r="I174" s="118"/>
      <c r="J174" s="64"/>
      <c r="K174" s="118"/>
      <c r="L174" s="105"/>
      <c r="M174" s="8"/>
      <c r="N174" s="91" t="s">
        <v>288</v>
      </c>
      <c r="O174" s="10">
        <v>4</v>
      </c>
      <c r="P174" s="10"/>
      <c r="Q174" s="11"/>
      <c r="R174" s="11"/>
      <c r="S174" s="43"/>
      <c r="Y174" s="122"/>
      <c r="Z174" s="50"/>
      <c r="AA174" s="50"/>
      <c r="AB174" s="50"/>
      <c r="AC174" s="50"/>
      <c r="AD174" s="121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Q174" s="132" t="s">
        <v>392</v>
      </c>
      <c r="AR174" s="122" t="str">
        <f t="shared" si="52"/>
        <v>P002728 ball slide rail shell</v>
      </c>
    </row>
    <row r="175" spans="1:44" ht="22.5" customHeight="1" x14ac:dyDescent="0.55000000000000004">
      <c r="A175" s="5">
        <v>1000</v>
      </c>
      <c r="B175" s="52" t="s">
        <v>66</v>
      </c>
      <c r="C175" s="63"/>
      <c r="D175" s="64">
        <v>10030462</v>
      </c>
      <c r="E175" s="144"/>
      <c r="F175" s="118"/>
      <c r="G175" s="118"/>
      <c r="H175" s="117"/>
      <c r="I175" s="64"/>
      <c r="J175" s="65"/>
      <c r="K175" s="66"/>
      <c r="L175" s="105"/>
      <c r="M175" s="8"/>
      <c r="N175" s="91" t="s">
        <v>289</v>
      </c>
      <c r="O175" s="10">
        <v>4</v>
      </c>
      <c r="P175" s="10"/>
      <c r="Q175" s="11"/>
      <c r="R175" s="11"/>
      <c r="S175" s="43"/>
      <c r="Y175" s="122"/>
      <c r="Z175" s="50"/>
      <c r="AA175" s="50"/>
      <c r="AB175" s="50"/>
      <c r="AC175" s="50"/>
      <c r="AD175" s="121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Q175" s="132" t="s">
        <v>393</v>
      </c>
      <c r="AR175" s="122" t="str">
        <f t="shared" si="52"/>
        <v>P000552 Open iron rivet 4x8</v>
      </c>
    </row>
    <row r="176" spans="1:44" ht="22.5" customHeight="1" x14ac:dyDescent="0.55000000000000004">
      <c r="A176" s="5">
        <v>1000</v>
      </c>
      <c r="B176" s="52" t="s">
        <v>66</v>
      </c>
      <c r="C176" s="63"/>
      <c r="D176" s="64">
        <v>10028460</v>
      </c>
      <c r="E176" s="143"/>
      <c r="F176" s="118"/>
      <c r="G176" s="118"/>
      <c r="H176" s="117"/>
      <c r="I176" s="64"/>
      <c r="J176" s="65"/>
      <c r="K176" s="66"/>
      <c r="L176" s="105"/>
      <c r="M176" s="8"/>
      <c r="N176" s="91" t="s">
        <v>290</v>
      </c>
      <c r="O176" s="10">
        <v>6</v>
      </c>
      <c r="P176" s="10"/>
      <c r="Q176" s="11"/>
      <c r="R176" s="11"/>
      <c r="S176" s="43"/>
      <c r="Y176" s="122"/>
      <c r="Z176" s="50"/>
      <c r="AA176" s="50"/>
      <c r="AB176" s="50"/>
      <c r="AC176" s="50"/>
      <c r="AD176" s="121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Q176" s="132" t="s">
        <v>91</v>
      </c>
      <c r="AR176" s="122" t="str">
        <f t="shared" si="52"/>
        <v>P000305 Open iron rivet 4x6</v>
      </c>
    </row>
    <row r="177" spans="1:44" ht="22.5" customHeight="1" x14ac:dyDescent="0.55000000000000004">
      <c r="A177" s="5">
        <v>1000</v>
      </c>
      <c r="B177" s="52" t="s">
        <v>66</v>
      </c>
      <c r="C177" s="63"/>
      <c r="D177" s="64">
        <v>10034178</v>
      </c>
      <c r="E177" s="143"/>
      <c r="F177" s="64"/>
      <c r="G177" s="64"/>
      <c r="H177" s="71"/>
      <c r="I177" s="64"/>
      <c r="J177" s="65"/>
      <c r="K177" s="66"/>
      <c r="L177" s="105"/>
      <c r="M177" s="8"/>
      <c r="N177" s="91" t="s">
        <v>291</v>
      </c>
      <c r="O177" s="10">
        <v>24</v>
      </c>
      <c r="P177" s="10"/>
      <c r="Q177" s="11"/>
      <c r="R177" s="11"/>
      <c r="S177" s="43"/>
      <c r="Y177" s="122"/>
      <c r="Z177" s="50"/>
      <c r="AA177" s="50"/>
      <c r="AB177" s="50"/>
      <c r="AC177" s="50"/>
      <c r="AD177" s="121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Q177" s="132" t="s">
        <v>394</v>
      </c>
      <c r="AR177" s="122" t="str">
        <f t="shared" si="52"/>
        <v>P000457 Open aluminum rivet 4x6</v>
      </c>
    </row>
    <row r="178" spans="1:44" ht="22.5" customHeight="1" x14ac:dyDescent="0.55000000000000004">
      <c r="A178" s="5">
        <v>1000</v>
      </c>
      <c r="B178" s="52" t="s">
        <v>66</v>
      </c>
      <c r="C178" s="63"/>
      <c r="D178" s="64">
        <v>10034179</v>
      </c>
      <c r="E178" s="143"/>
      <c r="F178" s="64"/>
      <c r="G178" s="64"/>
      <c r="H178" s="64"/>
      <c r="I178" s="64"/>
      <c r="J178" s="65"/>
      <c r="K178" s="66"/>
      <c r="L178" s="105"/>
      <c r="M178" s="8"/>
      <c r="N178" s="91" t="s">
        <v>292</v>
      </c>
      <c r="O178" s="10">
        <v>8</v>
      </c>
      <c r="P178" s="10"/>
      <c r="Q178" s="11"/>
      <c r="R178" s="11"/>
      <c r="S178" s="43"/>
      <c r="Y178" s="122"/>
      <c r="Z178" s="50"/>
      <c r="AA178" s="50"/>
      <c r="AB178" s="50"/>
      <c r="AC178" s="50"/>
      <c r="AD178" s="121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Q178" s="132" t="s">
        <v>395</v>
      </c>
      <c r="AR178" s="122" t="str">
        <f t="shared" si="52"/>
        <v>P003181  Open aluminum rivet 4x10</v>
      </c>
    </row>
    <row r="179" spans="1:44" ht="22.5" customHeight="1" x14ac:dyDescent="0.55000000000000004">
      <c r="A179" s="5">
        <v>1000</v>
      </c>
      <c r="B179" s="52" t="s">
        <v>66</v>
      </c>
      <c r="C179" s="63"/>
      <c r="D179" s="64">
        <v>10030463</v>
      </c>
      <c r="E179" s="143"/>
      <c r="F179" s="64"/>
      <c r="G179" s="64"/>
      <c r="H179" s="64"/>
      <c r="I179" s="64"/>
      <c r="J179" s="65"/>
      <c r="K179" s="66"/>
      <c r="L179" s="105"/>
      <c r="M179" s="8"/>
      <c r="N179" s="91" t="s">
        <v>293</v>
      </c>
      <c r="O179" s="10">
        <v>2</v>
      </c>
      <c r="P179" s="10"/>
      <c r="Q179" s="11"/>
      <c r="R179" s="11"/>
      <c r="S179" s="43"/>
      <c r="Y179" s="122"/>
      <c r="Z179" s="50"/>
      <c r="AA179" s="50"/>
      <c r="AB179" s="50"/>
      <c r="AC179" s="50"/>
      <c r="AD179" s="121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Q179" s="132" t="s">
        <v>396</v>
      </c>
      <c r="AR179" s="122" t="str">
        <f t="shared" si="52"/>
        <v>P002730  Pneumatic bracket</v>
      </c>
    </row>
    <row r="180" spans="1:44" ht="22.5" customHeight="1" x14ac:dyDescent="0.55000000000000004">
      <c r="A180" s="5">
        <v>1000</v>
      </c>
      <c r="B180" s="52" t="s">
        <v>66</v>
      </c>
      <c r="C180" s="63"/>
      <c r="D180" s="64">
        <v>10034960</v>
      </c>
      <c r="E180" s="146"/>
      <c r="F180" s="64"/>
      <c r="G180" s="64"/>
      <c r="H180" s="71"/>
      <c r="I180" s="64"/>
      <c r="J180" s="65"/>
      <c r="K180" s="66"/>
      <c r="L180" s="105"/>
      <c r="M180" s="8"/>
      <c r="N180" s="91" t="s">
        <v>424</v>
      </c>
      <c r="O180" s="10">
        <v>4</v>
      </c>
      <c r="P180" s="10"/>
      <c r="Q180" s="11"/>
      <c r="R180" s="11"/>
      <c r="S180" s="43"/>
      <c r="Y180" s="122"/>
      <c r="Z180" s="50"/>
      <c r="AA180" s="50"/>
      <c r="AB180" s="50"/>
      <c r="AC180" s="50"/>
      <c r="AD180" s="121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Q180" s="132" t="s">
        <v>397</v>
      </c>
      <c r="AR180" s="122" t="str">
        <f t="shared" si="52"/>
        <v>P003455 Flat head half hexagon rivet nut</v>
      </c>
    </row>
    <row r="181" spans="1:44" ht="22.5" customHeight="1" x14ac:dyDescent="0.55000000000000004">
      <c r="A181" s="5">
        <v>1000</v>
      </c>
      <c r="B181" s="52" t="s">
        <v>66</v>
      </c>
      <c r="C181" s="63"/>
      <c r="D181" s="64">
        <v>20004240</v>
      </c>
      <c r="E181" s="143"/>
      <c r="F181" s="64"/>
      <c r="G181" s="64"/>
      <c r="H181" s="64"/>
      <c r="I181" s="64"/>
      <c r="J181" s="65"/>
      <c r="K181" s="66"/>
      <c r="L181" s="105"/>
      <c r="M181" s="8"/>
      <c r="N181" s="91" t="s">
        <v>295</v>
      </c>
      <c r="O181" s="10">
        <v>2</v>
      </c>
      <c r="P181" s="10"/>
      <c r="Q181" s="11"/>
      <c r="R181" s="11"/>
      <c r="S181" s="43"/>
      <c r="Y181" s="122"/>
      <c r="Z181" s="50"/>
      <c r="AA181" s="50"/>
      <c r="AB181" s="50"/>
      <c r="AC181" s="50"/>
      <c r="AD181" s="121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Q181" s="132" t="s">
        <v>398</v>
      </c>
      <c r="AR181" s="122" t="str">
        <f t="shared" si="52"/>
        <v>P002614 Black anti-collision rubber pellets</v>
      </c>
    </row>
    <row r="182" spans="1:44" ht="22.5" customHeight="1" x14ac:dyDescent="0.55000000000000004">
      <c r="A182" s="5">
        <v>1000</v>
      </c>
      <c r="B182" s="52" t="s">
        <v>66</v>
      </c>
      <c r="C182" s="63"/>
      <c r="D182" s="64">
        <v>20004241</v>
      </c>
      <c r="E182" s="143"/>
      <c r="F182" s="64"/>
      <c r="G182" s="64"/>
      <c r="H182" s="71"/>
      <c r="I182" s="64"/>
      <c r="J182" s="65"/>
      <c r="K182" s="66"/>
      <c r="L182" s="105"/>
      <c r="M182" s="8"/>
      <c r="N182" s="91" t="s">
        <v>296</v>
      </c>
      <c r="O182" s="10">
        <v>1</v>
      </c>
      <c r="P182" s="10"/>
      <c r="Q182" s="11"/>
      <c r="R182" s="11"/>
      <c r="S182" s="43"/>
      <c r="Y182" s="122"/>
      <c r="Z182" s="50"/>
      <c r="AA182" s="50"/>
      <c r="AB182" s="50"/>
      <c r="AC182" s="50"/>
      <c r="AD182" s="121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Q182" s="132" t="s">
        <v>399</v>
      </c>
      <c r="AR182" s="122" t="str">
        <f t="shared" si="52"/>
        <v>P001106 Rubber trademark U.S.GENERAL</v>
      </c>
    </row>
    <row r="183" spans="1:44" ht="22.5" customHeight="1" x14ac:dyDescent="0.55000000000000004">
      <c r="A183" s="5">
        <v>1000</v>
      </c>
      <c r="B183" s="52" t="s">
        <v>66</v>
      </c>
      <c r="C183" s="63"/>
      <c r="D183" s="64">
        <v>20004981</v>
      </c>
      <c r="E183" s="143"/>
      <c r="F183" s="64"/>
      <c r="G183" s="64"/>
      <c r="H183" s="64"/>
      <c r="I183" s="64"/>
      <c r="J183" s="65"/>
      <c r="K183" s="66"/>
      <c r="L183" s="105"/>
      <c r="M183" s="8"/>
      <c r="N183" s="91" t="s">
        <v>297</v>
      </c>
      <c r="O183" s="10">
        <v>1</v>
      </c>
      <c r="P183" s="10"/>
      <c r="Q183" s="11"/>
      <c r="R183" s="11"/>
      <c r="S183" s="43"/>
      <c r="Y183" s="122"/>
      <c r="Z183" s="50"/>
      <c r="AA183" s="50"/>
      <c r="AB183" s="50"/>
      <c r="AC183" s="50"/>
      <c r="AD183" s="121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Q183" s="132" t="s">
        <v>400</v>
      </c>
      <c r="AR183" s="122" t="str">
        <f t="shared" si="52"/>
        <v>P003300 Rubber trademark SERIES3</v>
      </c>
    </row>
    <row r="184" spans="1:44" ht="22.5" customHeight="1" x14ac:dyDescent="0.55000000000000004">
      <c r="A184" s="5">
        <v>1000</v>
      </c>
      <c r="B184" s="52" t="s">
        <v>66</v>
      </c>
      <c r="C184" s="63"/>
      <c r="D184" s="64">
        <v>20005029</v>
      </c>
      <c r="E184" s="143"/>
      <c r="F184" s="64"/>
      <c r="G184" s="64"/>
      <c r="H184" s="64"/>
      <c r="I184" s="64"/>
      <c r="J184" s="65"/>
      <c r="K184" s="66"/>
      <c r="L184" s="105"/>
      <c r="M184" s="8"/>
      <c r="N184" s="91" t="s">
        <v>298</v>
      </c>
      <c r="O184" s="10">
        <v>3</v>
      </c>
      <c r="P184" s="10"/>
      <c r="Q184" s="11"/>
      <c r="R184" s="11"/>
      <c r="S184" s="43"/>
      <c r="Y184" s="122"/>
      <c r="Z184" s="50"/>
      <c r="AA184" s="50"/>
      <c r="AB184" s="50"/>
      <c r="AC184" s="50"/>
      <c r="AD184" s="121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Q184" s="132" t="s">
        <v>404</v>
      </c>
      <c r="AR184" s="122" t="str">
        <f t="shared" si="52"/>
        <v>PM060104 PVC pad 167x494x2</v>
      </c>
    </row>
    <row r="185" spans="1:44" ht="22.5" customHeight="1" x14ac:dyDescent="0.55000000000000004">
      <c r="A185" s="5">
        <v>1000</v>
      </c>
      <c r="B185" s="52" t="s">
        <v>66</v>
      </c>
      <c r="C185" s="63"/>
      <c r="D185" s="64">
        <v>20005026</v>
      </c>
      <c r="E185" s="144"/>
      <c r="F185" s="118"/>
      <c r="G185" s="118"/>
      <c r="H185" s="118"/>
      <c r="I185" s="64"/>
      <c r="J185" s="118"/>
      <c r="K185" s="118"/>
      <c r="L185" s="105"/>
      <c r="M185" s="8"/>
      <c r="N185" s="91" t="s">
        <v>299</v>
      </c>
      <c r="O185" s="10">
        <v>4</v>
      </c>
      <c r="P185" s="10"/>
      <c r="Q185" s="11"/>
      <c r="R185" s="11"/>
      <c r="S185" s="43"/>
      <c r="Y185" s="122"/>
      <c r="Z185" s="50"/>
      <c r="AA185" s="50"/>
      <c r="AB185" s="50"/>
      <c r="AC185" s="50"/>
      <c r="AD185" s="121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Q185" s="132" t="s">
        <v>405</v>
      </c>
      <c r="AR185" s="122" t="str">
        <f t="shared" si="52"/>
        <v>PM060101 PVC pad 566x494x2</v>
      </c>
    </row>
    <row r="186" spans="1:44" ht="22.5" customHeight="1" x14ac:dyDescent="0.55000000000000004">
      <c r="A186" s="5">
        <v>1000</v>
      </c>
      <c r="B186" s="52" t="s">
        <v>66</v>
      </c>
      <c r="C186" s="63"/>
      <c r="D186" s="64">
        <v>20005008</v>
      </c>
      <c r="E186" s="144"/>
      <c r="F186" s="118"/>
      <c r="G186" s="118"/>
      <c r="H186" s="118"/>
      <c r="I186" s="64"/>
      <c r="J186" s="118"/>
      <c r="K186" s="118"/>
      <c r="L186" s="105"/>
      <c r="M186" s="8"/>
      <c r="N186" s="91" t="s">
        <v>300</v>
      </c>
      <c r="O186" s="10">
        <v>1</v>
      </c>
      <c r="P186" s="10"/>
      <c r="Q186" s="11"/>
      <c r="R186" s="11"/>
      <c r="S186" s="43"/>
      <c r="Y186" s="122"/>
      <c r="Z186" s="50"/>
      <c r="AA186" s="50"/>
      <c r="AB186" s="50"/>
      <c r="AC186" s="50"/>
      <c r="AD186" s="121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Q186" s="132" t="s">
        <v>401</v>
      </c>
      <c r="AR186" s="122" t="str">
        <f t="shared" si="52"/>
        <v>P002731 PVC pad 662x537x2</v>
      </c>
    </row>
    <row r="187" spans="1:44" ht="22.5" customHeight="1" x14ac:dyDescent="0.55000000000000004">
      <c r="A187" s="5">
        <v>1000</v>
      </c>
      <c r="B187" s="52" t="s">
        <v>66</v>
      </c>
      <c r="C187" s="63"/>
      <c r="D187" s="64">
        <v>20004936</v>
      </c>
      <c r="E187" s="144"/>
      <c r="F187" s="118"/>
      <c r="G187" s="118"/>
      <c r="H187" s="118"/>
      <c r="I187" s="64"/>
      <c r="J187" s="118"/>
      <c r="K187" s="118"/>
      <c r="L187" s="105"/>
      <c r="M187" s="8"/>
      <c r="N187" s="91" t="s">
        <v>301</v>
      </c>
      <c r="O187" s="10">
        <v>1</v>
      </c>
      <c r="P187" s="10"/>
      <c r="Q187" s="11"/>
      <c r="R187" s="11"/>
      <c r="S187" s="43"/>
      <c r="Y187" s="122"/>
      <c r="Z187" s="50"/>
      <c r="AA187" s="50"/>
      <c r="AB187" s="50"/>
      <c r="AC187" s="50"/>
      <c r="AD187" s="121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Q187" s="132" t="s">
        <v>406</v>
      </c>
      <c r="AR187" s="122" t="str">
        <f t="shared" si="52"/>
        <v>PM030251 CH-2607HGR six-sided carton</v>
      </c>
    </row>
    <row r="188" spans="1:44" ht="22.5" customHeight="1" x14ac:dyDescent="0.55000000000000004">
      <c r="A188" s="5">
        <v>1000</v>
      </c>
      <c r="B188" s="52" t="s">
        <v>66</v>
      </c>
      <c r="C188" s="63"/>
      <c r="D188" s="64">
        <v>20004952</v>
      </c>
      <c r="E188" s="144"/>
      <c r="F188" s="118"/>
      <c r="G188" s="118"/>
      <c r="H188" s="118"/>
      <c r="I188" s="118"/>
      <c r="J188" s="117"/>
      <c r="K188" s="118"/>
      <c r="L188" s="105"/>
      <c r="M188" s="8"/>
      <c r="N188" s="91" t="s">
        <v>302</v>
      </c>
      <c r="O188" s="10">
        <v>4</v>
      </c>
      <c r="P188" s="10"/>
      <c r="Q188" s="11"/>
      <c r="R188" s="11"/>
      <c r="S188" s="43"/>
      <c r="Y188" s="122"/>
      <c r="Z188" s="50"/>
      <c r="AA188" s="50"/>
      <c r="AB188" s="50"/>
      <c r="AC188" s="50"/>
      <c r="AD188" s="121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Q188" s="132" t="s">
        <v>402</v>
      </c>
      <c r="AR188" s="122" t="str">
        <f t="shared" si="52"/>
        <v>P002754 Foam edge guard 558x50x50</v>
      </c>
    </row>
    <row r="189" spans="1:44" ht="22.5" customHeight="1" x14ac:dyDescent="0.55000000000000004">
      <c r="A189" s="5">
        <v>1000</v>
      </c>
      <c r="B189" s="52" t="s">
        <v>66</v>
      </c>
      <c r="C189" s="63"/>
      <c r="D189" s="64">
        <v>20005019</v>
      </c>
      <c r="E189" s="144"/>
      <c r="F189" s="118"/>
      <c r="G189" s="118"/>
      <c r="H189" s="118"/>
      <c r="I189" s="118"/>
      <c r="J189" s="117"/>
      <c r="K189" s="118"/>
      <c r="L189" s="105"/>
      <c r="M189" s="8"/>
      <c r="N189" s="91" t="s">
        <v>303</v>
      </c>
      <c r="O189" s="10">
        <v>2</v>
      </c>
      <c r="P189" s="10"/>
      <c r="Q189" s="11"/>
      <c r="R189" s="11"/>
      <c r="S189" s="43"/>
      <c r="Y189" s="122"/>
      <c r="Z189" s="50"/>
      <c r="AA189" s="50"/>
      <c r="AB189" s="50"/>
      <c r="AC189" s="50"/>
      <c r="AD189" s="121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Q189" s="132" t="s">
        <v>407</v>
      </c>
      <c r="AR189" s="122" t="str">
        <f t="shared" si="52"/>
        <v>PM050296 Bubble board 605×558×20</v>
      </c>
    </row>
    <row r="190" spans="1:44" ht="22.5" customHeight="1" x14ac:dyDescent="0.55000000000000004">
      <c r="A190" s="5">
        <v>1000</v>
      </c>
      <c r="B190" s="52" t="s">
        <v>66</v>
      </c>
      <c r="C190" s="63"/>
      <c r="D190" s="64">
        <v>20005020</v>
      </c>
      <c r="E190" s="144"/>
      <c r="F190" s="118"/>
      <c r="G190" s="118"/>
      <c r="H190" s="118"/>
      <c r="I190" s="118"/>
      <c r="J190" s="117"/>
      <c r="K190" s="118"/>
      <c r="L190" s="105"/>
      <c r="M190" s="8"/>
      <c r="N190" s="91" t="s">
        <v>304</v>
      </c>
      <c r="O190" s="10">
        <v>4</v>
      </c>
      <c r="P190" s="10"/>
      <c r="Q190" s="11"/>
      <c r="R190" s="11"/>
      <c r="S190" s="43"/>
      <c r="Y190" s="122"/>
      <c r="Z190" s="50"/>
      <c r="AA190" s="50"/>
      <c r="AB190" s="50"/>
      <c r="AC190" s="50"/>
      <c r="AD190" s="121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Q190" s="132" t="s">
        <v>408</v>
      </c>
      <c r="AR190" s="122" t="str">
        <f t="shared" si="52"/>
        <v>PM050297 Bubble board 185×558×20</v>
      </c>
    </row>
    <row r="191" spans="1:44" ht="22.5" customHeight="1" x14ac:dyDescent="0.55000000000000004">
      <c r="A191" s="5">
        <v>1000</v>
      </c>
      <c r="B191" s="52" t="s">
        <v>66</v>
      </c>
      <c r="C191" s="63"/>
      <c r="D191" s="64">
        <v>20005014</v>
      </c>
      <c r="E191" s="144"/>
      <c r="F191" s="118"/>
      <c r="G191" s="118"/>
      <c r="H191" s="118"/>
      <c r="I191" s="118"/>
      <c r="J191" s="117"/>
      <c r="K191" s="118"/>
      <c r="L191" s="105"/>
      <c r="M191" s="8"/>
      <c r="N191" s="91" t="s">
        <v>305</v>
      </c>
      <c r="O191" s="10">
        <v>2</v>
      </c>
      <c r="P191" s="10"/>
      <c r="Q191" s="11"/>
      <c r="R191" s="11"/>
      <c r="S191" s="43"/>
      <c r="Y191" s="122"/>
      <c r="Z191" s="50"/>
      <c r="AA191" s="50"/>
      <c r="AB191" s="50"/>
      <c r="AC191" s="50"/>
      <c r="AD191" s="121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Q191" s="132" t="s">
        <v>409</v>
      </c>
      <c r="AR191" s="122" t="str">
        <f t="shared" si="52"/>
        <v>PM050213 Bubble board 708×584×20</v>
      </c>
    </row>
    <row r="192" spans="1:44" ht="22.5" customHeight="1" x14ac:dyDescent="0.55000000000000004">
      <c r="A192" s="5">
        <v>1000</v>
      </c>
      <c r="B192" s="52" t="s">
        <v>66</v>
      </c>
      <c r="C192" s="63"/>
      <c r="D192" s="64">
        <v>20004978</v>
      </c>
      <c r="E192" s="144"/>
      <c r="F192" s="71"/>
      <c r="G192" s="118"/>
      <c r="H192" s="118"/>
      <c r="I192" s="64"/>
      <c r="J192" s="65"/>
      <c r="K192" s="66"/>
      <c r="L192" s="105"/>
      <c r="M192" s="8"/>
      <c r="N192" s="91" t="s">
        <v>306</v>
      </c>
      <c r="O192" s="10">
        <v>1</v>
      </c>
      <c r="P192" s="10"/>
      <c r="Q192" s="11"/>
      <c r="R192" s="11"/>
      <c r="S192" s="43"/>
      <c r="Y192" s="122"/>
      <c r="Z192" s="50"/>
      <c r="AA192" s="50"/>
      <c r="AB192" s="50"/>
      <c r="AC192" s="50"/>
      <c r="AD192" s="121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Q192" s="132" t="s">
        <v>410</v>
      </c>
      <c r="AR192" s="122" t="str">
        <f t="shared" si="52"/>
        <v>PM040152 Plastic bag 1300x1200</v>
      </c>
    </row>
    <row r="193" spans="1:44" ht="22.5" customHeight="1" x14ac:dyDescent="0.55000000000000004">
      <c r="A193" s="5">
        <v>1000</v>
      </c>
      <c r="B193" s="52" t="s">
        <v>66</v>
      </c>
      <c r="C193" s="63"/>
      <c r="D193" s="64">
        <v>20004089</v>
      </c>
      <c r="E193" s="64"/>
      <c r="F193" s="71"/>
      <c r="G193" s="118"/>
      <c r="H193" s="118"/>
      <c r="I193" s="64"/>
      <c r="J193" s="65"/>
      <c r="K193" s="66"/>
      <c r="L193" s="105"/>
      <c r="M193" s="8"/>
      <c r="N193" s="91" t="s">
        <v>462</v>
      </c>
      <c r="O193" s="10">
        <v>0.2</v>
      </c>
      <c r="P193" s="10"/>
      <c r="Q193" s="11"/>
      <c r="R193" s="11"/>
      <c r="S193" s="43"/>
      <c r="Y193" s="122"/>
      <c r="Z193" s="50"/>
      <c r="AA193" s="50"/>
      <c r="AB193" s="50"/>
      <c r="AC193" s="50"/>
      <c r="AD193" s="121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Q193" s="132" t="s">
        <v>549</v>
      </c>
      <c r="AR193" s="122" t="str">
        <f t="shared" si="52"/>
        <v>M00024 เทปกระดาษกาวย่น Nuvo(LG) 20Y</v>
      </c>
    </row>
    <row r="194" spans="1:44" ht="22.5" customHeight="1" x14ac:dyDescent="0.55000000000000004">
      <c r="A194" s="5">
        <v>1000</v>
      </c>
      <c r="B194" s="52" t="s">
        <v>66</v>
      </c>
      <c r="C194" s="63"/>
      <c r="D194" s="64">
        <v>20004998</v>
      </c>
      <c r="E194" s="143"/>
      <c r="F194" s="64"/>
      <c r="G194" s="64"/>
      <c r="H194" s="71"/>
      <c r="I194" s="64"/>
      <c r="J194" s="64"/>
      <c r="K194" s="65"/>
      <c r="L194" s="105"/>
      <c r="M194" s="8"/>
      <c r="N194" s="91" t="s">
        <v>308</v>
      </c>
      <c r="O194" s="10">
        <v>1</v>
      </c>
      <c r="P194" s="10"/>
      <c r="Q194" s="11"/>
      <c r="R194" s="11"/>
      <c r="S194" s="43"/>
      <c r="Y194" s="122"/>
      <c r="Z194" s="50"/>
      <c r="AA194" s="50"/>
      <c r="AB194" s="50"/>
      <c r="AC194" s="50"/>
      <c r="AD194" s="121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Q194" s="132" t="s">
        <v>412</v>
      </c>
      <c r="AR194" s="122" t="str">
        <f t="shared" si="52"/>
        <v>PM990004 Black nylon rope</v>
      </c>
    </row>
    <row r="195" spans="1:44" ht="22.5" customHeight="1" x14ac:dyDescent="0.55000000000000004">
      <c r="A195" s="5">
        <v>1000</v>
      </c>
      <c r="B195" s="52" t="s">
        <v>66</v>
      </c>
      <c r="C195" s="63"/>
      <c r="D195" s="64">
        <v>20004973</v>
      </c>
      <c r="E195" s="143"/>
      <c r="F195" s="64"/>
      <c r="G195" s="64"/>
      <c r="H195" s="64"/>
      <c r="I195" s="64"/>
      <c r="J195" s="64"/>
      <c r="K195" s="65"/>
      <c r="L195" s="105"/>
      <c r="M195" s="8"/>
      <c r="N195" s="91" t="s">
        <v>309</v>
      </c>
      <c r="O195" s="10">
        <v>1</v>
      </c>
      <c r="P195" s="10"/>
      <c r="Q195" s="11"/>
      <c r="R195" s="11"/>
      <c r="S195" s="43"/>
      <c r="Y195" s="122"/>
      <c r="Z195" s="50"/>
      <c r="AA195" s="50"/>
      <c r="AB195" s="50"/>
      <c r="AC195" s="50"/>
      <c r="AD195" s="121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Q195" s="132" t="s">
        <v>413</v>
      </c>
      <c r="AR195" s="122" t="str">
        <f t="shared" si="52"/>
        <v>PM040095 Sealed bag 70x80</v>
      </c>
    </row>
    <row r="196" spans="1:44" ht="22.5" customHeight="1" x14ac:dyDescent="0.55000000000000004">
      <c r="A196" s="5">
        <v>1000</v>
      </c>
      <c r="B196" s="52" t="s">
        <v>66</v>
      </c>
      <c r="C196" s="63"/>
      <c r="D196" s="64">
        <v>20004983</v>
      </c>
      <c r="E196" s="143"/>
      <c r="F196" s="64"/>
      <c r="G196" s="64"/>
      <c r="H196" s="64"/>
      <c r="I196" s="64"/>
      <c r="J196" s="64"/>
      <c r="K196" s="65"/>
      <c r="L196" s="105"/>
      <c r="M196" s="8"/>
      <c r="N196" s="91" t="s">
        <v>310</v>
      </c>
      <c r="O196" s="10">
        <v>1</v>
      </c>
      <c r="P196" s="10"/>
      <c r="Q196" s="11"/>
      <c r="R196" s="11"/>
      <c r="S196" s="43"/>
      <c r="Y196" s="122"/>
      <c r="Z196" s="50"/>
      <c r="AA196" s="50"/>
      <c r="AB196" s="50"/>
      <c r="AC196" s="50"/>
      <c r="AD196" s="121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Q196" s="132" t="s">
        <v>414</v>
      </c>
      <c r="AR196" s="122" t="str">
        <f t="shared" si="52"/>
        <v>PM080418 Trademark sticker</v>
      </c>
    </row>
    <row r="197" spans="1:44" ht="22.5" customHeight="1" x14ac:dyDescent="0.55000000000000004">
      <c r="A197" s="5">
        <v>1000</v>
      </c>
      <c r="B197" s="52" t="s">
        <v>66</v>
      </c>
      <c r="C197" s="63"/>
      <c r="D197" s="64">
        <v>20005002</v>
      </c>
      <c r="E197" s="143"/>
      <c r="F197" s="64"/>
      <c r="G197" s="64"/>
      <c r="H197" s="64"/>
      <c r="I197" s="64"/>
      <c r="J197" s="64"/>
      <c r="K197" s="65"/>
      <c r="L197" s="105"/>
      <c r="M197" s="8"/>
      <c r="N197" s="91" t="s">
        <v>311</v>
      </c>
      <c r="O197" s="10">
        <v>1</v>
      </c>
      <c r="P197" s="10"/>
      <c r="Q197" s="11"/>
      <c r="R197" s="11"/>
      <c r="S197" s="43"/>
      <c r="Y197" s="122"/>
      <c r="Z197" s="50"/>
      <c r="AA197" s="50"/>
      <c r="AB197" s="50"/>
      <c r="AC197" s="50"/>
      <c r="AD197" s="121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Q197" s="132" t="s">
        <v>415</v>
      </c>
      <c r="AR197" s="122" t="str">
        <f t="shared" si="52"/>
        <v>PM090141 CH-2607HGR English manual</v>
      </c>
    </row>
    <row r="198" spans="1:44" ht="22.5" customHeight="1" x14ac:dyDescent="0.55000000000000004">
      <c r="A198" s="5">
        <v>1000</v>
      </c>
      <c r="B198" s="52" t="s">
        <v>66</v>
      </c>
      <c r="C198" s="63"/>
      <c r="D198" s="64">
        <v>20004990</v>
      </c>
      <c r="E198" s="143"/>
      <c r="F198" s="64"/>
      <c r="G198" s="64"/>
      <c r="H198" s="64"/>
      <c r="I198" s="118"/>
      <c r="J198" s="64"/>
      <c r="K198" s="65"/>
      <c r="L198" s="105"/>
      <c r="M198" s="8"/>
      <c r="N198" s="91" t="s">
        <v>312</v>
      </c>
      <c r="O198" s="10">
        <v>1</v>
      </c>
      <c r="P198" s="10"/>
      <c r="Q198" s="11"/>
      <c r="R198" s="11"/>
      <c r="S198" s="43"/>
      <c r="Y198" s="122"/>
      <c r="Z198" s="50"/>
      <c r="AA198" s="50"/>
      <c r="AB198" s="50"/>
      <c r="AC198" s="50"/>
      <c r="AD198" s="121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Q198" s="132" t="s">
        <v>416</v>
      </c>
      <c r="AR198" s="122" t="str">
        <f t="shared" si="52"/>
        <v>PM080431 CH-2607HGR large warning label</v>
      </c>
    </row>
    <row r="199" spans="1:44" ht="22.5" customHeight="1" x14ac:dyDescent="0.55000000000000004">
      <c r="A199" s="5">
        <v>1000</v>
      </c>
      <c r="B199" s="52" t="s">
        <v>66</v>
      </c>
      <c r="C199" s="63"/>
      <c r="D199" s="64">
        <v>20004991</v>
      </c>
      <c r="E199" s="143"/>
      <c r="F199" s="64"/>
      <c r="G199" s="64"/>
      <c r="H199" s="71"/>
      <c r="I199" s="118"/>
      <c r="J199" s="64"/>
      <c r="K199" s="65"/>
      <c r="L199" s="105"/>
      <c r="M199" s="8"/>
      <c r="N199" s="91" t="s">
        <v>313</v>
      </c>
      <c r="O199" s="10">
        <v>4</v>
      </c>
      <c r="P199" s="10"/>
      <c r="Q199" s="11"/>
      <c r="R199" s="11"/>
      <c r="S199" s="43"/>
      <c r="Y199" s="122"/>
      <c r="Z199" s="50"/>
      <c r="AA199" s="50"/>
      <c r="AB199" s="50"/>
      <c r="AC199" s="50"/>
      <c r="AD199" s="121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Q199" s="132" t="s">
        <v>417</v>
      </c>
      <c r="AR199" s="122" t="str">
        <f t="shared" si="52"/>
        <v>PM080432 CH-2607HGR color sticker</v>
      </c>
    </row>
    <row r="200" spans="1:44" ht="22.5" customHeight="1" x14ac:dyDescent="0.55000000000000004">
      <c r="A200" s="5">
        <v>1000</v>
      </c>
      <c r="B200" s="52" t="s">
        <v>66</v>
      </c>
      <c r="C200" s="63"/>
      <c r="D200" s="64">
        <v>20004982</v>
      </c>
      <c r="E200" s="143"/>
      <c r="F200" s="64"/>
      <c r="G200" s="64"/>
      <c r="H200" s="64"/>
      <c r="I200" s="118"/>
      <c r="J200" s="64"/>
      <c r="K200" s="65"/>
      <c r="L200" s="105"/>
      <c r="M200" s="8"/>
      <c r="N200" s="91" t="s">
        <v>314</v>
      </c>
      <c r="O200" s="10">
        <v>2</v>
      </c>
      <c r="P200" s="10"/>
      <c r="Q200" s="11"/>
      <c r="R200" s="11"/>
      <c r="S200" s="43"/>
      <c r="Y200" s="122"/>
      <c r="Z200" s="50"/>
      <c r="AA200" s="50"/>
      <c r="AB200" s="50"/>
      <c r="AC200" s="50"/>
      <c r="AD200" s="121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Q200" s="132" t="s">
        <v>418</v>
      </c>
      <c r="AR200" s="122" t="str">
        <f t="shared" si="52"/>
        <v>PM080101 Warning label</v>
      </c>
    </row>
    <row r="201" spans="1:44" ht="22.5" customHeight="1" x14ac:dyDescent="0.55000000000000004">
      <c r="A201" s="5">
        <v>1000</v>
      </c>
      <c r="B201" s="52" t="s">
        <v>66</v>
      </c>
      <c r="C201" s="63"/>
      <c r="D201" s="64">
        <v>20004985</v>
      </c>
      <c r="E201" s="143"/>
      <c r="F201" s="64"/>
      <c r="G201" s="64"/>
      <c r="H201" s="64"/>
      <c r="I201" s="118"/>
      <c r="J201" s="64"/>
      <c r="K201" s="65"/>
      <c r="L201" s="105"/>
      <c r="M201" s="8"/>
      <c r="N201" s="91" t="s">
        <v>315</v>
      </c>
      <c r="O201" s="10">
        <v>4</v>
      </c>
      <c r="P201" s="10"/>
      <c r="Q201" s="11"/>
      <c r="R201" s="11"/>
      <c r="S201" s="43"/>
      <c r="Y201" s="122"/>
      <c r="Z201" s="50"/>
      <c r="AA201" s="50"/>
      <c r="AB201" s="50"/>
      <c r="AC201" s="50"/>
      <c r="AD201" s="121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Q201" s="132" t="s">
        <v>419</v>
      </c>
      <c r="AR201" s="122" t="str">
        <f t="shared" si="52"/>
        <v>PM080420 Carton tracking code label</v>
      </c>
    </row>
    <row r="202" spans="1:44" ht="22.5" customHeight="1" x14ac:dyDescent="0.55000000000000004">
      <c r="A202" s="5">
        <v>1000</v>
      </c>
      <c r="B202" s="52" t="s">
        <v>66</v>
      </c>
      <c r="C202" s="63"/>
      <c r="D202" s="64">
        <v>20004948</v>
      </c>
      <c r="E202" s="144"/>
      <c r="F202" s="118"/>
      <c r="G202" s="118"/>
      <c r="H202" s="118"/>
      <c r="I202" s="64"/>
      <c r="J202" s="118"/>
      <c r="K202" s="118"/>
      <c r="L202" s="105"/>
      <c r="M202" s="8"/>
      <c r="N202" s="91" t="s">
        <v>316</v>
      </c>
      <c r="O202" s="10">
        <v>2</v>
      </c>
      <c r="P202" s="10"/>
      <c r="Q202" s="11"/>
      <c r="R202" s="11"/>
      <c r="S202" s="43"/>
      <c r="Y202" s="122"/>
      <c r="Z202" s="50"/>
      <c r="AA202" s="50"/>
      <c r="AB202" s="50"/>
      <c r="AC202" s="50"/>
      <c r="AD202" s="121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Q202" s="132" t="s">
        <v>420</v>
      </c>
      <c r="AR202" s="122" t="str">
        <f t="shared" si="52"/>
        <v>PM080433 Carton mark</v>
      </c>
    </row>
    <row r="203" spans="1:44" ht="22.5" customHeight="1" x14ac:dyDescent="0.55000000000000004">
      <c r="A203" s="5"/>
      <c r="B203" s="52"/>
      <c r="C203" s="63"/>
      <c r="D203" s="64"/>
      <c r="E203" s="144"/>
      <c r="F203" s="118"/>
      <c r="G203" s="118"/>
      <c r="H203" s="118"/>
      <c r="I203" s="64"/>
      <c r="J203" s="118"/>
      <c r="K203" s="118"/>
      <c r="L203" s="105"/>
      <c r="M203" s="8"/>
      <c r="N203" s="91"/>
      <c r="O203" s="10"/>
      <c r="P203" s="10"/>
      <c r="Q203" s="11"/>
      <c r="R203" s="11"/>
      <c r="S203" s="43"/>
      <c r="Y203" s="122"/>
      <c r="Z203" s="50"/>
      <c r="AA203" s="50"/>
      <c r="AB203" s="50"/>
      <c r="AC203" s="50"/>
      <c r="AD203" s="121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Q203" s="132"/>
      <c r="AR203" s="122"/>
    </row>
    <row r="204" spans="1:44" ht="22.5" customHeight="1" x14ac:dyDescent="0.55000000000000004">
      <c r="A204" s="5">
        <v>1000</v>
      </c>
      <c r="B204" s="52" t="s">
        <v>66</v>
      </c>
      <c r="C204" s="63"/>
      <c r="D204" s="64">
        <v>20005987</v>
      </c>
      <c r="E204" s="144"/>
      <c r="F204" s="118"/>
      <c r="G204" s="118"/>
      <c r="H204" s="118"/>
      <c r="I204" s="64"/>
      <c r="J204" s="118"/>
      <c r="K204" s="118"/>
      <c r="L204" s="105"/>
      <c r="M204" s="8"/>
      <c r="N204" s="91" t="s">
        <v>482</v>
      </c>
      <c r="O204" s="10">
        <v>4.5</v>
      </c>
      <c r="P204" s="10"/>
      <c r="Q204" s="11"/>
      <c r="R204" s="11"/>
      <c r="S204" s="43"/>
      <c r="Y204" s="122"/>
      <c r="Z204" s="50"/>
      <c r="AA204" s="50"/>
      <c r="AB204" s="50"/>
      <c r="AC204" s="50"/>
      <c r="AD204" s="121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Q204" s="132" t="s">
        <v>555</v>
      </c>
      <c r="AR204" s="122" t="str">
        <f t="shared" si="52"/>
        <v>M00012 Tape OPP 100Y (สีใส)</v>
      </c>
    </row>
    <row r="205" spans="1:44" ht="22.5" customHeight="1" x14ac:dyDescent="0.55000000000000004">
      <c r="A205" s="5">
        <v>1000</v>
      </c>
      <c r="B205" s="52" t="s">
        <v>66</v>
      </c>
      <c r="C205" s="63"/>
      <c r="D205" s="64">
        <v>10034961</v>
      </c>
      <c r="E205" s="144"/>
      <c r="F205" s="118"/>
      <c r="G205" s="118"/>
      <c r="H205" s="118"/>
      <c r="I205" s="118"/>
      <c r="J205" s="117"/>
      <c r="K205" s="118"/>
      <c r="L205" s="105"/>
      <c r="M205" s="8"/>
      <c r="N205" s="91" t="s">
        <v>425</v>
      </c>
      <c r="O205" s="10">
        <f>1/40</f>
        <v>2.5000000000000001E-2</v>
      </c>
      <c r="P205" s="10"/>
      <c r="Q205" s="11"/>
      <c r="R205" s="11"/>
      <c r="S205" s="43"/>
      <c r="Y205" s="122"/>
      <c r="Z205" s="50"/>
      <c r="AA205" s="50"/>
      <c r="AB205" s="50"/>
      <c r="AC205" s="50"/>
      <c r="AD205" s="121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Q205" s="3" t="s">
        <v>559</v>
      </c>
      <c r="AR205" s="122" t="str">
        <f t="shared" si="52"/>
        <v>AIR DRYING CPI RED(TOUCH UP)</v>
      </c>
    </row>
    <row r="206" spans="1:44" ht="22.5" customHeight="1" x14ac:dyDescent="0.55000000000000004">
      <c r="A206" s="5">
        <v>1000</v>
      </c>
      <c r="B206" s="52" t="s">
        <v>66</v>
      </c>
      <c r="C206" s="63"/>
      <c r="D206" s="64">
        <v>10036298</v>
      </c>
      <c r="E206" s="144"/>
      <c r="F206" s="118"/>
      <c r="G206" s="118"/>
      <c r="H206" s="118"/>
      <c r="I206" s="118"/>
      <c r="J206" s="117"/>
      <c r="K206" s="118"/>
      <c r="L206" s="105"/>
      <c r="M206" s="8"/>
      <c r="N206" s="91" t="s">
        <v>479</v>
      </c>
      <c r="O206" s="10">
        <v>0.02</v>
      </c>
      <c r="P206" s="10"/>
      <c r="Q206" s="11"/>
      <c r="R206" s="11"/>
      <c r="S206" s="43"/>
      <c r="Y206" s="122"/>
      <c r="Z206" s="50"/>
      <c r="AA206" s="50"/>
      <c r="AB206" s="50"/>
      <c r="AC206" s="50"/>
      <c r="AD206" s="121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Q206" s="3" t="s">
        <v>556</v>
      </c>
      <c r="AR206" s="122" t="str">
        <f t="shared" si="52"/>
        <v>กระดาษทรายกลมหลังกาว 5" No.80 A275 Alu.</v>
      </c>
    </row>
    <row r="207" spans="1:44" ht="22.5" customHeight="1" x14ac:dyDescent="0.55000000000000004">
      <c r="A207" s="5">
        <v>1000</v>
      </c>
      <c r="B207" s="52" t="s">
        <v>66</v>
      </c>
      <c r="C207" s="63"/>
      <c r="D207" s="64">
        <v>10036299</v>
      </c>
      <c r="E207" s="144"/>
      <c r="F207" s="118"/>
      <c r="G207" s="118"/>
      <c r="H207" s="118"/>
      <c r="I207" s="118"/>
      <c r="J207" s="117"/>
      <c r="K207" s="118"/>
      <c r="L207" s="105"/>
      <c r="M207" s="8"/>
      <c r="N207" s="91" t="s">
        <v>480</v>
      </c>
      <c r="O207" s="10">
        <v>0.05</v>
      </c>
      <c r="P207" s="10"/>
      <c r="Q207" s="11"/>
      <c r="R207" s="11"/>
      <c r="S207" s="43"/>
      <c r="Y207" s="122"/>
      <c r="Z207" s="50"/>
      <c r="AA207" s="50"/>
      <c r="AB207" s="50"/>
      <c r="AC207" s="50"/>
      <c r="AD207" s="121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Q207" s="3" t="s">
        <v>557</v>
      </c>
      <c r="AR207" s="122" t="str">
        <f t="shared" si="52"/>
        <v>ใบปัดกระดาษทรายซ้อน 4" #80/SUMO</v>
      </c>
    </row>
    <row r="208" spans="1:44" ht="22.5" customHeight="1" x14ac:dyDescent="0.55000000000000004">
      <c r="A208" s="5">
        <v>1000</v>
      </c>
      <c r="B208" s="52" t="s">
        <v>66</v>
      </c>
      <c r="C208" s="63"/>
      <c r="D208" s="64">
        <v>10036337</v>
      </c>
      <c r="E208" s="144"/>
      <c r="F208" s="71"/>
      <c r="G208" s="118"/>
      <c r="H208" s="118"/>
      <c r="I208" s="64"/>
      <c r="J208" s="65"/>
      <c r="K208" s="66"/>
      <c r="L208" s="105"/>
      <c r="M208" s="8"/>
      <c r="N208" s="91" t="s">
        <v>481</v>
      </c>
      <c r="O208" s="10">
        <v>5.0000000000000001E-3</v>
      </c>
      <c r="P208" s="10"/>
      <c r="Q208" s="11"/>
      <c r="R208" s="11"/>
      <c r="S208" s="43"/>
      <c r="Y208" s="122"/>
      <c r="Z208" s="50"/>
      <c r="AA208" s="50"/>
      <c r="AB208" s="50"/>
      <c r="AC208" s="50"/>
      <c r="AD208" s="121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Q208" s="3" t="s">
        <v>558</v>
      </c>
      <c r="AR208" s="122" t="str">
        <f t="shared" si="52"/>
        <v>น้ำมันกอฮอล์ EAGLE อย่างดี เกรดสูง(9กก.)</v>
      </c>
    </row>
    <row r="209" spans="1:44" ht="22.5" customHeight="1" x14ac:dyDescent="0.55000000000000004">
      <c r="A209" s="5">
        <v>1000</v>
      </c>
      <c r="B209" s="52" t="s">
        <v>66</v>
      </c>
      <c r="C209" s="63"/>
      <c r="D209" s="64">
        <v>20005152</v>
      </c>
      <c r="E209" s="64"/>
      <c r="F209" s="71"/>
      <c r="G209" s="118"/>
      <c r="H209" s="118"/>
      <c r="I209" s="64"/>
      <c r="J209" s="65"/>
      <c r="K209" s="66"/>
      <c r="L209" s="105"/>
      <c r="M209" s="8"/>
      <c r="N209" s="91" t="s">
        <v>488</v>
      </c>
      <c r="O209" s="10">
        <v>0.2</v>
      </c>
      <c r="P209" s="10"/>
      <c r="Q209" s="11"/>
      <c r="R209" s="11"/>
      <c r="S209" s="43"/>
      <c r="Y209" s="122"/>
      <c r="Z209" s="50"/>
      <c r="AA209" s="50"/>
      <c r="AB209" s="50"/>
      <c r="AC209" s="50"/>
      <c r="AD209" s="121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Q209" s="3" t="s">
        <v>421</v>
      </c>
      <c r="AR209" s="122" t="str">
        <f t="shared" si="52"/>
        <v>PM990002 White packaging HV12-18W</v>
      </c>
    </row>
    <row r="210" spans="1:44" ht="22.5" customHeight="1" x14ac:dyDescent="0.55000000000000004">
      <c r="A210" s="5">
        <v>1000</v>
      </c>
      <c r="B210" s="52" t="s">
        <v>66</v>
      </c>
      <c r="C210" s="63"/>
      <c r="D210" s="64"/>
      <c r="E210" s="143"/>
      <c r="F210" s="64"/>
      <c r="G210" s="64"/>
      <c r="H210" s="71"/>
      <c r="I210" s="64"/>
      <c r="J210" s="64"/>
      <c r="K210" s="65"/>
      <c r="L210" s="105"/>
      <c r="M210" s="8"/>
      <c r="N210" s="91"/>
      <c r="O210" s="10"/>
      <c r="P210" s="10"/>
      <c r="Q210" s="11"/>
      <c r="R210" s="11"/>
      <c r="S210" s="43"/>
      <c r="Y210" s="122"/>
      <c r="Z210" s="50"/>
      <c r="AA210" s="50"/>
      <c r="AB210" s="50"/>
      <c r="AC210" s="50"/>
      <c r="AD210" s="121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</row>
    <row r="211" spans="1:44" ht="22.5" customHeight="1" x14ac:dyDescent="0.55000000000000004">
      <c r="A211" s="5">
        <v>1000</v>
      </c>
      <c r="B211" s="52" t="s">
        <v>66</v>
      </c>
      <c r="C211" s="63"/>
      <c r="D211" s="64"/>
      <c r="E211" s="143"/>
      <c r="F211" s="64"/>
      <c r="G211" s="64"/>
      <c r="H211" s="64"/>
      <c r="I211" s="64"/>
      <c r="J211" s="64"/>
      <c r="K211" s="65"/>
      <c r="L211" s="105"/>
      <c r="M211" s="8"/>
      <c r="N211" s="91"/>
      <c r="O211" s="10"/>
      <c r="P211" s="10"/>
      <c r="Q211" s="11"/>
      <c r="R211" s="11"/>
      <c r="S211" s="43"/>
      <c r="Y211" s="122"/>
      <c r="Z211" s="50"/>
      <c r="AA211" s="50"/>
      <c r="AB211" s="50"/>
      <c r="AC211" s="50"/>
      <c r="AD211" s="121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</row>
    <row r="212" spans="1:44" ht="22.5" customHeight="1" x14ac:dyDescent="0.55000000000000004">
      <c r="A212" s="5">
        <v>1000</v>
      </c>
      <c r="B212" s="52" t="s">
        <v>66</v>
      </c>
      <c r="C212" s="63"/>
      <c r="D212" s="64"/>
      <c r="E212" s="143"/>
      <c r="F212" s="64"/>
      <c r="G212" s="64"/>
      <c r="H212" s="64"/>
      <c r="I212" s="64"/>
      <c r="J212" s="64"/>
      <c r="K212" s="65"/>
      <c r="L212" s="105"/>
      <c r="M212" s="8"/>
      <c r="N212" s="91"/>
      <c r="O212" s="10"/>
      <c r="P212" s="10"/>
      <c r="Q212" s="11"/>
      <c r="R212" s="11"/>
      <c r="S212" s="43"/>
      <c r="Y212" s="122"/>
      <c r="Z212" s="50"/>
      <c r="AA212" s="50"/>
      <c r="AB212" s="50"/>
      <c r="AC212" s="50"/>
      <c r="AD212" s="121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</row>
    <row r="213" spans="1:44" ht="22.5" customHeight="1" x14ac:dyDescent="0.55000000000000004">
      <c r="A213" s="5">
        <v>1000</v>
      </c>
      <c r="B213" s="52" t="s">
        <v>66</v>
      </c>
      <c r="C213" s="63"/>
      <c r="D213" s="64"/>
      <c r="E213" s="143"/>
      <c r="F213" s="64"/>
      <c r="G213" s="64"/>
      <c r="H213" s="118"/>
      <c r="I213" s="118"/>
      <c r="J213" s="64"/>
      <c r="K213" s="65"/>
      <c r="L213" s="105"/>
      <c r="M213" s="8"/>
      <c r="N213" s="91"/>
      <c r="O213" s="10"/>
      <c r="P213" s="10"/>
      <c r="Q213" s="11"/>
      <c r="R213" s="11"/>
      <c r="S213" s="43"/>
      <c r="Y213" s="122"/>
      <c r="Z213" s="50"/>
      <c r="AA213" s="50"/>
      <c r="AB213" s="50"/>
      <c r="AC213" s="50"/>
      <c r="AD213" s="121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</row>
    <row r="214" spans="1:44" ht="22.5" customHeight="1" x14ac:dyDescent="0.55000000000000004">
      <c r="A214" s="5">
        <v>1000</v>
      </c>
      <c r="B214" s="52" t="s">
        <v>66</v>
      </c>
      <c r="C214" s="63"/>
      <c r="D214" s="64"/>
      <c r="E214" s="143"/>
      <c r="F214" s="64"/>
      <c r="G214" s="64"/>
      <c r="H214" s="118"/>
      <c r="I214" s="118"/>
      <c r="J214" s="64"/>
      <c r="K214" s="65"/>
      <c r="L214" s="105"/>
      <c r="M214" s="8"/>
      <c r="N214" s="91"/>
      <c r="O214" s="10"/>
      <c r="P214" s="10"/>
      <c r="Q214" s="11"/>
      <c r="R214" s="11"/>
      <c r="S214" s="43"/>
      <c r="Y214" s="122"/>
      <c r="Z214" s="50"/>
      <c r="AA214" s="50"/>
      <c r="AB214" s="50"/>
      <c r="AC214" s="50"/>
      <c r="AD214" s="121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</row>
    <row r="215" spans="1:44" ht="22.5" customHeight="1" x14ac:dyDescent="0.55000000000000004">
      <c r="A215" s="5">
        <v>1000</v>
      </c>
      <c r="B215" s="52" t="s">
        <v>66</v>
      </c>
      <c r="C215" s="63"/>
      <c r="D215" s="64"/>
      <c r="E215" s="143"/>
      <c r="F215" s="64"/>
      <c r="G215" s="64"/>
      <c r="H215" s="71"/>
      <c r="I215" s="118"/>
      <c r="J215" s="64"/>
      <c r="K215" s="65"/>
      <c r="L215" s="105"/>
      <c r="M215" s="8"/>
      <c r="N215" s="91"/>
      <c r="O215" s="10"/>
      <c r="P215" s="10"/>
      <c r="Q215" s="11"/>
      <c r="R215" s="11"/>
      <c r="S215" s="43"/>
      <c r="Y215" s="122"/>
      <c r="Z215" s="50"/>
      <c r="AA215" s="50"/>
      <c r="AB215" s="50"/>
      <c r="AC215" s="50"/>
      <c r="AD215" s="121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</row>
    <row r="216" spans="1:44" ht="22.5" customHeight="1" x14ac:dyDescent="0.55000000000000004">
      <c r="A216" s="5">
        <v>1000</v>
      </c>
      <c r="B216" s="52" t="s">
        <v>66</v>
      </c>
      <c r="C216" s="63"/>
      <c r="D216" s="64"/>
      <c r="E216" s="143"/>
      <c r="F216" s="64"/>
      <c r="G216" s="64"/>
      <c r="H216" s="64"/>
      <c r="I216" s="118"/>
      <c r="J216" s="64"/>
      <c r="K216" s="65"/>
      <c r="L216" s="105"/>
      <c r="M216" s="8"/>
      <c r="N216" s="91"/>
      <c r="O216" s="10"/>
      <c r="P216" s="10"/>
      <c r="Q216" s="11"/>
      <c r="R216" s="11"/>
      <c r="S216" s="43"/>
      <c r="Y216" s="122"/>
      <c r="Z216" s="50"/>
      <c r="AA216" s="50"/>
      <c r="AB216" s="50"/>
      <c r="AC216" s="50"/>
      <c r="AD216" s="121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</row>
    <row r="217" spans="1:44" ht="22.5" customHeight="1" x14ac:dyDescent="0.55000000000000004">
      <c r="A217" s="5">
        <v>1000</v>
      </c>
      <c r="B217" s="52" t="s">
        <v>66</v>
      </c>
      <c r="C217" s="63"/>
      <c r="D217" s="64"/>
      <c r="E217" s="143"/>
      <c r="F217" s="64"/>
      <c r="G217" s="64"/>
      <c r="H217" s="64"/>
      <c r="I217" s="118"/>
      <c r="J217" s="64"/>
      <c r="K217" s="65"/>
      <c r="L217" s="105"/>
      <c r="M217" s="8"/>
      <c r="N217" s="91"/>
      <c r="O217" s="10"/>
      <c r="P217" s="10"/>
      <c r="Q217" s="11"/>
      <c r="R217" s="11"/>
      <c r="S217" s="43"/>
      <c r="Y217" s="122"/>
      <c r="Z217" s="50"/>
      <c r="AA217" s="50"/>
      <c r="AB217" s="50"/>
      <c r="AC217" s="50"/>
      <c r="AD217" s="121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</row>
    <row r="218" spans="1:44" ht="22.5" customHeight="1" x14ac:dyDescent="0.55000000000000004">
      <c r="A218" s="5">
        <v>1000</v>
      </c>
      <c r="B218" s="52" t="s">
        <v>66</v>
      </c>
      <c r="C218" s="63"/>
      <c r="D218" s="64"/>
      <c r="E218" s="144"/>
      <c r="F218" s="118"/>
      <c r="G218" s="118"/>
      <c r="H218" s="118"/>
      <c r="I218" s="64"/>
      <c r="J218" s="118"/>
      <c r="K218" s="118"/>
      <c r="L218" s="105"/>
      <c r="M218" s="8"/>
      <c r="N218" s="91"/>
      <c r="O218" s="10"/>
      <c r="P218" s="10"/>
      <c r="Q218" s="11"/>
      <c r="R218" s="11"/>
      <c r="S218" s="43"/>
      <c r="Y218" s="122"/>
      <c r="Z218" s="50"/>
      <c r="AA218" s="50"/>
      <c r="AB218" s="50"/>
      <c r="AC218" s="50"/>
      <c r="AD218" s="121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</row>
    <row r="219" spans="1:44" ht="22.5" customHeight="1" x14ac:dyDescent="0.55000000000000004">
      <c r="A219" s="5">
        <v>1000</v>
      </c>
      <c r="B219" s="52" t="s">
        <v>66</v>
      </c>
      <c r="C219" s="63"/>
      <c r="D219" s="64"/>
      <c r="E219" s="144"/>
      <c r="F219" s="118"/>
      <c r="G219" s="118"/>
      <c r="H219" s="118"/>
      <c r="I219" s="64"/>
      <c r="J219" s="118"/>
      <c r="K219" s="118"/>
      <c r="L219" s="105"/>
      <c r="M219" s="8"/>
      <c r="N219" s="91"/>
      <c r="O219" s="10"/>
      <c r="P219" s="10"/>
      <c r="Q219" s="11"/>
      <c r="R219" s="11"/>
      <c r="S219" s="43"/>
      <c r="Y219" s="122"/>
      <c r="Z219" s="50"/>
      <c r="AA219" s="50"/>
      <c r="AB219" s="50"/>
      <c r="AC219" s="50"/>
      <c r="AD219" s="121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</row>
    <row r="220" spans="1:44" ht="22.5" customHeight="1" x14ac:dyDescent="0.55000000000000004">
      <c r="A220" s="5">
        <v>1000</v>
      </c>
      <c r="B220" s="52" t="s">
        <v>66</v>
      </c>
      <c r="C220" s="63"/>
      <c r="D220" s="64"/>
      <c r="E220" s="144"/>
      <c r="F220" s="118"/>
      <c r="G220" s="118"/>
      <c r="H220" s="118"/>
      <c r="I220" s="64"/>
      <c r="J220" s="118"/>
      <c r="K220" s="118"/>
      <c r="L220" s="105"/>
      <c r="M220" s="8"/>
      <c r="N220" s="91"/>
      <c r="O220" s="10"/>
      <c r="P220" s="10"/>
      <c r="Q220" s="11"/>
      <c r="R220" s="11"/>
      <c r="S220" s="43"/>
      <c r="Y220" s="122"/>
      <c r="Z220" s="50"/>
      <c r="AA220" s="50"/>
      <c r="AB220" s="50"/>
      <c r="AC220" s="50"/>
      <c r="AD220" s="121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</row>
    <row r="221" spans="1:44" ht="22.5" customHeight="1" x14ac:dyDescent="0.55000000000000004">
      <c r="A221" s="5">
        <v>1000</v>
      </c>
      <c r="B221" s="52" t="s">
        <v>66</v>
      </c>
      <c r="C221" s="63"/>
      <c r="D221" s="64"/>
      <c r="E221" s="144"/>
      <c r="F221" s="118"/>
      <c r="G221" s="118"/>
      <c r="H221" s="118"/>
      <c r="I221" s="118"/>
      <c r="J221" s="117"/>
      <c r="K221" s="118"/>
      <c r="L221" s="105"/>
      <c r="M221" s="8"/>
      <c r="N221" s="91"/>
      <c r="O221" s="10"/>
      <c r="P221" s="10"/>
      <c r="Q221" s="11"/>
      <c r="R221" s="11"/>
      <c r="S221" s="43"/>
      <c r="Y221" s="122"/>
      <c r="Z221" s="50"/>
      <c r="AA221" s="50"/>
      <c r="AB221" s="50"/>
      <c r="AC221" s="50"/>
      <c r="AD221" s="121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</row>
    <row r="222" spans="1:44" ht="22.5" customHeight="1" x14ac:dyDescent="0.55000000000000004">
      <c r="A222" s="5">
        <v>1000</v>
      </c>
      <c r="B222" s="52" t="s">
        <v>66</v>
      </c>
      <c r="C222" s="63"/>
      <c r="D222" s="64"/>
      <c r="E222" s="144"/>
      <c r="F222" s="118"/>
      <c r="G222" s="118"/>
      <c r="H222" s="118"/>
      <c r="I222" s="118"/>
      <c r="J222" s="117"/>
      <c r="K222" s="118"/>
      <c r="L222" s="105"/>
      <c r="M222" s="8"/>
      <c r="N222" s="91"/>
      <c r="O222" s="10"/>
      <c r="P222" s="10"/>
      <c r="Q222" s="11"/>
      <c r="R222" s="11"/>
      <c r="S222" s="43"/>
      <c r="Y222" s="122"/>
      <c r="Z222" s="50"/>
      <c r="AA222" s="50"/>
      <c r="AB222" s="50"/>
      <c r="AC222" s="50"/>
      <c r="AD222" s="121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</row>
    <row r="223" spans="1:44" ht="22.5" customHeight="1" x14ac:dyDescent="0.55000000000000004">
      <c r="A223" s="5">
        <v>1000</v>
      </c>
      <c r="B223" s="52" t="s">
        <v>66</v>
      </c>
      <c r="C223" s="63"/>
      <c r="D223" s="64"/>
      <c r="E223" s="144"/>
      <c r="F223" s="118"/>
      <c r="G223" s="118"/>
      <c r="H223" s="118"/>
      <c r="I223" s="118"/>
      <c r="J223" s="117"/>
      <c r="K223" s="118"/>
      <c r="L223" s="105"/>
      <c r="M223" s="8"/>
      <c r="N223" s="91"/>
      <c r="O223" s="10"/>
      <c r="P223" s="10"/>
      <c r="Q223" s="11"/>
      <c r="R223" s="11"/>
      <c r="S223" s="43"/>
      <c r="Y223" s="122"/>
      <c r="Z223" s="50"/>
      <c r="AA223" s="50"/>
      <c r="AB223" s="50"/>
      <c r="AC223" s="50"/>
      <c r="AD223" s="121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</row>
    <row r="224" spans="1:44" ht="22.5" customHeight="1" x14ac:dyDescent="0.55000000000000004">
      <c r="A224" s="5">
        <v>1000</v>
      </c>
      <c r="B224" s="52" t="s">
        <v>66</v>
      </c>
      <c r="C224" s="63"/>
      <c r="D224" s="64"/>
      <c r="E224" s="144"/>
      <c r="F224" s="118"/>
      <c r="G224" s="118"/>
      <c r="H224" s="118"/>
      <c r="I224" s="118"/>
      <c r="J224" s="117"/>
      <c r="K224" s="118"/>
      <c r="L224" s="105"/>
      <c r="M224" s="8"/>
      <c r="N224" s="91"/>
      <c r="O224" s="10"/>
      <c r="P224" s="10"/>
      <c r="Q224" s="11"/>
      <c r="R224" s="11"/>
      <c r="S224" s="43"/>
      <c r="Y224" s="122"/>
      <c r="Z224" s="50"/>
      <c r="AA224" s="50"/>
      <c r="AB224" s="50"/>
      <c r="AC224" s="50"/>
      <c r="AD224" s="121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</row>
    <row r="225" spans="1:41" ht="22.5" customHeight="1" x14ac:dyDescent="0.55000000000000004">
      <c r="A225" s="5">
        <v>1000</v>
      </c>
      <c r="B225" s="52" t="s">
        <v>66</v>
      </c>
      <c r="C225" s="63"/>
      <c r="D225" s="64"/>
      <c r="E225" s="143"/>
      <c r="F225" s="64"/>
      <c r="G225" s="118"/>
      <c r="H225" s="118"/>
      <c r="I225" s="118"/>
      <c r="J225" s="118"/>
      <c r="K225" s="65"/>
      <c r="L225" s="105"/>
      <c r="M225" s="8"/>
      <c r="N225" s="91"/>
      <c r="O225" s="10"/>
      <c r="P225" s="10"/>
      <c r="Q225" s="11"/>
      <c r="R225" s="11"/>
      <c r="S225" s="43"/>
      <c r="Y225" s="122"/>
      <c r="Z225" s="50"/>
      <c r="AA225" s="50"/>
      <c r="AB225" s="50"/>
      <c r="AC225" s="50"/>
      <c r="AD225" s="121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</row>
    <row r="226" spans="1:41" ht="22.5" customHeight="1" x14ac:dyDescent="0.55000000000000004">
      <c r="A226" s="5">
        <v>1000</v>
      </c>
      <c r="B226" s="52" t="s">
        <v>66</v>
      </c>
      <c r="C226" s="63"/>
      <c r="D226" s="64"/>
      <c r="E226" s="143"/>
      <c r="F226" s="64"/>
      <c r="G226" s="118"/>
      <c r="H226" s="118"/>
      <c r="I226" s="118"/>
      <c r="J226" s="118"/>
      <c r="K226" s="65"/>
      <c r="L226" s="105"/>
      <c r="M226" s="8"/>
      <c r="N226" s="91"/>
      <c r="O226" s="10"/>
      <c r="P226" s="10"/>
      <c r="Q226" s="11"/>
      <c r="R226" s="11"/>
      <c r="S226" s="43"/>
      <c r="Y226" s="122"/>
      <c r="Z226" s="50"/>
      <c r="AA226" s="50"/>
      <c r="AB226" s="50"/>
      <c r="AC226" s="50"/>
      <c r="AD226" s="121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</row>
    <row r="227" spans="1:41" ht="22.5" customHeight="1" x14ac:dyDescent="0.55000000000000004">
      <c r="A227" s="5">
        <v>1000</v>
      </c>
      <c r="B227" s="52" t="s">
        <v>66</v>
      </c>
      <c r="C227" s="63"/>
      <c r="D227" s="64"/>
      <c r="E227" s="143"/>
      <c r="F227" s="64"/>
      <c r="G227" s="64"/>
      <c r="H227" s="64"/>
      <c r="I227" s="118"/>
      <c r="J227" s="118"/>
      <c r="K227" s="118"/>
      <c r="L227" s="105"/>
      <c r="M227" s="8"/>
      <c r="N227" s="91"/>
      <c r="O227" s="10"/>
      <c r="P227" s="10"/>
      <c r="Q227" s="11"/>
      <c r="R227" s="11"/>
      <c r="S227" s="43"/>
      <c r="Y227" s="122"/>
      <c r="Z227" s="50"/>
      <c r="AA227" s="50"/>
      <c r="AB227" s="50"/>
      <c r="AC227" s="50"/>
      <c r="AD227" s="121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</row>
    <row r="228" spans="1:41" ht="22.5" customHeight="1" x14ac:dyDescent="0.55000000000000004">
      <c r="A228" s="5">
        <v>1000</v>
      </c>
      <c r="B228" s="52" t="s">
        <v>66</v>
      </c>
      <c r="C228" s="63"/>
      <c r="D228" s="64"/>
      <c r="E228" s="143"/>
      <c r="F228" s="64"/>
      <c r="G228" s="64"/>
      <c r="H228" s="64"/>
      <c r="I228" s="64"/>
      <c r="J228" s="118"/>
      <c r="K228" s="118"/>
      <c r="L228" s="105"/>
      <c r="M228" s="8"/>
      <c r="N228" s="91"/>
      <c r="O228" s="10"/>
      <c r="P228" s="10"/>
      <c r="Q228" s="11"/>
      <c r="R228" s="11"/>
      <c r="S228" s="43"/>
      <c r="Y228" s="122"/>
      <c r="Z228" s="50"/>
      <c r="AA228" s="50"/>
      <c r="AB228" s="50"/>
      <c r="AC228" s="50"/>
      <c r="AD228" s="121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</row>
    <row r="229" spans="1:41" ht="22.5" customHeight="1" x14ac:dyDescent="0.55000000000000004">
      <c r="A229" s="5">
        <v>1000</v>
      </c>
      <c r="B229" s="52" t="s">
        <v>66</v>
      </c>
      <c r="C229" s="63"/>
      <c r="D229" s="64"/>
      <c r="E229" s="143"/>
      <c r="F229" s="64"/>
      <c r="G229" s="64"/>
      <c r="H229" s="64"/>
      <c r="I229" s="64"/>
      <c r="J229" s="64"/>
      <c r="K229" s="118"/>
      <c r="L229" s="105"/>
      <c r="M229" s="8"/>
      <c r="N229" s="91"/>
      <c r="O229" s="10"/>
      <c r="P229" s="10"/>
      <c r="Q229" s="11"/>
      <c r="R229" s="11"/>
      <c r="S229" s="43"/>
      <c r="Y229" s="122"/>
      <c r="Z229" s="50"/>
      <c r="AA229" s="50"/>
      <c r="AB229" s="50"/>
      <c r="AC229" s="50"/>
      <c r="AD229" s="121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</row>
    <row r="230" spans="1:41" ht="22.5" customHeight="1" x14ac:dyDescent="0.55000000000000004">
      <c r="A230" s="5">
        <v>1000</v>
      </c>
      <c r="B230" s="52" t="s">
        <v>66</v>
      </c>
      <c r="C230" s="63"/>
      <c r="D230" s="64"/>
      <c r="E230" s="143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11"/>
      <c r="S230" s="43"/>
      <c r="Y230" s="122"/>
      <c r="Z230" s="50"/>
      <c r="AA230" s="50"/>
      <c r="AB230" s="50"/>
      <c r="AC230" s="50"/>
      <c r="AD230" s="121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</row>
    <row r="231" spans="1:41" ht="22.5" customHeight="1" x14ac:dyDescent="0.55000000000000004">
      <c r="A231" s="5">
        <v>1000</v>
      </c>
      <c r="B231" s="52" t="s">
        <v>66</v>
      </c>
      <c r="C231" s="63"/>
      <c r="D231" s="64"/>
      <c r="E231" s="143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11"/>
      <c r="S231" s="43"/>
      <c r="Y231" s="122"/>
      <c r="Z231" s="50"/>
      <c r="AA231" s="50"/>
      <c r="AB231" s="50"/>
      <c r="AC231" s="50"/>
      <c r="AD231" s="121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</row>
    <row r="232" spans="1:41" ht="22.5" customHeight="1" x14ac:dyDescent="0.55000000000000004">
      <c r="A232" s="5">
        <v>1000</v>
      </c>
      <c r="B232" s="52" t="s">
        <v>66</v>
      </c>
      <c r="C232" s="63"/>
      <c r="D232" s="64"/>
      <c r="E232" s="143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11"/>
      <c r="S232" s="43"/>
      <c r="Y232" s="122"/>
      <c r="Z232" s="50"/>
      <c r="AA232" s="50"/>
      <c r="AB232" s="50"/>
      <c r="AC232" s="50"/>
      <c r="AD232" s="121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</row>
    <row r="233" spans="1:41" ht="22.5" customHeight="1" x14ac:dyDescent="0.55000000000000004">
      <c r="A233" s="5">
        <v>1000</v>
      </c>
      <c r="B233" s="52" t="s">
        <v>66</v>
      </c>
      <c r="C233" s="63"/>
      <c r="D233" s="64"/>
      <c r="E233" s="143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11"/>
      <c r="S233" s="43"/>
      <c r="Y233" s="122"/>
      <c r="Z233" s="50"/>
      <c r="AA233" s="50"/>
      <c r="AB233" s="50"/>
      <c r="AC233" s="50"/>
      <c r="AD233" s="121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</row>
    <row r="234" spans="1:41" ht="22.5" customHeight="1" x14ac:dyDescent="0.55000000000000004">
      <c r="A234" s="5">
        <v>1000</v>
      </c>
      <c r="B234" s="52" t="s">
        <v>66</v>
      </c>
      <c r="C234" s="63"/>
      <c r="D234" s="64"/>
      <c r="E234" s="143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11"/>
      <c r="S234" s="43"/>
      <c r="Y234" s="122"/>
      <c r="Z234" s="50"/>
      <c r="AA234" s="50"/>
      <c r="AB234" s="50"/>
      <c r="AC234" s="50"/>
      <c r="AD234" s="121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</row>
    <row r="235" spans="1:41" ht="22.5" customHeight="1" x14ac:dyDescent="0.55000000000000004">
      <c r="A235" s="5">
        <v>1000</v>
      </c>
      <c r="B235" s="52" t="s">
        <v>66</v>
      </c>
      <c r="C235" s="63"/>
      <c r="D235" s="64"/>
      <c r="E235" s="143"/>
      <c r="F235" s="64"/>
      <c r="G235" s="64"/>
      <c r="H235" s="64"/>
      <c r="I235" s="118"/>
      <c r="J235" s="64"/>
      <c r="K235" s="64"/>
      <c r="L235" s="105"/>
      <c r="M235" s="8"/>
      <c r="N235" s="91"/>
      <c r="O235" s="10"/>
      <c r="P235" s="10"/>
      <c r="Q235" s="11"/>
      <c r="R235" s="11"/>
      <c r="S235" s="43"/>
      <c r="Y235" s="122"/>
      <c r="Z235" s="50"/>
      <c r="AA235" s="50"/>
      <c r="AB235" s="50"/>
      <c r="AC235" s="50"/>
      <c r="AD235" s="121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</row>
    <row r="236" spans="1:41" ht="22.5" customHeight="1" x14ac:dyDescent="0.55000000000000004">
      <c r="A236" s="5">
        <v>1000</v>
      </c>
      <c r="B236" s="52" t="s">
        <v>66</v>
      </c>
      <c r="C236" s="63"/>
      <c r="D236" s="64"/>
      <c r="E236" s="143"/>
      <c r="F236" s="64"/>
      <c r="G236" s="64"/>
      <c r="H236" s="64"/>
      <c r="I236" s="118"/>
      <c r="J236" s="64"/>
      <c r="K236" s="64"/>
      <c r="L236" s="105"/>
      <c r="M236" s="8"/>
      <c r="N236" s="91"/>
      <c r="O236" s="10"/>
      <c r="P236" s="10"/>
      <c r="Q236" s="11"/>
      <c r="R236" s="11"/>
      <c r="S236" s="43"/>
      <c r="Y236" s="122"/>
      <c r="Z236" s="50"/>
      <c r="AA236" s="50"/>
      <c r="AB236" s="50"/>
      <c r="AC236" s="50"/>
      <c r="AD236" s="121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</row>
    <row r="237" spans="1:41" ht="22.5" customHeight="1" x14ac:dyDescent="0.55000000000000004">
      <c r="A237" s="5">
        <v>1000</v>
      </c>
      <c r="B237" s="52" t="s">
        <v>66</v>
      </c>
      <c r="C237" s="63"/>
      <c r="D237" s="64"/>
      <c r="E237" s="143"/>
      <c r="F237" s="64"/>
      <c r="G237" s="64"/>
      <c r="H237" s="64"/>
      <c r="I237" s="64"/>
      <c r="J237" s="64"/>
      <c r="K237" s="64"/>
      <c r="L237" s="105"/>
      <c r="M237" s="8"/>
      <c r="N237" s="91"/>
      <c r="O237" s="10"/>
      <c r="P237" s="10"/>
      <c r="Q237" s="11"/>
      <c r="R237" s="11"/>
      <c r="S237" s="43"/>
      <c r="Y237" s="122"/>
      <c r="Z237" s="50"/>
      <c r="AA237" s="50"/>
      <c r="AB237" s="50"/>
      <c r="AC237" s="50"/>
      <c r="AD237" s="121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</row>
    <row r="238" spans="1:41" ht="22.5" customHeight="1" x14ac:dyDescent="0.55000000000000004">
      <c r="A238" s="5">
        <v>1000</v>
      </c>
      <c r="B238" s="52" t="s">
        <v>66</v>
      </c>
      <c r="C238" s="63"/>
      <c r="D238" s="64"/>
      <c r="E238" s="143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11"/>
      <c r="S238" s="43"/>
      <c r="Y238" s="122"/>
      <c r="Z238" s="50"/>
      <c r="AA238" s="50"/>
      <c r="AB238" s="50"/>
      <c r="AC238" s="50"/>
      <c r="AD238" s="121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</row>
    <row r="239" spans="1:41" ht="22.5" customHeight="1" x14ac:dyDescent="0.55000000000000004">
      <c r="A239" s="5">
        <v>1000</v>
      </c>
      <c r="B239" s="52" t="s">
        <v>66</v>
      </c>
      <c r="C239" s="63"/>
      <c r="D239" s="64"/>
      <c r="E239" s="143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11"/>
      <c r="S239" s="43"/>
      <c r="Y239" s="122"/>
      <c r="Z239" s="50"/>
      <c r="AA239" s="50"/>
      <c r="AB239" s="50"/>
      <c r="AC239" s="50"/>
      <c r="AD239" s="121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</row>
    <row r="240" spans="1:41" ht="22.5" customHeight="1" x14ac:dyDescent="0.55000000000000004">
      <c r="A240" s="5">
        <v>1000</v>
      </c>
      <c r="B240" s="52" t="s">
        <v>66</v>
      </c>
      <c r="C240" s="63"/>
      <c r="D240" s="64"/>
      <c r="E240" s="143"/>
      <c r="F240" s="64"/>
      <c r="G240" s="64"/>
      <c r="H240" s="64"/>
      <c r="I240" s="64"/>
      <c r="J240" s="64"/>
      <c r="K240" s="64"/>
      <c r="L240" s="105"/>
      <c r="M240" s="8"/>
      <c r="N240" s="91"/>
      <c r="O240" s="10"/>
      <c r="P240" s="10"/>
      <c r="Q240" s="11"/>
      <c r="R240" s="11"/>
      <c r="S240" s="43"/>
      <c r="Y240" s="122"/>
      <c r="Z240" s="50"/>
      <c r="AA240" s="50"/>
      <c r="AB240" s="50"/>
      <c r="AC240" s="50"/>
      <c r="AD240" s="121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</row>
    <row r="241" spans="1:41" ht="22.5" customHeight="1" x14ac:dyDescent="0.55000000000000004">
      <c r="A241" s="5">
        <v>1000</v>
      </c>
      <c r="B241" s="52" t="s">
        <v>66</v>
      </c>
      <c r="C241" s="63"/>
      <c r="D241" s="64"/>
      <c r="E241" s="143"/>
      <c r="F241" s="64"/>
      <c r="G241" s="64"/>
      <c r="H241" s="64"/>
      <c r="I241" s="64"/>
      <c r="J241" s="64"/>
      <c r="K241" s="64"/>
      <c r="L241" s="105"/>
      <c r="M241" s="8"/>
      <c r="N241" s="91"/>
      <c r="O241" s="10"/>
      <c r="P241" s="10"/>
      <c r="Q241" s="11"/>
      <c r="R241" s="11"/>
      <c r="S241" s="43"/>
      <c r="Y241" s="122"/>
      <c r="Z241" s="50"/>
      <c r="AA241" s="50"/>
      <c r="AB241" s="50"/>
      <c r="AC241" s="50"/>
      <c r="AD241" s="121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</row>
    <row r="242" spans="1:41" ht="22.5" customHeight="1" x14ac:dyDescent="0.55000000000000004">
      <c r="A242" s="5">
        <v>1000</v>
      </c>
      <c r="B242" s="52" t="s">
        <v>66</v>
      </c>
      <c r="C242" s="63"/>
      <c r="D242" s="64"/>
      <c r="E242" s="143"/>
      <c r="F242" s="64"/>
      <c r="G242" s="64"/>
      <c r="H242" s="64"/>
      <c r="I242" s="118"/>
      <c r="J242" s="64"/>
      <c r="K242" s="64"/>
      <c r="L242" s="105"/>
      <c r="M242" s="8"/>
      <c r="N242" s="91"/>
      <c r="O242" s="10"/>
      <c r="P242" s="10"/>
      <c r="Q242" s="11"/>
      <c r="R242" s="11"/>
      <c r="S242" s="43"/>
      <c r="Y242" s="122"/>
      <c r="Z242" s="50"/>
      <c r="AA242" s="50"/>
      <c r="AB242" s="50"/>
      <c r="AC242" s="50"/>
      <c r="AD242" s="121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</row>
    <row r="243" spans="1:41" ht="22.5" customHeight="1" x14ac:dyDescent="0.55000000000000004">
      <c r="A243" s="5">
        <v>1000</v>
      </c>
      <c r="B243" s="52" t="s">
        <v>66</v>
      </c>
      <c r="C243" s="63"/>
      <c r="D243" s="64"/>
      <c r="E243" s="143"/>
      <c r="F243" s="64"/>
      <c r="G243" s="64"/>
      <c r="H243" s="64"/>
      <c r="I243" s="118"/>
      <c r="J243" s="64"/>
      <c r="K243" s="64"/>
      <c r="L243" s="105"/>
      <c r="M243" s="8"/>
      <c r="N243" s="91"/>
      <c r="O243" s="10"/>
      <c r="P243" s="10"/>
      <c r="Q243" s="11"/>
      <c r="R243" s="11"/>
      <c r="S243" s="43"/>
      <c r="Y243" s="122"/>
      <c r="Z243" s="50"/>
      <c r="AA243" s="50"/>
      <c r="AB243" s="50"/>
      <c r="AC243" s="50"/>
      <c r="AD243" s="121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</row>
    <row r="244" spans="1:41" ht="22.5" customHeight="1" x14ac:dyDescent="0.55000000000000004">
      <c r="A244" s="5">
        <v>1000</v>
      </c>
      <c r="B244" s="52" t="s">
        <v>66</v>
      </c>
      <c r="C244" s="63"/>
      <c r="D244" s="64"/>
      <c r="E244" s="143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11"/>
      <c r="S244" s="43"/>
      <c r="Y244" s="122"/>
      <c r="Z244" s="50"/>
      <c r="AA244" s="50"/>
      <c r="AB244" s="50"/>
      <c r="AC244" s="50"/>
      <c r="AD244" s="121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</row>
    <row r="245" spans="1:41" ht="22.5" customHeight="1" x14ac:dyDescent="0.55000000000000004">
      <c r="A245" s="5">
        <v>1000</v>
      </c>
      <c r="B245" s="52" t="s">
        <v>66</v>
      </c>
      <c r="C245" s="63"/>
      <c r="D245" s="64"/>
      <c r="E245" s="143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11"/>
      <c r="S245" s="43"/>
      <c r="Y245" s="122"/>
      <c r="Z245" s="50"/>
      <c r="AA245" s="50"/>
      <c r="AB245" s="50"/>
      <c r="AC245" s="50"/>
      <c r="AD245" s="121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</row>
    <row r="246" spans="1:41" ht="22.5" customHeight="1" x14ac:dyDescent="0.55000000000000004">
      <c r="A246" s="5">
        <v>1000</v>
      </c>
      <c r="B246" s="52" t="s">
        <v>66</v>
      </c>
      <c r="C246" s="63"/>
      <c r="D246" s="64"/>
      <c r="E246" s="143"/>
      <c r="F246" s="64"/>
      <c r="G246" s="64"/>
      <c r="H246" s="64"/>
      <c r="I246" s="64"/>
      <c r="J246" s="64"/>
      <c r="K246" s="118"/>
      <c r="L246" s="105"/>
      <c r="M246" s="8"/>
      <c r="N246" s="91"/>
      <c r="O246" s="10"/>
      <c r="P246" s="10"/>
      <c r="Q246" s="11"/>
      <c r="R246" s="11"/>
      <c r="S246" s="43"/>
      <c r="Y246" s="122"/>
      <c r="Z246" s="50"/>
      <c r="AA246" s="50"/>
      <c r="AB246" s="50"/>
      <c r="AC246" s="50"/>
      <c r="AD246" s="121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</row>
    <row r="247" spans="1:41" ht="22.5" customHeight="1" x14ac:dyDescent="0.55000000000000004">
      <c r="A247" s="5">
        <v>1000</v>
      </c>
      <c r="B247" s="52" t="s">
        <v>66</v>
      </c>
      <c r="C247" s="63"/>
      <c r="D247" s="64"/>
      <c r="E247" s="143"/>
      <c r="F247" s="64"/>
      <c r="G247" s="64"/>
      <c r="H247" s="64"/>
      <c r="I247" s="64"/>
      <c r="J247" s="64"/>
      <c r="K247" s="64"/>
      <c r="L247" s="105"/>
      <c r="M247" s="8"/>
      <c r="N247" s="91"/>
      <c r="O247" s="10"/>
      <c r="P247" s="10"/>
      <c r="Q247" s="11"/>
      <c r="R247" s="11"/>
      <c r="S247" s="43"/>
      <c r="Y247" s="122"/>
      <c r="Z247" s="50"/>
      <c r="AA247" s="50"/>
      <c r="AB247" s="50"/>
      <c r="AC247" s="50"/>
      <c r="AD247" s="121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</row>
    <row r="248" spans="1:41" ht="22.5" customHeight="1" x14ac:dyDescent="0.55000000000000004">
      <c r="A248" s="5">
        <v>1000</v>
      </c>
      <c r="B248" s="52" t="s">
        <v>66</v>
      </c>
      <c r="C248" s="63"/>
      <c r="D248" s="64"/>
      <c r="E248" s="143"/>
      <c r="F248" s="64"/>
      <c r="G248" s="64"/>
      <c r="H248" s="64"/>
      <c r="I248" s="64"/>
      <c r="J248" s="64"/>
      <c r="K248" s="118"/>
      <c r="L248" s="105"/>
      <c r="M248" s="8"/>
      <c r="N248" s="91"/>
      <c r="O248" s="10"/>
      <c r="P248" s="10"/>
      <c r="Q248" s="11"/>
      <c r="R248" s="11"/>
      <c r="S248" s="43"/>
      <c r="Y248" s="122"/>
      <c r="Z248" s="50"/>
      <c r="AA248" s="50"/>
      <c r="AB248" s="50"/>
      <c r="AC248" s="50"/>
      <c r="AD248" s="121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</row>
    <row r="249" spans="1:41" ht="22.5" customHeight="1" x14ac:dyDescent="0.55000000000000004">
      <c r="A249" s="5">
        <v>1000</v>
      </c>
      <c r="B249" s="52" t="s">
        <v>66</v>
      </c>
      <c r="C249" s="63"/>
      <c r="D249" s="64"/>
      <c r="E249" s="143"/>
      <c r="F249" s="64"/>
      <c r="G249" s="64"/>
      <c r="H249" s="64"/>
      <c r="I249" s="64"/>
      <c r="J249" s="64"/>
      <c r="K249" s="118"/>
      <c r="L249" s="105"/>
      <c r="M249" s="8"/>
      <c r="N249" s="91"/>
      <c r="O249" s="10"/>
      <c r="P249" s="10"/>
      <c r="Q249" s="11"/>
      <c r="R249" s="11"/>
      <c r="S249" s="43"/>
      <c r="Y249" s="122"/>
      <c r="Z249" s="50"/>
      <c r="AA249" s="50"/>
      <c r="AB249" s="50"/>
      <c r="AC249" s="50"/>
      <c r="AD249" s="121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</row>
    <row r="250" spans="1:41" ht="22.5" customHeight="1" x14ac:dyDescent="0.55000000000000004">
      <c r="A250" s="5">
        <v>1000</v>
      </c>
      <c r="B250" s="52" t="s">
        <v>66</v>
      </c>
      <c r="C250" s="63"/>
      <c r="D250" s="64"/>
      <c r="E250" s="143"/>
      <c r="F250" s="64"/>
      <c r="G250" s="64"/>
      <c r="H250" s="64"/>
      <c r="I250" s="64"/>
      <c r="J250" s="64"/>
      <c r="K250" s="118"/>
      <c r="L250" s="105"/>
      <c r="M250" s="8"/>
      <c r="N250" s="91"/>
      <c r="O250" s="10"/>
      <c r="P250" s="10"/>
      <c r="Q250" s="11"/>
      <c r="R250" s="11"/>
      <c r="S250" s="43"/>
      <c r="Y250" s="122"/>
      <c r="Z250" s="50"/>
      <c r="AA250" s="50"/>
      <c r="AB250" s="50"/>
      <c r="AC250" s="50"/>
      <c r="AD250" s="121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</row>
    <row r="251" spans="1:41" ht="22.5" customHeight="1" x14ac:dyDescent="0.55000000000000004">
      <c r="A251" s="5">
        <v>1000</v>
      </c>
      <c r="B251" s="52" t="s">
        <v>66</v>
      </c>
      <c r="C251" s="63"/>
      <c r="D251" s="64"/>
      <c r="E251" s="143"/>
      <c r="F251" s="64"/>
      <c r="G251" s="64"/>
      <c r="H251" s="64"/>
      <c r="I251" s="64"/>
      <c r="J251" s="64"/>
      <c r="K251" s="64"/>
      <c r="L251" s="105"/>
      <c r="M251" s="8"/>
      <c r="N251" s="91"/>
      <c r="O251" s="10"/>
      <c r="P251" s="10"/>
      <c r="Q251" s="11"/>
      <c r="R251" s="11"/>
      <c r="S251" s="43"/>
      <c r="Y251" s="122"/>
      <c r="Z251" s="50"/>
      <c r="AA251" s="50"/>
      <c r="AB251" s="50"/>
      <c r="AC251" s="50"/>
      <c r="AD251" s="121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</row>
    <row r="252" spans="1:41" ht="22.5" customHeight="1" x14ac:dyDescent="0.55000000000000004">
      <c r="A252" s="5">
        <v>1000</v>
      </c>
      <c r="B252" s="52" t="s">
        <v>66</v>
      </c>
      <c r="C252" s="63"/>
      <c r="D252" s="64"/>
      <c r="E252" s="143"/>
      <c r="F252" s="64"/>
      <c r="G252" s="64"/>
      <c r="H252" s="64"/>
      <c r="I252" s="64"/>
      <c r="J252" s="64"/>
      <c r="K252" s="118"/>
      <c r="L252" s="105"/>
      <c r="M252" s="8"/>
      <c r="N252" s="91"/>
      <c r="O252" s="10"/>
      <c r="P252" s="10"/>
      <c r="Q252" s="11"/>
      <c r="R252" s="11"/>
      <c r="S252" s="43"/>
      <c r="Y252" s="122"/>
      <c r="Z252" s="50"/>
      <c r="AA252" s="50"/>
      <c r="AB252" s="50"/>
      <c r="AC252" s="50"/>
      <c r="AD252" s="121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</row>
    <row r="253" spans="1:41" ht="22.5" customHeight="1" x14ac:dyDescent="0.55000000000000004">
      <c r="A253" s="5">
        <v>1000</v>
      </c>
      <c r="B253" s="52" t="s">
        <v>66</v>
      </c>
      <c r="C253" s="63"/>
      <c r="D253" s="64"/>
      <c r="E253" s="143"/>
      <c r="F253" s="64"/>
      <c r="G253" s="64"/>
      <c r="H253" s="64"/>
      <c r="I253" s="64"/>
      <c r="J253" s="71"/>
      <c r="K253" s="64"/>
      <c r="L253" s="105"/>
      <c r="M253" s="8"/>
      <c r="N253" s="91"/>
      <c r="O253" s="10"/>
      <c r="P253" s="10"/>
      <c r="Q253" s="11"/>
      <c r="R253" s="11"/>
      <c r="S253" s="43"/>
      <c r="Y253" s="122"/>
      <c r="Z253" s="50"/>
      <c r="AA253" s="50"/>
      <c r="AB253" s="50"/>
      <c r="AC253" s="50"/>
      <c r="AD253" s="121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</row>
    <row r="254" spans="1:41" ht="22.5" customHeight="1" x14ac:dyDescent="0.55000000000000004">
      <c r="A254" s="5">
        <v>1000</v>
      </c>
      <c r="B254" s="52" t="s">
        <v>66</v>
      </c>
      <c r="C254" s="63"/>
      <c r="D254" s="64"/>
      <c r="E254" s="143"/>
      <c r="F254" s="64"/>
      <c r="G254" s="64"/>
      <c r="H254" s="64"/>
      <c r="I254" s="64"/>
      <c r="J254" s="71"/>
      <c r="K254" s="64"/>
      <c r="L254" s="105"/>
      <c r="M254" s="8"/>
      <c r="N254" s="91"/>
      <c r="O254" s="10"/>
      <c r="P254" s="10"/>
      <c r="Q254" s="11"/>
      <c r="R254" s="11"/>
      <c r="S254" s="43"/>
      <c r="Y254" s="122"/>
      <c r="Z254" s="50"/>
      <c r="AA254" s="50"/>
      <c r="AB254" s="50"/>
      <c r="AC254" s="50"/>
      <c r="AD254" s="121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</row>
    <row r="255" spans="1:41" ht="22.5" customHeight="1" x14ac:dyDescent="0.55000000000000004">
      <c r="A255" s="5">
        <v>1000</v>
      </c>
      <c r="B255" s="52" t="s">
        <v>66</v>
      </c>
      <c r="C255" s="63"/>
      <c r="D255" s="64"/>
      <c r="E255" s="143"/>
      <c r="F255" s="64"/>
      <c r="G255" s="64"/>
      <c r="H255" s="64"/>
      <c r="I255" s="64"/>
      <c r="J255" s="64"/>
      <c r="K255" s="64"/>
      <c r="L255" s="105"/>
      <c r="M255" s="8"/>
      <c r="N255" s="91"/>
      <c r="O255" s="10"/>
      <c r="P255" s="10"/>
      <c r="Q255" s="11"/>
      <c r="R255" s="11"/>
      <c r="S255" s="43"/>
      <c r="Y255" s="122"/>
      <c r="Z255" s="50"/>
      <c r="AA255" s="50"/>
      <c r="AB255" s="50"/>
      <c r="AC255" s="50"/>
      <c r="AD255" s="121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</row>
    <row r="256" spans="1:41" ht="22.5" customHeight="1" x14ac:dyDescent="0.55000000000000004">
      <c r="A256" s="5">
        <v>1000</v>
      </c>
      <c r="B256" s="52" t="s">
        <v>66</v>
      </c>
      <c r="C256" s="63"/>
      <c r="D256" s="64"/>
      <c r="E256" s="143"/>
      <c r="F256" s="64"/>
      <c r="G256" s="64"/>
      <c r="H256" s="64"/>
      <c r="I256" s="64"/>
      <c r="J256" s="64"/>
      <c r="K256" s="64"/>
      <c r="L256" s="105"/>
      <c r="M256" s="8"/>
      <c r="N256" s="91"/>
      <c r="O256" s="10"/>
      <c r="P256" s="10"/>
      <c r="Q256" s="11"/>
      <c r="R256" s="11"/>
      <c r="S256" s="43"/>
      <c r="Y256" s="122"/>
      <c r="Z256" s="50"/>
      <c r="AA256" s="50"/>
      <c r="AB256" s="50"/>
      <c r="AC256" s="50"/>
      <c r="AD256" s="121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</row>
    <row r="257" spans="1:41" ht="22.5" customHeight="1" x14ac:dyDescent="0.55000000000000004">
      <c r="A257" s="5">
        <v>1000</v>
      </c>
      <c r="B257" s="52" t="s">
        <v>66</v>
      </c>
      <c r="C257" s="63"/>
      <c r="D257" s="64"/>
      <c r="E257" s="143"/>
      <c r="F257" s="64"/>
      <c r="G257" s="64"/>
      <c r="H257" s="64"/>
      <c r="I257" s="64"/>
      <c r="J257" s="64"/>
      <c r="K257" s="64"/>
      <c r="L257" s="105"/>
      <c r="M257" s="8"/>
      <c r="N257" s="91"/>
      <c r="O257" s="10"/>
      <c r="P257" s="10"/>
      <c r="Q257" s="11"/>
      <c r="R257" s="11"/>
      <c r="S257" s="43"/>
      <c r="Y257" s="122"/>
      <c r="Z257" s="50"/>
      <c r="AA257" s="50"/>
      <c r="AB257" s="50"/>
      <c r="AC257" s="50"/>
      <c r="AD257" s="121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</row>
    <row r="258" spans="1:41" ht="22.5" customHeight="1" x14ac:dyDescent="0.55000000000000004">
      <c r="A258" s="5">
        <v>1000</v>
      </c>
      <c r="B258" s="52" t="s">
        <v>66</v>
      </c>
      <c r="C258" s="63"/>
      <c r="D258" s="64"/>
      <c r="E258" s="143"/>
      <c r="F258" s="64"/>
      <c r="G258" s="64"/>
      <c r="H258" s="64"/>
      <c r="I258" s="64"/>
      <c r="J258" s="118"/>
      <c r="K258" s="118"/>
      <c r="L258" s="105"/>
      <c r="M258" s="8"/>
      <c r="N258" s="91"/>
      <c r="O258" s="10"/>
      <c r="P258" s="10"/>
      <c r="Q258" s="11"/>
      <c r="R258" s="11"/>
      <c r="S258" s="43"/>
      <c r="Y258" s="122"/>
      <c r="Z258" s="50"/>
      <c r="AA258" s="50"/>
      <c r="AB258" s="50"/>
      <c r="AC258" s="50"/>
      <c r="AD258" s="121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</row>
    <row r="259" spans="1:41" ht="22.5" customHeight="1" x14ac:dyDescent="0.55000000000000004">
      <c r="A259" s="5">
        <v>1000</v>
      </c>
      <c r="B259" s="52" t="s">
        <v>66</v>
      </c>
      <c r="C259" s="63"/>
      <c r="D259" s="64"/>
      <c r="E259" s="143"/>
      <c r="F259" s="64"/>
      <c r="G259" s="64"/>
      <c r="H259" s="64"/>
      <c r="I259" s="118"/>
      <c r="J259" s="118"/>
      <c r="K259" s="118"/>
      <c r="L259" s="105"/>
      <c r="M259" s="8"/>
      <c r="N259" s="91"/>
      <c r="O259" s="10"/>
      <c r="P259" s="10"/>
      <c r="Q259" s="11"/>
      <c r="R259" s="11"/>
      <c r="S259" s="43"/>
      <c r="Y259" s="122"/>
      <c r="Z259" s="50"/>
      <c r="AA259" s="50"/>
      <c r="AB259" s="50"/>
      <c r="AC259" s="50"/>
      <c r="AD259" s="121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</row>
    <row r="260" spans="1:41" ht="22.5" customHeight="1" x14ac:dyDescent="0.55000000000000004">
      <c r="A260" s="5">
        <v>1000</v>
      </c>
      <c r="B260" s="52" t="s">
        <v>66</v>
      </c>
      <c r="C260" s="63"/>
      <c r="D260" s="64"/>
      <c r="E260" s="143"/>
      <c r="F260" s="64"/>
      <c r="G260" s="64"/>
      <c r="H260" s="64"/>
      <c r="I260" s="118"/>
      <c r="J260" s="118"/>
      <c r="K260" s="118"/>
      <c r="L260" s="105"/>
      <c r="M260" s="8"/>
      <c r="N260" s="91"/>
      <c r="O260" s="10"/>
      <c r="P260" s="10"/>
      <c r="Q260" s="11"/>
      <c r="R260" s="11"/>
      <c r="S260" s="43"/>
      <c r="Y260" s="122"/>
      <c r="Z260" s="50"/>
      <c r="AA260" s="50"/>
      <c r="AB260" s="50"/>
      <c r="AC260" s="50"/>
      <c r="AD260" s="121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</row>
    <row r="261" spans="1:41" ht="22.5" customHeight="1" x14ac:dyDescent="0.55000000000000004">
      <c r="A261" s="5">
        <v>1000</v>
      </c>
      <c r="B261" s="52" t="s">
        <v>66</v>
      </c>
      <c r="C261" s="63"/>
      <c r="D261" s="64"/>
      <c r="E261" s="144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11"/>
      <c r="S261" s="43"/>
      <c r="Y261" s="122"/>
      <c r="Z261" s="50"/>
      <c r="AA261" s="50"/>
      <c r="AB261" s="50"/>
      <c r="AC261" s="50"/>
      <c r="AD261" s="121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</row>
    <row r="262" spans="1:41" ht="22.5" customHeight="1" x14ac:dyDescent="0.55000000000000004">
      <c r="A262" s="5">
        <v>1000</v>
      </c>
      <c r="B262" s="52" t="s">
        <v>66</v>
      </c>
      <c r="C262" s="63"/>
      <c r="D262" s="64"/>
      <c r="E262" s="144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11"/>
      <c r="S262" s="43"/>
      <c r="Y262" s="122"/>
      <c r="Z262" s="50"/>
      <c r="AA262" s="50"/>
      <c r="AB262" s="50"/>
      <c r="AC262" s="50"/>
      <c r="AD262" s="121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</row>
    <row r="263" spans="1:41" ht="22.5" customHeight="1" x14ac:dyDescent="0.55000000000000004">
      <c r="A263" s="5">
        <v>1000</v>
      </c>
      <c r="B263" s="52" t="s">
        <v>66</v>
      </c>
      <c r="C263" s="63"/>
      <c r="D263" s="64"/>
      <c r="E263" s="144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11"/>
      <c r="S263" s="43"/>
      <c r="Y263" s="122"/>
      <c r="Z263" s="50"/>
      <c r="AA263" s="50"/>
      <c r="AB263" s="50"/>
      <c r="AC263" s="50"/>
      <c r="AD263" s="121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</row>
    <row r="264" spans="1:41" ht="22.5" customHeight="1" x14ac:dyDescent="0.55000000000000004">
      <c r="A264" s="5">
        <v>1000</v>
      </c>
      <c r="B264" s="52" t="s">
        <v>66</v>
      </c>
      <c r="C264" s="63"/>
      <c r="D264" s="64"/>
      <c r="E264" s="144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11"/>
      <c r="S264" s="43"/>
      <c r="Y264" s="122"/>
      <c r="Z264" s="50"/>
      <c r="AA264" s="50"/>
      <c r="AB264" s="50"/>
      <c r="AC264" s="50"/>
      <c r="AD264" s="121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</row>
    <row r="265" spans="1:41" ht="22.5" customHeight="1" x14ac:dyDescent="0.55000000000000004">
      <c r="A265" s="5">
        <v>1000</v>
      </c>
      <c r="B265" s="52"/>
      <c r="C265" s="63"/>
      <c r="D265" s="64"/>
      <c r="E265" s="144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11"/>
      <c r="S265" s="43"/>
      <c r="Y265" s="122"/>
      <c r="Z265" s="50"/>
      <c r="AA265" s="50"/>
      <c r="AB265" s="50"/>
      <c r="AC265" s="50"/>
      <c r="AD265" s="121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</row>
    <row r="266" spans="1:41" ht="22.5" customHeight="1" x14ac:dyDescent="0.55000000000000004">
      <c r="A266" s="5">
        <v>1000</v>
      </c>
      <c r="B266" s="52"/>
      <c r="C266" s="63"/>
      <c r="D266" s="64"/>
      <c r="E266" s="144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11"/>
      <c r="S266" s="43"/>
      <c r="Y266" s="122"/>
      <c r="Z266" s="50"/>
      <c r="AA266" s="50"/>
      <c r="AB266" s="50"/>
      <c r="AC266" s="50"/>
      <c r="AD266" s="121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</row>
    <row r="267" spans="1:41" ht="22.5" customHeight="1" x14ac:dyDescent="0.55000000000000004">
      <c r="A267" s="5">
        <v>1000</v>
      </c>
      <c r="B267" s="52"/>
      <c r="C267" s="63"/>
      <c r="D267" s="64"/>
      <c r="E267" s="144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11"/>
      <c r="S267" s="43"/>
      <c r="Y267" s="122"/>
      <c r="Z267" s="50"/>
      <c r="AA267" s="50"/>
      <c r="AB267" s="50"/>
      <c r="AC267" s="50"/>
      <c r="AD267" s="121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</row>
    <row r="268" spans="1:41" ht="22.5" customHeight="1" x14ac:dyDescent="0.55000000000000004">
      <c r="A268" s="5">
        <v>1000</v>
      </c>
      <c r="B268" s="52"/>
      <c r="C268" s="63"/>
      <c r="D268" s="64"/>
      <c r="E268" s="144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11"/>
      <c r="S268" s="43"/>
      <c r="Y268" s="122"/>
      <c r="Z268" s="50"/>
      <c r="AA268" s="50"/>
      <c r="AB268" s="50"/>
      <c r="AC268" s="50"/>
      <c r="AD268" s="121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</row>
    <row r="269" spans="1:41" ht="22.5" customHeight="1" x14ac:dyDescent="0.55000000000000004">
      <c r="A269" s="5">
        <v>1000</v>
      </c>
      <c r="B269" s="52" t="s">
        <v>66</v>
      </c>
      <c r="C269" s="63"/>
      <c r="D269" s="64"/>
      <c r="E269" s="143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11"/>
      <c r="S269" s="43"/>
      <c r="Y269" s="122"/>
      <c r="Z269" s="50"/>
      <c r="AA269" s="50"/>
      <c r="AB269" s="50"/>
      <c r="AC269" s="50"/>
      <c r="AD269" s="121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</row>
    <row r="270" spans="1:41" ht="22.5" customHeight="1" x14ac:dyDescent="0.55000000000000004">
      <c r="A270" s="5">
        <v>1000</v>
      </c>
      <c r="B270" s="52" t="s">
        <v>66</v>
      </c>
      <c r="C270" s="63"/>
      <c r="D270" s="64"/>
      <c r="E270" s="143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11"/>
      <c r="S270" s="43"/>
      <c r="Y270" s="122"/>
      <c r="Z270" s="50"/>
      <c r="AA270" s="50"/>
      <c r="AB270" s="50"/>
      <c r="AC270" s="50"/>
      <c r="AD270" s="121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</row>
    <row r="271" spans="1:41" ht="22.5" customHeight="1" x14ac:dyDescent="0.55000000000000004">
      <c r="A271" s="5">
        <v>1000</v>
      </c>
      <c r="B271" s="52" t="s">
        <v>66</v>
      </c>
      <c r="C271" s="63"/>
      <c r="D271" s="64"/>
      <c r="E271" s="143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11"/>
      <c r="S271" s="43"/>
      <c r="Y271" s="122"/>
      <c r="Z271" s="50"/>
      <c r="AA271" s="50"/>
      <c r="AB271" s="50"/>
      <c r="AC271" s="50"/>
      <c r="AD271" s="121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</row>
    <row r="272" spans="1:41" ht="22.5" customHeight="1" x14ac:dyDescent="0.55000000000000004">
      <c r="A272" s="5">
        <v>1000</v>
      </c>
      <c r="B272" s="52" t="s">
        <v>66</v>
      </c>
      <c r="C272" s="63"/>
      <c r="D272" s="64"/>
      <c r="E272" s="143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11"/>
      <c r="S272" s="43"/>
      <c r="Y272" s="122"/>
      <c r="Z272" s="50"/>
      <c r="AA272" s="50"/>
      <c r="AB272" s="50"/>
      <c r="AC272" s="50"/>
      <c r="AD272" s="121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143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11"/>
      <c r="S273" s="43"/>
      <c r="Y273" s="122"/>
      <c r="Z273" s="50"/>
      <c r="AA273" s="50"/>
      <c r="AB273" s="50"/>
      <c r="AC273" s="50"/>
      <c r="AD273" s="121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</row>
    <row r="274" spans="1:43" ht="22.5" customHeight="1" x14ac:dyDescent="0.55000000000000004">
      <c r="A274" s="5">
        <v>1000</v>
      </c>
      <c r="B274" s="52" t="s">
        <v>66</v>
      </c>
      <c r="C274" s="63"/>
      <c r="D274" s="64"/>
      <c r="E274" s="144"/>
      <c r="F274" s="118"/>
      <c r="G274" s="118"/>
      <c r="H274" s="118"/>
      <c r="I274" s="64"/>
      <c r="J274" s="118"/>
      <c r="K274" s="118"/>
      <c r="L274" s="105"/>
      <c r="M274" s="8"/>
      <c r="N274" s="91"/>
      <c r="O274" s="10"/>
      <c r="P274" s="10"/>
      <c r="Q274" s="11"/>
      <c r="R274" s="11"/>
      <c r="S274" s="43"/>
      <c r="Y274" s="122"/>
      <c r="Z274" s="50"/>
      <c r="AA274" s="50"/>
      <c r="AB274" s="50"/>
      <c r="AC274" s="50"/>
      <c r="AD274" s="121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</row>
    <row r="275" spans="1:43" ht="22.5" customHeight="1" x14ac:dyDescent="0.55000000000000004">
      <c r="A275" s="5">
        <v>1000</v>
      </c>
      <c r="B275" s="52" t="s">
        <v>66</v>
      </c>
      <c r="C275" s="63"/>
      <c r="D275" s="64"/>
      <c r="E275" s="144"/>
      <c r="F275" s="118"/>
      <c r="G275" s="118"/>
      <c r="H275" s="118"/>
      <c r="I275" s="64"/>
      <c r="J275" s="118"/>
      <c r="K275" s="118"/>
      <c r="L275" s="105"/>
      <c r="M275" s="8"/>
      <c r="N275" s="91"/>
      <c r="O275" s="10"/>
      <c r="P275" s="10"/>
      <c r="Q275" s="11"/>
      <c r="R275" s="11"/>
      <c r="S275" s="43"/>
      <c r="Y275" s="122"/>
      <c r="Z275" s="50"/>
      <c r="AA275" s="50"/>
      <c r="AB275" s="50"/>
      <c r="AC275" s="50"/>
      <c r="AD275" s="121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</row>
    <row r="276" spans="1:43" ht="22.5" customHeight="1" x14ac:dyDescent="0.55000000000000004">
      <c r="A276" s="5">
        <v>1000</v>
      </c>
      <c r="B276" s="52" t="s">
        <v>66</v>
      </c>
      <c r="C276" s="63"/>
      <c r="D276" s="64"/>
      <c r="E276" s="144"/>
      <c r="F276" s="118"/>
      <c r="G276" s="118"/>
      <c r="H276" s="118"/>
      <c r="I276" s="64"/>
      <c r="J276" s="118"/>
      <c r="K276" s="118"/>
      <c r="L276" s="105"/>
      <c r="M276" s="8"/>
      <c r="N276" s="91"/>
      <c r="O276" s="10"/>
      <c r="P276" s="10"/>
      <c r="Q276" s="11"/>
      <c r="R276" s="11"/>
      <c r="S276" s="43"/>
      <c r="Y276" s="122"/>
      <c r="Z276" s="50"/>
      <c r="AA276" s="50"/>
      <c r="AB276" s="50"/>
      <c r="AC276" s="50"/>
      <c r="AD276" s="121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</row>
    <row r="277" spans="1:43" ht="22.5" customHeight="1" x14ac:dyDescent="0.55000000000000004">
      <c r="A277" s="5">
        <v>1000</v>
      </c>
      <c r="B277" s="52"/>
      <c r="C277" s="63"/>
      <c r="D277" s="64"/>
      <c r="E277" s="144"/>
      <c r="F277" s="118"/>
      <c r="G277" s="118"/>
      <c r="H277" s="118"/>
      <c r="I277" s="118"/>
      <c r="J277" s="117"/>
      <c r="K277" s="118"/>
      <c r="L277" s="105"/>
      <c r="M277" s="8"/>
      <c r="N277" s="91"/>
      <c r="O277" s="10"/>
      <c r="P277" s="10"/>
      <c r="Q277" s="11"/>
      <c r="R277" s="11"/>
      <c r="S277" s="43"/>
      <c r="Y277" s="122"/>
      <c r="Z277" s="50"/>
      <c r="AA277" s="50"/>
      <c r="AB277" s="50"/>
      <c r="AC277" s="50"/>
      <c r="AD277" s="121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</row>
    <row r="278" spans="1:43" ht="22.5" customHeight="1" x14ac:dyDescent="0.55000000000000004">
      <c r="A278" s="5">
        <v>1000</v>
      </c>
      <c r="B278" s="52"/>
      <c r="C278" s="63"/>
      <c r="D278" s="64"/>
      <c r="E278" s="144"/>
      <c r="F278" s="118"/>
      <c r="G278" s="118"/>
      <c r="H278" s="118"/>
      <c r="I278" s="118"/>
      <c r="J278" s="117"/>
      <c r="K278" s="118"/>
      <c r="L278" s="105"/>
      <c r="M278" s="8"/>
      <c r="N278" s="91"/>
      <c r="O278" s="10"/>
      <c r="P278" s="10"/>
      <c r="Q278" s="11"/>
      <c r="R278" s="11"/>
      <c r="S278" s="43"/>
      <c r="Y278" s="122"/>
      <c r="Z278" s="50"/>
      <c r="AA278" s="50"/>
      <c r="AB278" s="50"/>
      <c r="AC278" s="50"/>
      <c r="AD278" s="121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</row>
    <row r="279" spans="1:43" ht="22.5" customHeight="1" x14ac:dyDescent="0.55000000000000004">
      <c r="A279" s="5">
        <v>1000</v>
      </c>
      <c r="B279" s="52"/>
      <c r="C279" s="63"/>
      <c r="D279" s="64"/>
      <c r="E279" s="144"/>
      <c r="F279" s="118"/>
      <c r="G279" s="118"/>
      <c r="H279" s="118"/>
      <c r="I279" s="118"/>
      <c r="J279" s="117"/>
      <c r="K279" s="118"/>
      <c r="L279" s="105"/>
      <c r="M279" s="8"/>
      <c r="N279" s="91"/>
      <c r="O279" s="10"/>
      <c r="P279" s="10"/>
      <c r="Q279" s="11"/>
      <c r="R279" s="11"/>
      <c r="S279" s="43"/>
      <c r="Y279" s="122"/>
      <c r="Z279" s="50"/>
      <c r="AA279" s="50"/>
      <c r="AB279" s="50"/>
      <c r="AC279" s="50"/>
      <c r="AD279" s="121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44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11"/>
      <c r="S280" s="43"/>
      <c r="Y280" s="122"/>
      <c r="Z280" s="50"/>
      <c r="AA280" s="50"/>
      <c r="AB280" s="50"/>
      <c r="AC280" s="50"/>
      <c r="AD280" s="121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</row>
    <row r="281" spans="1:43" ht="22.5" customHeight="1" x14ac:dyDescent="0.55000000000000004">
      <c r="A281" s="5">
        <v>1000</v>
      </c>
      <c r="B281" s="52" t="s">
        <v>66</v>
      </c>
      <c r="C281" s="63"/>
      <c r="D281" s="64"/>
      <c r="E281" s="143"/>
      <c r="F281" s="71"/>
      <c r="G281" s="118"/>
      <c r="H281" s="118"/>
      <c r="I281" s="118"/>
      <c r="J281" s="118"/>
      <c r="K281" s="64"/>
      <c r="L281" s="105"/>
      <c r="M281" s="8"/>
      <c r="N281" s="91"/>
      <c r="O281" s="10"/>
      <c r="P281" s="10"/>
      <c r="Q281" s="11"/>
      <c r="R281" s="11"/>
      <c r="S281" s="43"/>
      <c r="Y281" s="122"/>
      <c r="Z281" s="50"/>
      <c r="AA281" s="50"/>
      <c r="AB281" s="50"/>
      <c r="AC281" s="50"/>
      <c r="AD281" s="121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</row>
    <row r="282" spans="1:43" ht="22.5" customHeight="1" x14ac:dyDescent="0.55000000000000004">
      <c r="A282" s="5">
        <v>1000</v>
      </c>
      <c r="B282" s="52" t="s">
        <v>66</v>
      </c>
      <c r="C282" s="63"/>
      <c r="D282" s="64"/>
      <c r="E282" s="143"/>
      <c r="F282" s="71"/>
      <c r="G282" s="118"/>
      <c r="H282" s="118"/>
      <c r="I282" s="118"/>
      <c r="J282" s="118"/>
      <c r="K282" s="64"/>
      <c r="L282" s="105"/>
      <c r="M282" s="8"/>
      <c r="N282" s="91"/>
      <c r="O282" s="10"/>
      <c r="P282" s="10"/>
      <c r="Q282" s="11"/>
      <c r="R282" s="11"/>
      <c r="S282" s="43"/>
      <c r="Y282" s="122"/>
      <c r="Z282" s="50"/>
      <c r="AA282" s="50"/>
      <c r="AB282" s="50"/>
      <c r="AC282" s="50"/>
      <c r="AD282" s="121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</row>
    <row r="283" spans="1:43" ht="22.5" customHeight="1" x14ac:dyDescent="0.55000000000000004">
      <c r="A283" s="5">
        <v>1000</v>
      </c>
      <c r="B283" s="52" t="s">
        <v>66</v>
      </c>
      <c r="C283" s="63"/>
      <c r="D283" s="64"/>
      <c r="E283" s="143"/>
      <c r="F283" s="64"/>
      <c r="G283" s="64"/>
      <c r="H283" s="71"/>
      <c r="I283" s="118"/>
      <c r="J283" s="118"/>
      <c r="K283" s="64"/>
      <c r="L283" s="105"/>
      <c r="M283" s="8"/>
      <c r="N283" s="91"/>
      <c r="O283" s="10"/>
      <c r="P283" s="10"/>
      <c r="Q283" s="11"/>
      <c r="R283" s="11"/>
      <c r="S283" s="43"/>
      <c r="Y283" s="122"/>
      <c r="Z283" s="50"/>
      <c r="AA283" s="50"/>
      <c r="AB283" s="50"/>
      <c r="AC283" s="50"/>
      <c r="AD283" s="121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143"/>
      <c r="F284" s="64"/>
      <c r="G284" s="64"/>
      <c r="H284" s="64"/>
      <c r="I284" s="118"/>
      <c r="J284" s="118"/>
      <c r="K284" s="64"/>
      <c r="L284" s="105"/>
      <c r="M284" s="8"/>
      <c r="N284" s="91"/>
      <c r="O284" s="10"/>
      <c r="P284" s="10"/>
      <c r="Q284" s="11"/>
      <c r="R284" s="11"/>
      <c r="S284" s="43"/>
      <c r="Y284" s="122"/>
      <c r="Z284" s="50"/>
      <c r="AA284" s="50"/>
      <c r="AB284" s="50"/>
      <c r="AC284" s="50"/>
      <c r="AD284" s="121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143"/>
      <c r="F285" s="64"/>
      <c r="G285" s="64"/>
      <c r="H285" s="64"/>
      <c r="I285" s="118"/>
      <c r="J285" s="118"/>
      <c r="K285" s="64"/>
      <c r="L285" s="105"/>
      <c r="M285" s="8"/>
      <c r="N285" s="91"/>
      <c r="O285" s="10"/>
      <c r="P285" s="10"/>
      <c r="Q285" s="11"/>
      <c r="R285" s="11"/>
      <c r="S285" s="43"/>
      <c r="Y285" s="122"/>
      <c r="Z285" s="50"/>
      <c r="AA285" s="50"/>
      <c r="AB285" s="50"/>
      <c r="AC285" s="50"/>
      <c r="AD285" s="121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</row>
    <row r="286" spans="1:43" s="120" customFormat="1" ht="22.5" customHeight="1" x14ac:dyDescent="0.55000000000000004">
      <c r="A286" s="5">
        <v>1000</v>
      </c>
      <c r="B286" s="52" t="s">
        <v>66</v>
      </c>
      <c r="C286" s="63"/>
      <c r="D286" s="64"/>
      <c r="E286" s="143"/>
      <c r="F286" s="64"/>
      <c r="G286" s="64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11"/>
      <c r="S286" s="43"/>
      <c r="T286" s="13"/>
      <c r="U286" s="13"/>
      <c r="V286" s="13"/>
      <c r="W286" s="13"/>
      <c r="X286" s="3"/>
      <c r="Y286" s="122"/>
      <c r="Z286" s="50"/>
      <c r="AA286" s="50"/>
      <c r="AB286" s="50"/>
      <c r="AC286" s="50"/>
      <c r="AD286" s="121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3"/>
      <c r="AQ286" s="3"/>
    </row>
    <row r="287" spans="1:43" s="120" customFormat="1" ht="22.5" customHeight="1" x14ac:dyDescent="0.55000000000000004">
      <c r="A287" s="5">
        <v>1000</v>
      </c>
      <c r="B287" s="52" t="s">
        <v>66</v>
      </c>
      <c r="C287" s="63"/>
      <c r="D287" s="64"/>
      <c r="E287" s="143"/>
      <c r="F287" s="64"/>
      <c r="G287" s="64"/>
      <c r="H287" s="118"/>
      <c r="I287" s="118"/>
      <c r="J287" s="118"/>
      <c r="K287" s="64"/>
      <c r="L287" s="105"/>
      <c r="M287" s="8"/>
      <c r="N287" s="91"/>
      <c r="O287" s="10"/>
      <c r="P287" s="10"/>
      <c r="Q287" s="11"/>
      <c r="R287" s="11"/>
      <c r="S287" s="43"/>
      <c r="T287" s="13"/>
      <c r="U287" s="13"/>
      <c r="V287" s="13"/>
      <c r="W287" s="13"/>
      <c r="X287" s="3"/>
      <c r="Y287" s="122"/>
      <c r="Z287" s="50"/>
      <c r="AA287" s="50"/>
      <c r="AB287" s="50"/>
      <c r="AC287" s="50"/>
      <c r="AD287" s="121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3"/>
      <c r="AQ287" s="3"/>
    </row>
    <row r="288" spans="1:43" s="120" customFormat="1" ht="22.5" customHeight="1" x14ac:dyDescent="0.55000000000000004">
      <c r="A288" s="5">
        <v>1000</v>
      </c>
      <c r="B288" s="52" t="s">
        <v>66</v>
      </c>
      <c r="C288" s="63"/>
      <c r="D288" s="64"/>
      <c r="E288" s="143"/>
      <c r="F288" s="64"/>
      <c r="G288" s="64"/>
      <c r="H288" s="64"/>
      <c r="I288" s="64"/>
      <c r="J288" s="64"/>
      <c r="K288" s="65"/>
      <c r="L288" s="105"/>
      <c r="M288" s="8"/>
      <c r="N288" s="91"/>
      <c r="O288" s="10"/>
      <c r="P288" s="10"/>
      <c r="Q288" s="11"/>
      <c r="R288" s="11"/>
      <c r="S288" s="43"/>
      <c r="T288" s="13"/>
      <c r="U288" s="13"/>
      <c r="V288" s="13"/>
      <c r="W288" s="13"/>
      <c r="X288" s="3"/>
      <c r="Y288" s="122"/>
      <c r="Z288" s="50"/>
      <c r="AA288" s="50"/>
      <c r="AB288" s="50"/>
      <c r="AC288" s="50"/>
      <c r="AD288" s="121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3"/>
      <c r="AQ288" s="3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143"/>
      <c r="F289" s="64"/>
      <c r="G289" s="64"/>
      <c r="H289" s="64"/>
      <c r="I289" s="64"/>
      <c r="J289" s="64"/>
      <c r="K289" s="65"/>
      <c r="L289" s="105"/>
      <c r="M289" s="8"/>
      <c r="N289" s="91"/>
      <c r="O289" s="10"/>
      <c r="P289" s="10"/>
      <c r="Q289" s="11"/>
      <c r="R289" s="11"/>
      <c r="S289" s="43"/>
      <c r="T289" s="13"/>
      <c r="U289" s="13"/>
      <c r="V289" s="13"/>
      <c r="W289" s="13"/>
      <c r="X289" s="3"/>
      <c r="Y289" s="122"/>
      <c r="Z289" s="50"/>
      <c r="AA289" s="50"/>
      <c r="AB289" s="50"/>
      <c r="AC289" s="50"/>
      <c r="AD289" s="121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3"/>
      <c r="AQ289" s="3"/>
    </row>
    <row r="290" spans="1:43" ht="22.5" customHeight="1" x14ac:dyDescent="0.55000000000000004">
      <c r="A290" s="5">
        <v>1000</v>
      </c>
      <c r="B290" s="52" t="s">
        <v>66</v>
      </c>
      <c r="C290" s="63"/>
      <c r="D290" s="64"/>
      <c r="E290" s="144"/>
      <c r="F290" s="118"/>
      <c r="G290" s="118"/>
      <c r="H290" s="118"/>
      <c r="I290" s="64"/>
      <c r="J290" s="118"/>
      <c r="K290" s="118"/>
      <c r="L290" s="105"/>
      <c r="M290" s="8"/>
      <c r="N290" s="91"/>
      <c r="O290" s="10"/>
      <c r="P290" s="10"/>
      <c r="Q290" s="11"/>
      <c r="R290" s="11"/>
      <c r="S290" s="43"/>
      <c r="Y290" s="122"/>
      <c r="Z290" s="50"/>
      <c r="AA290" s="50"/>
      <c r="AB290" s="50"/>
      <c r="AC290" s="50"/>
      <c r="AD290" s="121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</row>
    <row r="291" spans="1:43" ht="22.5" customHeight="1" x14ac:dyDescent="0.55000000000000004">
      <c r="A291" s="5">
        <v>1000</v>
      </c>
      <c r="B291" s="52" t="s">
        <v>66</v>
      </c>
      <c r="C291" s="63"/>
      <c r="D291" s="64"/>
      <c r="E291" s="144"/>
      <c r="F291" s="118"/>
      <c r="G291" s="118"/>
      <c r="H291" s="118"/>
      <c r="I291" s="64"/>
      <c r="J291" s="118"/>
      <c r="K291" s="118"/>
      <c r="L291" s="105"/>
      <c r="M291" s="8"/>
      <c r="N291" s="91"/>
      <c r="O291" s="10"/>
      <c r="P291" s="10"/>
      <c r="Q291" s="11"/>
      <c r="R291" s="11"/>
      <c r="S291" s="43"/>
      <c r="Y291" s="122"/>
      <c r="Z291" s="50"/>
      <c r="AA291" s="50"/>
      <c r="AB291" s="50"/>
      <c r="AC291" s="50"/>
      <c r="AD291" s="121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</row>
    <row r="292" spans="1:43" ht="22.5" customHeight="1" x14ac:dyDescent="0.55000000000000004">
      <c r="A292" s="5">
        <v>1000</v>
      </c>
      <c r="B292" s="52" t="s">
        <v>66</v>
      </c>
      <c r="C292" s="63"/>
      <c r="D292" s="64"/>
      <c r="E292" s="144"/>
      <c r="F292" s="118"/>
      <c r="G292" s="118"/>
      <c r="H292" s="118"/>
      <c r="I292" s="64"/>
      <c r="J292" s="118"/>
      <c r="K292" s="118"/>
      <c r="L292" s="105"/>
      <c r="M292" s="8"/>
      <c r="N292" s="91"/>
      <c r="O292" s="10"/>
      <c r="P292" s="10"/>
      <c r="Q292" s="11"/>
      <c r="R292" s="11"/>
      <c r="S292" s="43"/>
      <c r="Y292" s="122"/>
      <c r="Z292" s="50"/>
      <c r="AA292" s="50"/>
      <c r="AB292" s="50"/>
      <c r="AC292" s="50"/>
      <c r="AD292" s="121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</row>
    <row r="293" spans="1:43" ht="22.5" customHeight="1" x14ac:dyDescent="0.55000000000000004">
      <c r="A293" s="5">
        <v>1000</v>
      </c>
      <c r="B293" s="52"/>
      <c r="C293" s="63"/>
      <c r="D293" s="64"/>
      <c r="E293" s="144"/>
      <c r="F293" s="118"/>
      <c r="G293" s="118"/>
      <c r="H293" s="118"/>
      <c r="I293" s="118"/>
      <c r="J293" s="117"/>
      <c r="K293" s="118"/>
      <c r="L293" s="105"/>
      <c r="M293" s="8"/>
      <c r="N293" s="91"/>
      <c r="O293" s="10"/>
      <c r="P293" s="10"/>
      <c r="Q293" s="11"/>
      <c r="R293" s="11"/>
      <c r="S293" s="43"/>
      <c r="Y293" s="122"/>
      <c r="Z293" s="50"/>
      <c r="AA293" s="50"/>
      <c r="AB293" s="50"/>
      <c r="AC293" s="50"/>
      <c r="AD293" s="121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</row>
    <row r="294" spans="1:43" ht="22.5" customHeight="1" x14ac:dyDescent="0.55000000000000004">
      <c r="A294" s="5">
        <v>1000</v>
      </c>
      <c r="B294" s="52"/>
      <c r="C294" s="63"/>
      <c r="D294" s="64"/>
      <c r="E294" s="144"/>
      <c r="F294" s="118"/>
      <c r="G294" s="118"/>
      <c r="H294" s="118"/>
      <c r="I294" s="118"/>
      <c r="J294" s="117"/>
      <c r="K294" s="118"/>
      <c r="L294" s="105"/>
      <c r="M294" s="8"/>
      <c r="N294" s="91"/>
      <c r="O294" s="10"/>
      <c r="P294" s="10"/>
      <c r="Q294" s="11"/>
      <c r="R294" s="11"/>
      <c r="S294" s="43"/>
      <c r="Y294" s="122"/>
      <c r="Z294" s="50"/>
      <c r="AA294" s="50"/>
      <c r="AB294" s="50"/>
      <c r="AC294" s="50"/>
      <c r="AD294" s="121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</row>
    <row r="295" spans="1:43" ht="22.5" customHeight="1" x14ac:dyDescent="0.55000000000000004">
      <c r="A295" s="5">
        <v>1000</v>
      </c>
      <c r="B295" s="52"/>
      <c r="C295" s="63"/>
      <c r="D295" s="64"/>
      <c r="E295" s="144"/>
      <c r="F295" s="118"/>
      <c r="G295" s="118"/>
      <c r="H295" s="118"/>
      <c r="I295" s="118"/>
      <c r="J295" s="117"/>
      <c r="K295" s="118"/>
      <c r="L295" s="105"/>
      <c r="M295" s="8"/>
      <c r="N295" s="91"/>
      <c r="O295" s="10"/>
      <c r="P295" s="10"/>
      <c r="Q295" s="11"/>
      <c r="R295" s="11"/>
      <c r="S295" s="43"/>
      <c r="Y295" s="122"/>
      <c r="Z295" s="50"/>
      <c r="AA295" s="50"/>
      <c r="AB295" s="50"/>
      <c r="AC295" s="50"/>
      <c r="AD295" s="121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44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11"/>
      <c r="S296" s="43"/>
      <c r="Y296" s="122"/>
      <c r="Z296" s="50"/>
      <c r="AA296" s="50"/>
      <c r="AB296" s="50"/>
      <c r="AC296" s="50"/>
      <c r="AD296" s="121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</row>
    <row r="297" spans="1:43" ht="22.5" customHeight="1" x14ac:dyDescent="0.55000000000000004">
      <c r="A297" s="5">
        <v>1000</v>
      </c>
      <c r="B297" s="52" t="s">
        <v>66</v>
      </c>
      <c r="C297" s="63"/>
      <c r="D297" s="64"/>
      <c r="E297" s="143"/>
      <c r="F297" s="71"/>
      <c r="G297" s="118"/>
      <c r="H297" s="118"/>
      <c r="I297" s="118"/>
      <c r="J297" s="118"/>
      <c r="K297" s="64"/>
      <c r="L297" s="105"/>
      <c r="M297" s="8"/>
      <c r="N297" s="91"/>
      <c r="O297" s="10"/>
      <c r="P297" s="10"/>
      <c r="Q297" s="11"/>
      <c r="R297" s="11"/>
      <c r="S297" s="43"/>
      <c r="Y297" s="122"/>
      <c r="Z297" s="50"/>
      <c r="AA297" s="50"/>
      <c r="AB297" s="50"/>
      <c r="AC297" s="50"/>
      <c r="AD297" s="121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</row>
    <row r="298" spans="1:43" ht="22.5" customHeight="1" x14ac:dyDescent="0.55000000000000004">
      <c r="A298" s="5">
        <v>1000</v>
      </c>
      <c r="B298" s="52" t="s">
        <v>66</v>
      </c>
      <c r="C298" s="63"/>
      <c r="D298" s="64"/>
      <c r="E298" s="143"/>
      <c r="F298" s="71"/>
      <c r="G298" s="118"/>
      <c r="H298" s="118"/>
      <c r="I298" s="118"/>
      <c r="J298" s="118"/>
      <c r="K298" s="64"/>
      <c r="L298" s="105"/>
      <c r="M298" s="8"/>
      <c r="N298" s="91"/>
      <c r="O298" s="10"/>
      <c r="P298" s="10"/>
      <c r="Q298" s="11"/>
      <c r="R298" s="11"/>
      <c r="S298" s="43"/>
      <c r="Y298" s="122"/>
      <c r="Z298" s="50"/>
      <c r="AA298" s="50"/>
      <c r="AB298" s="50"/>
      <c r="AC298" s="50"/>
      <c r="AD298" s="121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</row>
    <row r="299" spans="1:43" ht="22.5" customHeight="1" x14ac:dyDescent="0.55000000000000004">
      <c r="A299" s="5">
        <v>1000</v>
      </c>
      <c r="B299" s="52" t="s">
        <v>66</v>
      </c>
      <c r="C299" s="63"/>
      <c r="D299" s="64"/>
      <c r="E299" s="143"/>
      <c r="F299" s="64"/>
      <c r="G299" s="64"/>
      <c r="H299" s="71"/>
      <c r="I299" s="118"/>
      <c r="J299" s="118"/>
      <c r="K299" s="64"/>
      <c r="L299" s="105"/>
      <c r="M299" s="8"/>
      <c r="N299" s="91"/>
      <c r="O299" s="10"/>
      <c r="P299" s="10"/>
      <c r="Q299" s="11"/>
      <c r="R299" s="11"/>
      <c r="S299" s="43"/>
      <c r="Y299" s="122"/>
      <c r="Z299" s="50"/>
      <c r="AA299" s="50"/>
      <c r="AB299" s="50"/>
      <c r="AC299" s="50"/>
      <c r="AD299" s="121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143"/>
      <c r="F300" s="64"/>
      <c r="G300" s="64"/>
      <c r="H300" s="64"/>
      <c r="I300" s="118"/>
      <c r="J300" s="118"/>
      <c r="K300" s="64"/>
      <c r="L300" s="105"/>
      <c r="M300" s="8"/>
      <c r="N300" s="91"/>
      <c r="O300" s="10"/>
      <c r="P300" s="10"/>
      <c r="Q300" s="11"/>
      <c r="R300" s="11"/>
      <c r="S300" s="43"/>
      <c r="Y300" s="122"/>
      <c r="Z300" s="50"/>
      <c r="AA300" s="50"/>
      <c r="AB300" s="50"/>
      <c r="AC300" s="50"/>
      <c r="AD300" s="121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143"/>
      <c r="F301" s="64"/>
      <c r="G301" s="64"/>
      <c r="H301" s="64"/>
      <c r="I301" s="118"/>
      <c r="J301" s="118"/>
      <c r="K301" s="64"/>
      <c r="L301" s="105"/>
      <c r="M301" s="8"/>
      <c r="N301" s="91"/>
      <c r="O301" s="10"/>
      <c r="P301" s="10"/>
      <c r="Q301" s="11"/>
      <c r="R301" s="11"/>
      <c r="S301" s="43"/>
      <c r="Y301" s="122"/>
      <c r="Z301" s="50"/>
      <c r="AA301" s="50"/>
      <c r="AB301" s="50"/>
      <c r="AC301" s="50"/>
      <c r="AD301" s="121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</row>
    <row r="302" spans="1:43" s="120" customFormat="1" ht="22.5" customHeight="1" x14ac:dyDescent="0.55000000000000004">
      <c r="A302" s="5">
        <v>1000</v>
      </c>
      <c r="B302" s="52" t="s">
        <v>66</v>
      </c>
      <c r="C302" s="63"/>
      <c r="D302" s="64"/>
      <c r="E302" s="143"/>
      <c r="F302" s="64"/>
      <c r="G302" s="64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11"/>
      <c r="S302" s="43"/>
      <c r="T302" s="13"/>
      <c r="U302" s="13"/>
      <c r="V302" s="13"/>
      <c r="W302" s="13"/>
      <c r="X302" s="3"/>
      <c r="Y302" s="122"/>
      <c r="Z302" s="50"/>
      <c r="AA302" s="50"/>
      <c r="AB302" s="50"/>
      <c r="AC302" s="50"/>
      <c r="AD302" s="121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3"/>
      <c r="AQ302" s="3"/>
    </row>
    <row r="303" spans="1:43" s="120" customFormat="1" ht="22.5" customHeight="1" x14ac:dyDescent="0.55000000000000004">
      <c r="A303" s="5">
        <v>1000</v>
      </c>
      <c r="B303" s="52" t="s">
        <v>66</v>
      </c>
      <c r="C303" s="63"/>
      <c r="D303" s="64"/>
      <c r="E303" s="143"/>
      <c r="F303" s="64"/>
      <c r="G303" s="64"/>
      <c r="H303" s="118"/>
      <c r="I303" s="118"/>
      <c r="J303" s="118"/>
      <c r="K303" s="64"/>
      <c r="L303" s="105"/>
      <c r="M303" s="8"/>
      <c r="N303" s="91"/>
      <c r="O303" s="10"/>
      <c r="P303" s="10"/>
      <c r="Q303" s="11"/>
      <c r="R303" s="11"/>
      <c r="S303" s="43"/>
      <c r="T303" s="13"/>
      <c r="U303" s="13"/>
      <c r="V303" s="13"/>
      <c r="W303" s="13"/>
      <c r="X303" s="3"/>
      <c r="Y303" s="122"/>
      <c r="Z303" s="50"/>
      <c r="AA303" s="50"/>
      <c r="AB303" s="50"/>
      <c r="AC303" s="50"/>
      <c r="AD303" s="121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3"/>
      <c r="AQ303" s="3"/>
    </row>
    <row r="304" spans="1:43" s="120" customFormat="1" ht="22.5" customHeight="1" x14ac:dyDescent="0.55000000000000004">
      <c r="A304" s="5">
        <v>1000</v>
      </c>
      <c r="B304" s="52" t="s">
        <v>66</v>
      </c>
      <c r="C304" s="63"/>
      <c r="D304" s="64"/>
      <c r="E304" s="143"/>
      <c r="F304" s="64"/>
      <c r="G304" s="64"/>
      <c r="H304" s="64"/>
      <c r="I304" s="64"/>
      <c r="J304" s="64"/>
      <c r="K304" s="65"/>
      <c r="L304" s="105"/>
      <c r="M304" s="8"/>
      <c r="N304" s="91"/>
      <c r="O304" s="10"/>
      <c r="P304" s="10"/>
      <c r="Q304" s="11"/>
      <c r="R304" s="11"/>
      <c r="S304" s="43"/>
      <c r="T304" s="13"/>
      <c r="U304" s="13"/>
      <c r="V304" s="13"/>
      <c r="W304" s="13"/>
      <c r="X304" s="3"/>
      <c r="Y304" s="122"/>
      <c r="Z304" s="50"/>
      <c r="AA304" s="50"/>
      <c r="AB304" s="50"/>
      <c r="AC304" s="50"/>
      <c r="AD304" s="121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3"/>
      <c r="AQ304" s="3"/>
    </row>
    <row r="305" spans="1:43" s="120" customFormat="1" ht="22.5" customHeight="1" x14ac:dyDescent="0.55000000000000004">
      <c r="A305" s="5">
        <v>1000</v>
      </c>
      <c r="B305" s="52" t="s">
        <v>66</v>
      </c>
      <c r="C305" s="63"/>
      <c r="D305" s="64"/>
      <c r="E305" s="143"/>
      <c r="F305" s="64"/>
      <c r="G305" s="64"/>
      <c r="H305" s="64"/>
      <c r="I305" s="64"/>
      <c r="J305" s="64"/>
      <c r="K305" s="65"/>
      <c r="L305" s="105"/>
      <c r="M305" s="8"/>
      <c r="N305" s="91"/>
      <c r="O305" s="10"/>
      <c r="P305" s="10"/>
      <c r="Q305" s="11"/>
      <c r="R305" s="11"/>
      <c r="S305" s="43"/>
      <c r="T305" s="13"/>
      <c r="U305" s="13"/>
      <c r="V305" s="13"/>
      <c r="W305" s="13"/>
      <c r="X305" s="3"/>
      <c r="Y305" s="122"/>
      <c r="Z305" s="50"/>
      <c r="AA305" s="50"/>
      <c r="AB305" s="50"/>
      <c r="AC305" s="50"/>
      <c r="AD305" s="121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3"/>
      <c r="AQ305" s="3"/>
    </row>
    <row r="306" spans="1:43" ht="22.5" customHeight="1" x14ac:dyDescent="0.55000000000000004">
      <c r="A306" s="5">
        <v>1000</v>
      </c>
      <c r="B306" s="52" t="s">
        <v>66</v>
      </c>
      <c r="C306" s="63"/>
      <c r="D306" s="64"/>
      <c r="E306" s="144"/>
      <c r="F306" s="118"/>
      <c r="G306" s="118"/>
      <c r="H306" s="118"/>
      <c r="I306" s="64"/>
      <c r="J306" s="118"/>
      <c r="K306" s="118"/>
      <c r="L306" s="105"/>
      <c r="M306" s="8"/>
      <c r="N306" s="91"/>
      <c r="O306" s="10"/>
      <c r="P306" s="10"/>
      <c r="Q306" s="11"/>
      <c r="R306" s="11"/>
      <c r="S306" s="43"/>
      <c r="Y306" s="122"/>
      <c r="Z306" s="50"/>
      <c r="AA306" s="50"/>
      <c r="AB306" s="50"/>
      <c r="AC306" s="50"/>
      <c r="AD306" s="121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</row>
    <row r="307" spans="1:43" ht="22.5" customHeight="1" x14ac:dyDescent="0.55000000000000004">
      <c r="A307" s="5">
        <v>1000</v>
      </c>
      <c r="B307" s="52" t="s">
        <v>66</v>
      </c>
      <c r="C307" s="63"/>
      <c r="D307" s="64"/>
      <c r="E307" s="144"/>
      <c r="F307" s="118"/>
      <c r="G307" s="118"/>
      <c r="H307" s="118"/>
      <c r="I307" s="64"/>
      <c r="J307" s="118"/>
      <c r="K307" s="118"/>
      <c r="L307" s="105"/>
      <c r="M307" s="8"/>
      <c r="N307" s="91"/>
      <c r="O307" s="10"/>
      <c r="P307" s="10"/>
      <c r="Q307" s="11"/>
      <c r="R307" s="11"/>
      <c r="S307" s="43"/>
      <c r="Y307" s="122"/>
      <c r="Z307" s="50"/>
      <c r="AA307" s="50"/>
      <c r="AB307" s="50"/>
      <c r="AC307" s="50"/>
      <c r="AD307" s="121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</row>
    <row r="308" spans="1:43" ht="22.5" customHeight="1" x14ac:dyDescent="0.55000000000000004">
      <c r="A308" s="5">
        <v>1000</v>
      </c>
      <c r="B308" s="52" t="s">
        <v>66</v>
      </c>
      <c r="C308" s="63"/>
      <c r="D308" s="64"/>
      <c r="E308" s="144"/>
      <c r="F308" s="118"/>
      <c r="G308" s="118"/>
      <c r="H308" s="118"/>
      <c r="I308" s="64"/>
      <c r="J308" s="118"/>
      <c r="K308" s="118"/>
      <c r="L308" s="105"/>
      <c r="M308" s="8"/>
      <c r="N308" s="91"/>
      <c r="O308" s="10"/>
      <c r="P308" s="10"/>
      <c r="Q308" s="11"/>
      <c r="R308" s="11"/>
      <c r="S308" s="43"/>
      <c r="Y308" s="122"/>
      <c r="Z308" s="50"/>
      <c r="AA308" s="50"/>
      <c r="AB308" s="50"/>
      <c r="AC308" s="50"/>
      <c r="AD308" s="121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</row>
    <row r="309" spans="1:43" ht="22.5" customHeight="1" x14ac:dyDescent="0.55000000000000004">
      <c r="A309" s="5">
        <v>1000</v>
      </c>
      <c r="B309" s="52"/>
      <c r="C309" s="63"/>
      <c r="D309" s="64"/>
      <c r="E309" s="144"/>
      <c r="F309" s="118"/>
      <c r="G309" s="118"/>
      <c r="H309" s="118"/>
      <c r="I309" s="118"/>
      <c r="J309" s="117"/>
      <c r="K309" s="118"/>
      <c r="L309" s="105"/>
      <c r="M309" s="8"/>
      <c r="N309" s="91"/>
      <c r="O309" s="10"/>
      <c r="P309" s="10"/>
      <c r="Q309" s="11"/>
      <c r="R309" s="11"/>
      <c r="S309" s="43"/>
      <c r="Y309" s="122"/>
      <c r="Z309" s="50"/>
      <c r="AA309" s="50"/>
      <c r="AB309" s="50"/>
      <c r="AC309" s="50"/>
      <c r="AD309" s="121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</row>
    <row r="310" spans="1:43" ht="22.5" customHeight="1" x14ac:dyDescent="0.55000000000000004">
      <c r="A310" s="5">
        <v>1000</v>
      </c>
      <c r="B310" s="52"/>
      <c r="C310" s="63"/>
      <c r="D310" s="64"/>
      <c r="E310" s="144"/>
      <c r="F310" s="118"/>
      <c r="G310" s="118"/>
      <c r="H310" s="118"/>
      <c r="I310" s="118"/>
      <c r="J310" s="117"/>
      <c r="K310" s="118"/>
      <c r="L310" s="105"/>
      <c r="M310" s="8"/>
      <c r="N310" s="91"/>
      <c r="O310" s="10"/>
      <c r="P310" s="10"/>
      <c r="Q310" s="11"/>
      <c r="R310" s="11"/>
      <c r="S310" s="43"/>
      <c r="Y310" s="122"/>
      <c r="Z310" s="50"/>
      <c r="AA310" s="50"/>
      <c r="AB310" s="50"/>
      <c r="AC310" s="50"/>
      <c r="AD310" s="121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</row>
    <row r="311" spans="1:43" ht="22.5" customHeight="1" x14ac:dyDescent="0.55000000000000004">
      <c r="A311" s="5">
        <v>1000</v>
      </c>
      <c r="B311" s="52"/>
      <c r="C311" s="63"/>
      <c r="D311" s="64"/>
      <c r="E311" s="144"/>
      <c r="F311" s="118"/>
      <c r="G311" s="118"/>
      <c r="H311" s="118"/>
      <c r="I311" s="118"/>
      <c r="J311" s="117"/>
      <c r="K311" s="118"/>
      <c r="L311" s="105"/>
      <c r="M311" s="8"/>
      <c r="N311" s="91"/>
      <c r="O311" s="10"/>
      <c r="P311" s="10"/>
      <c r="Q311" s="11"/>
      <c r="R311" s="11"/>
      <c r="S311" s="43"/>
      <c r="Y311" s="122"/>
      <c r="Z311" s="50"/>
      <c r="AA311" s="50"/>
      <c r="AB311" s="50"/>
      <c r="AC311" s="50"/>
      <c r="AD311" s="121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</row>
    <row r="312" spans="1:43" ht="22.5" customHeight="1" x14ac:dyDescent="0.55000000000000004">
      <c r="A312" s="5">
        <v>1000</v>
      </c>
      <c r="B312" s="52"/>
      <c r="C312" s="63"/>
      <c r="D312" s="64"/>
      <c r="E312" s="144"/>
      <c r="F312" s="118"/>
      <c r="G312" s="118"/>
      <c r="H312" s="118"/>
      <c r="I312" s="118"/>
      <c r="J312" s="117"/>
      <c r="K312" s="118"/>
      <c r="L312" s="105"/>
      <c r="M312" s="8"/>
      <c r="N312" s="91"/>
      <c r="O312" s="10"/>
      <c r="P312" s="10"/>
      <c r="Q312" s="11"/>
      <c r="R312" s="11"/>
      <c r="S312" s="43"/>
      <c r="Y312" s="122"/>
      <c r="Z312" s="50"/>
      <c r="AA312" s="50"/>
      <c r="AB312" s="50"/>
      <c r="AC312" s="50"/>
      <c r="AD312" s="121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</row>
    <row r="313" spans="1:43" ht="22.5" customHeight="1" x14ac:dyDescent="0.55000000000000004">
      <c r="A313" s="5">
        <v>1000</v>
      </c>
      <c r="B313" s="52" t="s">
        <v>66</v>
      </c>
      <c r="C313" s="63"/>
      <c r="D313" s="64"/>
      <c r="E313" s="143"/>
      <c r="F313" s="71"/>
      <c r="G313" s="118"/>
      <c r="H313" s="118"/>
      <c r="I313" s="118"/>
      <c r="J313" s="118"/>
      <c r="K313" s="64"/>
      <c r="L313" s="105"/>
      <c r="M313" s="8"/>
      <c r="N313" s="91"/>
      <c r="O313" s="10"/>
      <c r="P313" s="10"/>
      <c r="Q313" s="11"/>
      <c r="R313" s="11"/>
      <c r="S313" s="43"/>
      <c r="Y313" s="122"/>
      <c r="Z313" s="50"/>
      <c r="AA313" s="50"/>
      <c r="AB313" s="50"/>
      <c r="AC313" s="50"/>
      <c r="AD313" s="121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</row>
    <row r="314" spans="1:43" ht="22.5" customHeight="1" x14ac:dyDescent="0.55000000000000004">
      <c r="A314" s="5">
        <v>1000</v>
      </c>
      <c r="B314" s="52" t="s">
        <v>66</v>
      </c>
      <c r="C314" s="63"/>
      <c r="D314" s="64"/>
      <c r="E314" s="143"/>
      <c r="F314" s="71"/>
      <c r="G314" s="117"/>
      <c r="H314" s="118"/>
      <c r="I314" s="118"/>
      <c r="J314" s="118"/>
      <c r="K314" s="64"/>
      <c r="L314" s="105"/>
      <c r="M314" s="8"/>
      <c r="N314" s="91"/>
      <c r="O314" s="10"/>
      <c r="P314" s="10"/>
      <c r="Q314" s="11"/>
      <c r="R314" s="11"/>
      <c r="S314" s="43"/>
      <c r="Y314" s="122"/>
      <c r="Z314" s="50"/>
      <c r="AA314" s="50"/>
      <c r="AB314" s="50"/>
      <c r="AC314" s="50"/>
      <c r="AD314" s="121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</row>
    <row r="315" spans="1:43" ht="22.5" customHeight="1" x14ac:dyDescent="0.55000000000000004">
      <c r="A315" s="5">
        <v>1000</v>
      </c>
      <c r="B315" s="52" t="s">
        <v>66</v>
      </c>
      <c r="C315" s="63"/>
      <c r="D315" s="64"/>
      <c r="E315" s="143"/>
      <c r="F315" s="64"/>
      <c r="G315" s="64"/>
      <c r="H315" s="71"/>
      <c r="I315" s="64"/>
      <c r="J315" s="64"/>
      <c r="K315" s="64"/>
      <c r="L315" s="105"/>
      <c r="M315" s="8"/>
      <c r="N315" s="91"/>
      <c r="O315" s="10"/>
      <c r="P315" s="10"/>
      <c r="Q315" s="11"/>
      <c r="R315" s="11"/>
      <c r="S315" s="43"/>
      <c r="Y315" s="122"/>
      <c r="Z315" s="50"/>
      <c r="AA315" s="50"/>
      <c r="AB315" s="50"/>
      <c r="AC315" s="50"/>
      <c r="AD315" s="121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</row>
    <row r="316" spans="1:43" ht="22.5" customHeight="1" x14ac:dyDescent="0.55000000000000004">
      <c r="A316" s="5">
        <v>1000</v>
      </c>
      <c r="B316" s="52" t="s">
        <v>66</v>
      </c>
      <c r="C316" s="63"/>
      <c r="D316" s="64"/>
      <c r="E316" s="143"/>
      <c r="F316" s="64"/>
      <c r="G316" s="64"/>
      <c r="H316" s="64"/>
      <c r="I316" s="118"/>
      <c r="J316" s="118"/>
      <c r="K316" s="64"/>
      <c r="L316" s="105"/>
      <c r="M316" s="8"/>
      <c r="N316" s="91"/>
      <c r="O316" s="10"/>
      <c r="P316" s="10"/>
      <c r="Q316" s="11"/>
      <c r="R316" s="11"/>
      <c r="S316" s="43"/>
      <c r="Y316" s="122"/>
      <c r="Z316" s="50"/>
      <c r="AA316" s="50"/>
      <c r="AB316" s="50"/>
      <c r="AC316" s="50"/>
      <c r="AD316" s="121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</row>
    <row r="317" spans="1:43" ht="22.5" customHeight="1" x14ac:dyDescent="0.55000000000000004">
      <c r="A317" s="5">
        <v>1000</v>
      </c>
      <c r="B317" s="52" t="s">
        <v>66</v>
      </c>
      <c r="C317" s="63"/>
      <c r="D317" s="64"/>
      <c r="E317" s="143"/>
      <c r="F317" s="64"/>
      <c r="G317" s="64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11"/>
      <c r="S317" s="43"/>
      <c r="Y317" s="122"/>
      <c r="Z317" s="50"/>
      <c r="AA317" s="50"/>
      <c r="AB317" s="50"/>
      <c r="AC317" s="50"/>
      <c r="AD317" s="121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</row>
    <row r="318" spans="1:43" ht="22.5" customHeight="1" x14ac:dyDescent="0.55000000000000004">
      <c r="A318" s="5">
        <v>1000</v>
      </c>
      <c r="B318" s="52" t="s">
        <v>66</v>
      </c>
      <c r="C318" s="63"/>
      <c r="D318" s="64"/>
      <c r="E318" s="143"/>
      <c r="F318" s="64"/>
      <c r="G318" s="64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11"/>
      <c r="S318" s="43"/>
      <c r="Y318" s="122"/>
      <c r="Z318" s="50"/>
      <c r="AA318" s="50"/>
      <c r="AB318" s="50"/>
      <c r="AC318" s="50"/>
      <c r="AD318" s="121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</row>
    <row r="319" spans="1:43" ht="22.5" customHeight="1" x14ac:dyDescent="0.55000000000000004">
      <c r="A319" s="5">
        <v>1000</v>
      </c>
      <c r="B319" s="52" t="s">
        <v>66</v>
      </c>
      <c r="C319" s="63"/>
      <c r="D319" s="64"/>
      <c r="E319" s="143"/>
      <c r="F319" s="64"/>
      <c r="G319" s="64"/>
      <c r="H319" s="64"/>
      <c r="I319" s="118"/>
      <c r="J319" s="118"/>
      <c r="K319" s="64"/>
      <c r="L319" s="105"/>
      <c r="M319" s="8"/>
      <c r="N319" s="91"/>
      <c r="O319" s="10"/>
      <c r="P319" s="10"/>
      <c r="Q319" s="11"/>
      <c r="R319" s="11"/>
      <c r="S319" s="43"/>
      <c r="Y319" s="122"/>
      <c r="Z319" s="50"/>
      <c r="AA319" s="50"/>
      <c r="AB319" s="50"/>
      <c r="AC319" s="50"/>
      <c r="AD319" s="121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</row>
    <row r="320" spans="1:43" ht="22.5" customHeight="1" x14ac:dyDescent="0.55000000000000004">
      <c r="A320" s="5">
        <v>1000</v>
      </c>
      <c r="B320" s="52" t="s">
        <v>66</v>
      </c>
      <c r="C320" s="63"/>
      <c r="D320" s="64"/>
      <c r="E320" s="143"/>
      <c r="F320" s="64"/>
      <c r="G320" s="64"/>
      <c r="H320" s="71"/>
      <c r="I320" s="118"/>
      <c r="J320" s="118"/>
      <c r="K320" s="64"/>
      <c r="L320" s="105"/>
      <c r="M320" s="8"/>
      <c r="N320" s="91"/>
      <c r="O320" s="10"/>
      <c r="P320" s="10"/>
      <c r="Q320" s="11"/>
      <c r="R320" s="11"/>
      <c r="S320" s="43"/>
      <c r="Y320" s="122"/>
      <c r="Z320" s="50"/>
      <c r="AA320" s="50"/>
      <c r="AB320" s="50"/>
      <c r="AC320" s="50"/>
      <c r="AD320" s="121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</row>
    <row r="321" spans="1:41" ht="22.5" customHeight="1" x14ac:dyDescent="0.55000000000000004">
      <c r="A321" s="5">
        <v>1000</v>
      </c>
      <c r="B321" s="52" t="s">
        <v>66</v>
      </c>
      <c r="C321" s="63"/>
      <c r="D321" s="64"/>
      <c r="E321" s="143"/>
      <c r="F321" s="64"/>
      <c r="G321" s="64"/>
      <c r="H321" s="64"/>
      <c r="I321" s="118"/>
      <c r="J321" s="118"/>
      <c r="K321" s="64"/>
      <c r="L321" s="105"/>
      <c r="M321" s="8"/>
      <c r="N321" s="91"/>
      <c r="O321" s="10"/>
      <c r="P321" s="10"/>
      <c r="Q321" s="11"/>
      <c r="R321" s="11"/>
      <c r="S321" s="43"/>
      <c r="Y321" s="122"/>
      <c r="Z321" s="50"/>
      <c r="AA321" s="50"/>
      <c r="AB321" s="50"/>
      <c r="AC321" s="50"/>
      <c r="AD321" s="121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</row>
    <row r="322" spans="1:41" ht="22.5" customHeight="1" x14ac:dyDescent="0.55000000000000004">
      <c r="A322" s="5">
        <v>1000</v>
      </c>
      <c r="B322" s="52" t="s">
        <v>66</v>
      </c>
      <c r="C322" s="63"/>
      <c r="D322" s="64"/>
      <c r="E322" s="143"/>
      <c r="F322" s="64"/>
      <c r="G322" s="64"/>
      <c r="H322" s="64"/>
      <c r="I322" s="118"/>
      <c r="J322" s="118"/>
      <c r="K322" s="64"/>
      <c r="L322" s="105"/>
      <c r="M322" s="8"/>
      <c r="N322" s="91"/>
      <c r="O322" s="10"/>
      <c r="P322" s="10"/>
      <c r="Q322" s="11"/>
      <c r="R322" s="11"/>
      <c r="S322" s="43"/>
      <c r="Y322" s="98"/>
      <c r="Z322" s="96"/>
      <c r="AA322" s="96"/>
      <c r="AB322" s="96"/>
      <c r="AC322" s="96"/>
      <c r="AD322" s="97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</row>
    <row r="323" spans="1:41" ht="22.5" customHeight="1" x14ac:dyDescent="0.55000000000000004">
      <c r="A323" s="5">
        <v>1000</v>
      </c>
      <c r="B323" s="52" t="s">
        <v>66</v>
      </c>
      <c r="C323" s="63"/>
      <c r="D323" s="64"/>
      <c r="E323" s="144"/>
      <c r="F323" s="118"/>
      <c r="G323" s="118"/>
      <c r="H323" s="118"/>
      <c r="I323" s="64"/>
      <c r="J323" s="118"/>
      <c r="K323" s="118"/>
      <c r="L323" s="105"/>
      <c r="M323" s="8"/>
      <c r="N323" s="91"/>
      <c r="O323" s="10"/>
      <c r="P323" s="10"/>
      <c r="Q323" s="11"/>
      <c r="R323" s="11"/>
      <c r="S323" s="43"/>
      <c r="Y323" s="122"/>
      <c r="Z323" s="50"/>
      <c r="AA323" s="50"/>
      <c r="AB323" s="50"/>
      <c r="AC323" s="50"/>
      <c r="AD323" s="121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</row>
    <row r="324" spans="1:41" ht="22.5" customHeight="1" x14ac:dyDescent="0.55000000000000004">
      <c r="A324" s="5">
        <v>1000</v>
      </c>
      <c r="B324" s="52" t="s">
        <v>66</v>
      </c>
      <c r="C324" s="63"/>
      <c r="D324" s="64"/>
      <c r="E324" s="144"/>
      <c r="F324" s="118"/>
      <c r="G324" s="118"/>
      <c r="H324" s="118"/>
      <c r="I324" s="64"/>
      <c r="J324" s="118"/>
      <c r="K324" s="118"/>
      <c r="L324" s="105"/>
      <c r="M324" s="8"/>
      <c r="N324" s="91"/>
      <c r="O324" s="10"/>
      <c r="P324" s="10"/>
      <c r="Q324" s="11"/>
      <c r="R324" s="11"/>
      <c r="S324" s="43"/>
      <c r="Y324" s="122"/>
      <c r="Z324" s="50"/>
      <c r="AA324" s="50"/>
      <c r="AB324" s="50"/>
      <c r="AC324" s="50"/>
      <c r="AD324" s="121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</row>
    <row r="325" spans="1:41" ht="22.5" customHeight="1" x14ac:dyDescent="0.55000000000000004">
      <c r="A325" s="5">
        <v>1000</v>
      </c>
      <c r="B325" s="52" t="s">
        <v>66</v>
      </c>
      <c r="C325" s="63"/>
      <c r="D325" s="64"/>
      <c r="E325" s="144"/>
      <c r="F325" s="118"/>
      <c r="G325" s="118"/>
      <c r="H325" s="118"/>
      <c r="I325" s="64"/>
      <c r="J325" s="118"/>
      <c r="K325" s="118"/>
      <c r="L325" s="105"/>
      <c r="M325" s="8"/>
      <c r="N325" s="91"/>
      <c r="O325" s="10"/>
      <c r="P325" s="10"/>
      <c r="Q325" s="11"/>
      <c r="R325" s="11"/>
      <c r="S325" s="43"/>
      <c r="Y325" s="122"/>
      <c r="Z325" s="50"/>
      <c r="AA325" s="50"/>
      <c r="AB325" s="50"/>
      <c r="AC325" s="50"/>
      <c r="AD325" s="121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</row>
    <row r="326" spans="1:41" ht="22.5" customHeight="1" x14ac:dyDescent="0.55000000000000004">
      <c r="A326" s="5">
        <v>1000</v>
      </c>
      <c r="B326" s="52"/>
      <c r="C326" s="63"/>
      <c r="D326" s="64"/>
      <c r="E326" s="144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11"/>
      <c r="S326" s="43"/>
      <c r="Y326" s="122"/>
      <c r="Z326" s="50"/>
      <c r="AA326" s="50"/>
      <c r="AB326" s="50"/>
      <c r="AC326" s="50"/>
      <c r="AD326" s="121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</row>
    <row r="327" spans="1:41" ht="22.5" customHeight="1" x14ac:dyDescent="0.55000000000000004">
      <c r="A327" s="5">
        <v>1000</v>
      </c>
      <c r="B327" s="52"/>
      <c r="C327" s="63"/>
      <c r="D327" s="64"/>
      <c r="E327" s="144"/>
      <c r="F327" s="118"/>
      <c r="G327" s="118"/>
      <c r="H327" s="118"/>
      <c r="I327" s="118"/>
      <c r="J327" s="117"/>
      <c r="K327" s="118"/>
      <c r="L327" s="105"/>
      <c r="M327" s="8"/>
      <c r="N327" s="91"/>
      <c r="O327" s="10"/>
      <c r="P327" s="10"/>
      <c r="Q327" s="11"/>
      <c r="R327" s="11"/>
      <c r="S327" s="43"/>
      <c r="Y327" s="122"/>
      <c r="Z327" s="50"/>
      <c r="AA327" s="50"/>
      <c r="AB327" s="50"/>
      <c r="AC327" s="50"/>
      <c r="AD327" s="121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</row>
    <row r="328" spans="1:41" ht="22.5" customHeight="1" x14ac:dyDescent="0.55000000000000004">
      <c r="A328" s="5">
        <v>1000</v>
      </c>
      <c r="B328" s="52"/>
      <c r="C328" s="63"/>
      <c r="D328" s="64"/>
      <c r="E328" s="144"/>
      <c r="F328" s="118"/>
      <c r="G328" s="118"/>
      <c r="H328" s="118"/>
      <c r="I328" s="118"/>
      <c r="J328" s="117"/>
      <c r="K328" s="118"/>
      <c r="L328" s="105"/>
      <c r="M328" s="8"/>
      <c r="N328" s="91"/>
      <c r="O328" s="10"/>
      <c r="P328" s="10"/>
      <c r="Q328" s="11"/>
      <c r="R328" s="11"/>
      <c r="S328" s="43"/>
      <c r="Y328" s="122"/>
      <c r="Z328" s="50"/>
      <c r="AA328" s="50"/>
      <c r="AB328" s="50"/>
      <c r="AC328" s="50"/>
      <c r="AD328" s="121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</row>
    <row r="329" spans="1:41" ht="22.5" customHeight="1" x14ac:dyDescent="0.55000000000000004">
      <c r="A329" s="5">
        <v>1000</v>
      </c>
      <c r="B329" s="52"/>
      <c r="C329" s="63"/>
      <c r="D329" s="64"/>
      <c r="E329" s="144"/>
      <c r="F329" s="118"/>
      <c r="G329" s="118"/>
      <c r="H329" s="118"/>
      <c r="I329" s="118"/>
      <c r="J329" s="117"/>
      <c r="K329" s="118"/>
      <c r="L329" s="105"/>
      <c r="M329" s="8"/>
      <c r="N329" s="91"/>
      <c r="O329" s="10"/>
      <c r="P329" s="10"/>
      <c r="Q329" s="11"/>
      <c r="R329" s="11"/>
      <c r="S329" s="43"/>
      <c r="Y329" s="122"/>
      <c r="Z329" s="50"/>
      <c r="AA329" s="50"/>
      <c r="AB329" s="50"/>
      <c r="AC329" s="50"/>
      <c r="AD329" s="121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</row>
    <row r="330" spans="1:41" ht="22.5" customHeight="1" x14ac:dyDescent="0.55000000000000004">
      <c r="A330" s="5">
        <v>1000</v>
      </c>
      <c r="B330" s="52" t="s">
        <v>66</v>
      </c>
      <c r="C330" s="63"/>
      <c r="D330" s="64"/>
      <c r="E330" s="143"/>
      <c r="F330" s="64"/>
      <c r="G330" s="118"/>
      <c r="H330" s="64"/>
      <c r="I330" s="118"/>
      <c r="J330" s="118"/>
      <c r="K330" s="64"/>
      <c r="L330" s="105"/>
      <c r="M330" s="8"/>
      <c r="N330" s="91"/>
      <c r="O330" s="10"/>
      <c r="P330" s="10"/>
      <c r="Q330" s="11"/>
      <c r="R330" s="11"/>
      <c r="S330" s="43"/>
      <c r="Y330" s="122"/>
      <c r="Z330" s="50"/>
      <c r="AA330" s="50"/>
      <c r="AB330" s="50"/>
      <c r="AC330" s="50"/>
      <c r="AD330" s="121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</row>
    <row r="331" spans="1:41" ht="22.5" customHeight="1" x14ac:dyDescent="0.55000000000000004">
      <c r="A331" s="5">
        <v>1000</v>
      </c>
      <c r="B331" s="52" t="s">
        <v>66</v>
      </c>
      <c r="C331" s="63"/>
      <c r="D331" s="64"/>
      <c r="E331" s="143"/>
      <c r="F331" s="64"/>
      <c r="G331" s="118"/>
      <c r="H331" s="64"/>
      <c r="I331" s="64"/>
      <c r="J331" s="64"/>
      <c r="K331" s="64"/>
      <c r="L331" s="105"/>
      <c r="M331" s="8"/>
      <c r="N331" s="91"/>
      <c r="O331" s="10"/>
      <c r="P331" s="10"/>
      <c r="Q331" s="11"/>
      <c r="R331" s="11"/>
      <c r="S331" s="43"/>
      <c r="Y331" s="98"/>
      <c r="Z331" s="96"/>
      <c r="AA331" s="96"/>
      <c r="AB331" s="96"/>
      <c r="AC331" s="96"/>
      <c r="AD331" s="97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</row>
    <row r="332" spans="1:41" ht="22.5" customHeight="1" x14ac:dyDescent="0.55000000000000004">
      <c r="A332" s="5">
        <v>1000</v>
      </c>
      <c r="B332" s="52" t="s">
        <v>66</v>
      </c>
      <c r="C332" s="63"/>
      <c r="D332" s="64"/>
      <c r="E332" s="144"/>
      <c r="F332" s="118"/>
      <c r="G332" s="118"/>
      <c r="H332" s="118"/>
      <c r="I332" s="64"/>
      <c r="J332" s="118"/>
      <c r="K332" s="118"/>
      <c r="L332" s="105"/>
      <c r="M332" s="8"/>
      <c r="N332" s="91"/>
      <c r="O332" s="10"/>
      <c r="P332" s="10"/>
      <c r="Q332" s="11"/>
      <c r="R332" s="11"/>
      <c r="S332" s="43"/>
      <c r="Y332" s="122"/>
      <c r="Z332" s="50"/>
      <c r="AA332" s="50"/>
      <c r="AB332" s="50"/>
      <c r="AC332" s="50"/>
      <c r="AD332" s="121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</row>
    <row r="333" spans="1:41" ht="22.5" customHeight="1" x14ac:dyDescent="0.55000000000000004">
      <c r="A333" s="5">
        <v>1000</v>
      </c>
      <c r="B333" s="52" t="s">
        <v>66</v>
      </c>
      <c r="C333" s="63"/>
      <c r="D333" s="64"/>
      <c r="E333" s="144"/>
      <c r="F333" s="118"/>
      <c r="G333" s="118"/>
      <c r="H333" s="118"/>
      <c r="I333" s="64"/>
      <c r="J333" s="118"/>
      <c r="K333" s="118"/>
      <c r="L333" s="105"/>
      <c r="M333" s="8"/>
      <c r="N333" s="91"/>
      <c r="O333" s="10"/>
      <c r="P333" s="10"/>
      <c r="Q333" s="11"/>
      <c r="R333" s="11"/>
      <c r="S333" s="43"/>
      <c r="Y333" s="122"/>
      <c r="Z333" s="50"/>
      <c r="AA333" s="50"/>
      <c r="AB333" s="50"/>
      <c r="AC333" s="50"/>
      <c r="AD333" s="121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</row>
    <row r="334" spans="1:41" ht="22.5" customHeight="1" x14ac:dyDescent="0.55000000000000004">
      <c r="A334" s="5">
        <v>1000</v>
      </c>
      <c r="B334" s="52" t="s">
        <v>66</v>
      </c>
      <c r="C334" s="63"/>
      <c r="D334" s="64"/>
      <c r="E334" s="144"/>
      <c r="F334" s="118"/>
      <c r="G334" s="118"/>
      <c r="H334" s="118"/>
      <c r="I334" s="64"/>
      <c r="J334" s="118"/>
      <c r="K334" s="118"/>
      <c r="L334" s="105"/>
      <c r="M334" s="8"/>
      <c r="N334" s="91"/>
      <c r="O334" s="10"/>
      <c r="P334" s="10"/>
      <c r="Q334" s="11"/>
      <c r="R334" s="11"/>
      <c r="S334" s="43"/>
      <c r="Y334" s="122"/>
      <c r="Z334" s="50"/>
      <c r="AA334" s="50"/>
      <c r="AB334" s="50"/>
      <c r="AC334" s="50"/>
      <c r="AD334" s="121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</row>
    <row r="335" spans="1:41" ht="22.5" customHeight="1" x14ac:dyDescent="0.55000000000000004">
      <c r="A335" s="5">
        <v>1000</v>
      </c>
      <c r="B335" s="52"/>
      <c r="C335" s="63"/>
      <c r="D335" s="64"/>
      <c r="E335" s="144"/>
      <c r="F335" s="118"/>
      <c r="G335" s="118"/>
      <c r="H335" s="118"/>
      <c r="I335" s="118"/>
      <c r="J335" s="117"/>
      <c r="K335" s="118"/>
      <c r="L335" s="105"/>
      <c r="M335" s="8"/>
      <c r="N335" s="91"/>
      <c r="O335" s="10"/>
      <c r="P335" s="10"/>
      <c r="Q335" s="11"/>
      <c r="R335" s="11"/>
      <c r="S335" s="43"/>
      <c r="Y335" s="122"/>
      <c r="Z335" s="50"/>
      <c r="AA335" s="50"/>
      <c r="AB335" s="50"/>
      <c r="AC335" s="50"/>
      <c r="AD335" s="121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</row>
    <row r="336" spans="1:41" ht="22.5" customHeight="1" x14ac:dyDescent="0.55000000000000004">
      <c r="A336" s="5">
        <v>1000</v>
      </c>
      <c r="B336" s="52"/>
      <c r="C336" s="63"/>
      <c r="D336" s="64"/>
      <c r="E336" s="144"/>
      <c r="F336" s="118"/>
      <c r="G336" s="118"/>
      <c r="H336" s="118"/>
      <c r="I336" s="118"/>
      <c r="J336" s="117"/>
      <c r="K336" s="118"/>
      <c r="L336" s="105"/>
      <c r="M336" s="8"/>
      <c r="N336" s="91"/>
      <c r="O336" s="10"/>
      <c r="P336" s="10"/>
      <c r="Q336" s="11"/>
      <c r="R336" s="11"/>
      <c r="S336" s="43"/>
      <c r="Y336" s="122"/>
      <c r="Z336" s="50"/>
      <c r="AA336" s="50"/>
      <c r="AB336" s="50"/>
      <c r="AC336" s="50"/>
      <c r="AD336" s="121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</row>
    <row r="337" spans="1:41" ht="22.5" customHeight="1" x14ac:dyDescent="0.55000000000000004">
      <c r="A337" s="5">
        <v>1000</v>
      </c>
      <c r="B337" s="52"/>
      <c r="C337" s="63"/>
      <c r="D337" s="64"/>
      <c r="E337" s="144"/>
      <c r="F337" s="118"/>
      <c r="G337" s="118"/>
      <c r="H337" s="118"/>
      <c r="I337" s="118"/>
      <c r="J337" s="117"/>
      <c r="K337" s="118"/>
      <c r="L337" s="105"/>
      <c r="M337" s="8"/>
      <c r="N337" s="91"/>
      <c r="O337" s="10"/>
      <c r="P337" s="10"/>
      <c r="Q337" s="11"/>
      <c r="R337" s="11"/>
      <c r="S337" s="43"/>
      <c r="Y337" s="122"/>
      <c r="Z337" s="50"/>
      <c r="AA337" s="50"/>
      <c r="AB337" s="50"/>
      <c r="AC337" s="50"/>
      <c r="AD337" s="121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</row>
    <row r="338" spans="1:41" ht="22.5" customHeight="1" x14ac:dyDescent="0.55000000000000004">
      <c r="A338" s="5">
        <v>1000</v>
      </c>
      <c r="B338" s="52"/>
      <c r="C338" s="63"/>
      <c r="D338" s="64"/>
      <c r="E338" s="144"/>
      <c r="F338" s="118"/>
      <c r="G338" s="118"/>
      <c r="H338" s="118"/>
      <c r="I338" s="118"/>
      <c r="J338" s="117"/>
      <c r="K338" s="118"/>
      <c r="L338" s="105"/>
      <c r="M338" s="8"/>
      <c r="N338" s="91"/>
      <c r="O338" s="10"/>
      <c r="P338" s="10"/>
      <c r="Q338" s="11"/>
      <c r="R338" s="11"/>
      <c r="S338" s="43"/>
      <c r="Y338" s="122"/>
      <c r="Z338" s="50"/>
      <c r="AA338" s="50"/>
      <c r="AB338" s="50"/>
      <c r="AC338" s="50"/>
      <c r="AD338" s="121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</row>
    <row r="339" spans="1:41" ht="22.5" customHeight="1" x14ac:dyDescent="0.55000000000000004">
      <c r="A339" s="5">
        <v>1000</v>
      </c>
      <c r="B339" s="52" t="s">
        <v>66</v>
      </c>
      <c r="C339" s="63"/>
      <c r="D339" s="64"/>
      <c r="E339" s="143"/>
      <c r="F339" s="64"/>
      <c r="G339" s="118"/>
      <c r="H339" s="118"/>
      <c r="I339" s="118"/>
      <c r="J339" s="64"/>
      <c r="K339" s="64"/>
      <c r="L339" s="105"/>
      <c r="M339" s="8"/>
      <c r="N339" s="91"/>
      <c r="O339" s="10"/>
      <c r="P339" s="10"/>
      <c r="Q339" s="11"/>
      <c r="R339" s="11"/>
      <c r="S339" s="43"/>
      <c r="Y339" s="98"/>
      <c r="Z339" s="96"/>
      <c r="AA339" s="96"/>
      <c r="AB339" s="96"/>
      <c r="AC339" s="96"/>
      <c r="AD339" s="97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  <c r="AO339" s="98"/>
    </row>
    <row r="340" spans="1:41" ht="22.5" customHeight="1" x14ac:dyDescent="0.55000000000000004">
      <c r="A340" s="5">
        <v>1000</v>
      </c>
      <c r="B340" s="52" t="s">
        <v>66</v>
      </c>
      <c r="C340" s="63"/>
      <c r="D340" s="64"/>
      <c r="E340" s="143"/>
      <c r="F340" s="64"/>
      <c r="G340" s="64"/>
      <c r="H340" s="64"/>
      <c r="I340" s="64"/>
      <c r="J340" s="64"/>
      <c r="K340" s="64"/>
      <c r="L340" s="105"/>
      <c r="M340" s="8"/>
      <c r="N340" s="91"/>
      <c r="O340" s="10"/>
      <c r="P340" s="10"/>
      <c r="Q340" s="11"/>
      <c r="R340" s="11"/>
      <c r="S340" s="43"/>
      <c r="Y340" s="98"/>
      <c r="Z340" s="96"/>
      <c r="AA340" s="96"/>
      <c r="AB340" s="96"/>
      <c r="AC340" s="96"/>
      <c r="AD340" s="97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  <c r="AO340" s="98"/>
    </row>
    <row r="341" spans="1:41" ht="22.5" customHeight="1" x14ac:dyDescent="0.55000000000000004">
      <c r="A341" s="5">
        <v>1000</v>
      </c>
      <c r="B341" s="52" t="s">
        <v>66</v>
      </c>
      <c r="C341" s="63"/>
      <c r="D341" s="64"/>
      <c r="E341" s="143"/>
      <c r="F341" s="64"/>
      <c r="G341" s="118"/>
      <c r="H341" s="118"/>
      <c r="I341" s="118"/>
      <c r="J341" s="64"/>
      <c r="K341" s="64"/>
      <c r="L341" s="105"/>
      <c r="M341" s="8"/>
      <c r="N341" s="91"/>
      <c r="O341" s="10"/>
      <c r="P341" s="10"/>
      <c r="Q341" s="11"/>
      <c r="R341" s="11"/>
      <c r="S341" s="43"/>
      <c r="Y341" s="98"/>
      <c r="Z341" s="96"/>
      <c r="AA341" s="96"/>
      <c r="AB341" s="96"/>
      <c r="AC341" s="96"/>
      <c r="AD341" s="97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</row>
    <row r="342" spans="1:41" ht="22.5" customHeight="1" x14ac:dyDescent="0.55000000000000004">
      <c r="A342" s="5">
        <v>1000</v>
      </c>
      <c r="B342" s="52" t="s">
        <v>66</v>
      </c>
      <c r="C342" s="63"/>
      <c r="D342" s="64"/>
      <c r="E342" s="143"/>
      <c r="F342" s="64"/>
      <c r="G342" s="118"/>
      <c r="H342" s="118"/>
      <c r="I342" s="118"/>
      <c r="J342" s="118"/>
      <c r="K342" s="64"/>
      <c r="L342" s="105"/>
      <c r="M342" s="8"/>
      <c r="N342" s="91"/>
      <c r="O342" s="10"/>
      <c r="P342" s="10"/>
      <c r="Q342" s="11"/>
      <c r="R342" s="11"/>
      <c r="S342" s="43"/>
      <c r="Y342" s="98"/>
      <c r="Z342" s="96"/>
      <c r="AA342" s="96"/>
      <c r="AB342" s="96"/>
      <c r="AC342" s="96"/>
      <c r="AD342" s="97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  <c r="AO342" s="98"/>
    </row>
    <row r="343" spans="1:41" ht="22.5" customHeight="1" x14ac:dyDescent="0.55000000000000004">
      <c r="A343" s="5">
        <v>1000</v>
      </c>
      <c r="B343" s="52" t="s">
        <v>66</v>
      </c>
      <c r="C343" s="63"/>
      <c r="D343" s="64"/>
      <c r="E343" s="143"/>
      <c r="F343" s="64"/>
      <c r="G343" s="118"/>
      <c r="H343" s="64"/>
      <c r="I343" s="64"/>
      <c r="J343" s="66"/>
      <c r="K343" s="64"/>
      <c r="L343" s="105"/>
      <c r="M343" s="8"/>
      <c r="N343" s="91"/>
      <c r="O343" s="10"/>
      <c r="P343" s="10"/>
      <c r="Q343" s="11"/>
      <c r="R343" s="11"/>
      <c r="S343" s="43"/>
      <c r="Y343" s="98"/>
      <c r="Z343" s="96"/>
      <c r="AA343" s="96"/>
      <c r="AB343" s="96"/>
      <c r="AC343" s="96"/>
      <c r="AD343" s="97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</row>
    <row r="344" spans="1:41" ht="22.5" customHeight="1" x14ac:dyDescent="0.55000000000000004">
      <c r="A344" s="5">
        <v>1000</v>
      </c>
      <c r="B344" s="52" t="s">
        <v>66</v>
      </c>
      <c r="C344" s="63"/>
      <c r="D344" s="64"/>
      <c r="E344" s="144"/>
      <c r="F344" s="64"/>
      <c r="G344" s="118"/>
      <c r="H344" s="64"/>
      <c r="I344" s="64"/>
      <c r="J344" s="66"/>
      <c r="K344" s="64"/>
      <c r="L344" s="105"/>
      <c r="M344" s="8"/>
      <c r="N344" s="91"/>
      <c r="O344" s="10"/>
      <c r="P344" s="10"/>
      <c r="Q344" s="11"/>
      <c r="R344" s="11"/>
      <c r="S344" s="43"/>
      <c r="Y344" s="98"/>
      <c r="Z344" s="96"/>
      <c r="AA344" s="96"/>
      <c r="AB344" s="96"/>
      <c r="AC344" s="96"/>
      <c r="AD344" s="97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</row>
    <row r="345" spans="1:41" ht="22.5" customHeight="1" x14ac:dyDescent="0.55000000000000004">
      <c r="A345" s="5">
        <v>1000</v>
      </c>
      <c r="B345" s="52" t="s">
        <v>66</v>
      </c>
      <c r="C345" s="63"/>
      <c r="D345" s="64"/>
      <c r="E345" s="144"/>
      <c r="F345" s="64"/>
      <c r="G345" s="118"/>
      <c r="H345" s="64"/>
      <c r="I345" s="64"/>
      <c r="J345" s="66"/>
      <c r="K345" s="64"/>
      <c r="L345" s="105"/>
      <c r="M345" s="8"/>
      <c r="N345" s="91"/>
      <c r="O345" s="10"/>
      <c r="P345" s="10"/>
      <c r="Q345" s="11"/>
      <c r="R345" s="11"/>
      <c r="S345" s="43"/>
      <c r="Y345" s="98"/>
      <c r="Z345" s="96"/>
      <c r="AA345" s="96"/>
      <c r="AB345" s="96"/>
      <c r="AC345" s="96"/>
      <c r="AD345" s="97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</row>
    <row r="346" spans="1:41" ht="22.5" customHeight="1" x14ac:dyDescent="0.55000000000000004">
      <c r="A346" s="5">
        <v>1000</v>
      </c>
      <c r="B346" s="52" t="s">
        <v>66</v>
      </c>
      <c r="C346" s="63"/>
      <c r="D346" s="64"/>
      <c r="E346" s="144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11"/>
      <c r="S346" s="43"/>
      <c r="Y346" s="98"/>
      <c r="Z346" s="96"/>
      <c r="AA346" s="96"/>
      <c r="AB346" s="96"/>
      <c r="AC346" s="96"/>
      <c r="AD346" s="97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  <c r="AO346" s="98"/>
    </row>
    <row r="347" spans="1:41" ht="22.5" customHeight="1" x14ac:dyDescent="0.55000000000000004">
      <c r="A347" s="5">
        <v>1000</v>
      </c>
      <c r="B347" s="52" t="s">
        <v>66</v>
      </c>
      <c r="C347" s="63"/>
      <c r="D347" s="64"/>
      <c r="E347" s="144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11"/>
      <c r="S347" s="43"/>
      <c r="Y347" s="98"/>
      <c r="Z347" s="96"/>
      <c r="AA347" s="96"/>
      <c r="AB347" s="96"/>
      <c r="AC347" s="96"/>
      <c r="AD347" s="97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</row>
    <row r="348" spans="1:41" ht="22.5" customHeight="1" x14ac:dyDescent="0.55000000000000004">
      <c r="A348" s="5">
        <v>1000</v>
      </c>
      <c r="B348" s="52" t="s">
        <v>66</v>
      </c>
      <c r="C348" s="63"/>
      <c r="D348" s="64"/>
      <c r="E348" s="144"/>
      <c r="F348" s="64"/>
      <c r="G348" s="64"/>
      <c r="H348" s="66"/>
      <c r="I348" s="66"/>
      <c r="J348" s="66"/>
      <c r="K348" s="64"/>
      <c r="L348" s="105"/>
      <c r="M348" s="8"/>
      <c r="N348" s="91"/>
      <c r="O348" s="10"/>
      <c r="P348" s="10"/>
      <c r="Q348" s="11"/>
      <c r="R348" s="11"/>
      <c r="S348" s="43"/>
      <c r="Y348" s="98"/>
      <c r="Z348" s="96"/>
      <c r="AA348" s="96"/>
      <c r="AB348" s="96"/>
      <c r="AC348" s="96"/>
      <c r="AD348" s="97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</row>
    <row r="349" spans="1:41" ht="22.5" customHeight="1" x14ac:dyDescent="0.55000000000000004">
      <c r="A349" s="5">
        <v>1000</v>
      </c>
      <c r="B349" s="52" t="s">
        <v>66</v>
      </c>
      <c r="C349" s="63"/>
      <c r="D349" s="64"/>
      <c r="E349" s="143"/>
      <c r="F349" s="64"/>
      <c r="G349" s="64"/>
      <c r="H349" s="66"/>
      <c r="I349" s="66"/>
      <c r="J349" s="66"/>
      <c r="K349" s="64"/>
      <c r="L349" s="105"/>
      <c r="M349" s="8"/>
      <c r="N349" s="91"/>
      <c r="O349" s="10"/>
      <c r="P349" s="10"/>
      <c r="Q349" s="11"/>
      <c r="R349" s="11"/>
      <c r="S349" s="43"/>
      <c r="Y349" s="98"/>
      <c r="Z349" s="96"/>
      <c r="AA349" s="96"/>
      <c r="AB349" s="96"/>
      <c r="AC349" s="96"/>
      <c r="AD349" s="97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</row>
    <row r="350" spans="1:41" ht="22.5" customHeight="1" x14ac:dyDescent="0.55000000000000004">
      <c r="A350" s="5">
        <v>1000</v>
      </c>
      <c r="B350" s="52" t="s">
        <v>66</v>
      </c>
      <c r="C350" s="63"/>
      <c r="D350" s="64"/>
      <c r="E350" s="143"/>
      <c r="F350" s="64"/>
      <c r="G350" s="64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1"/>
      <c r="S350" s="43"/>
      <c r="Y350" s="98"/>
      <c r="Z350" s="96"/>
      <c r="AA350" s="96"/>
      <c r="AB350" s="96"/>
      <c r="AC350" s="96"/>
      <c r="AD350" s="97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  <c r="AO350" s="98"/>
    </row>
    <row r="351" spans="1:41" ht="22.5" customHeight="1" x14ac:dyDescent="0.55000000000000004">
      <c r="A351" s="5">
        <v>1000</v>
      </c>
      <c r="B351" s="52" t="s">
        <v>66</v>
      </c>
      <c r="C351" s="63"/>
      <c r="D351" s="64"/>
      <c r="E351" s="14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1"/>
      <c r="S351" s="43"/>
      <c r="Y351" s="98"/>
      <c r="Z351" s="96"/>
      <c r="AA351" s="96"/>
      <c r="AB351" s="96"/>
      <c r="AC351" s="96"/>
      <c r="AD351" s="97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</row>
    <row r="352" spans="1:41" ht="22.5" customHeight="1" x14ac:dyDescent="0.55000000000000004">
      <c r="A352" s="5">
        <v>1000</v>
      </c>
      <c r="B352" s="52" t="s">
        <v>66</v>
      </c>
      <c r="C352" s="63"/>
      <c r="D352" s="64"/>
      <c r="E352" s="144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1"/>
      <c r="S352" s="43"/>
      <c r="Y352" s="98"/>
      <c r="Z352" s="96"/>
      <c r="AA352" s="96"/>
      <c r="AB352" s="96"/>
      <c r="AC352" s="96"/>
      <c r="AD352" s="97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  <c r="AO352" s="98"/>
    </row>
    <row r="353" spans="1:41" ht="22.5" customHeight="1" x14ac:dyDescent="0.55000000000000004">
      <c r="A353" s="5">
        <v>1000</v>
      </c>
      <c r="B353" s="52" t="s">
        <v>66</v>
      </c>
      <c r="C353" s="63"/>
      <c r="D353" s="64"/>
      <c r="E353" s="143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1"/>
      <c r="S353" s="12"/>
      <c r="Y353" s="98"/>
      <c r="Z353" s="96"/>
      <c r="AA353" s="96"/>
      <c r="AB353" s="96"/>
      <c r="AC353" s="96"/>
      <c r="AD353" s="97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</row>
    <row r="354" spans="1:41" ht="22.5" customHeight="1" x14ac:dyDescent="0.55000000000000004">
      <c r="A354" s="5">
        <v>1000</v>
      </c>
      <c r="B354" s="52" t="s">
        <v>66</v>
      </c>
      <c r="C354" s="63"/>
      <c r="D354" s="64"/>
      <c r="E354" s="144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1"/>
      <c r="S354" s="12"/>
      <c r="Y354" s="98"/>
      <c r="Z354" s="96"/>
      <c r="AA354" s="96"/>
      <c r="AB354" s="96"/>
      <c r="AC354" s="96"/>
      <c r="AD354" s="97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  <c r="AO354" s="98"/>
    </row>
    <row r="355" spans="1:41" ht="22.5" customHeight="1" x14ac:dyDescent="0.55000000000000004">
      <c r="A355" s="5">
        <v>1000</v>
      </c>
      <c r="B355" s="52" t="s">
        <v>66</v>
      </c>
      <c r="C355" s="63"/>
      <c r="D355" s="64"/>
      <c r="E355" s="144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1"/>
      <c r="S355" s="12"/>
      <c r="Y355" s="98"/>
      <c r="Z355" s="96"/>
      <c r="AA355" s="96"/>
      <c r="AB355" s="96"/>
      <c r="AC355" s="96"/>
      <c r="AD355" s="97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</row>
    <row r="356" spans="1:41" ht="22.5" customHeight="1" x14ac:dyDescent="0.55000000000000004">
      <c r="A356" s="5">
        <v>1000</v>
      </c>
      <c r="B356" s="52" t="s">
        <v>66</v>
      </c>
      <c r="C356" s="63"/>
      <c r="D356" s="64"/>
      <c r="E356" s="143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1"/>
      <c r="S356" s="12"/>
      <c r="Y356" s="98"/>
      <c r="Z356" s="96"/>
      <c r="AA356" s="96"/>
      <c r="AB356" s="96"/>
      <c r="AC356" s="96"/>
      <c r="AD356" s="97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  <c r="AO356" s="98"/>
    </row>
    <row r="357" spans="1:41" ht="22.5" customHeight="1" x14ac:dyDescent="0.55000000000000004">
      <c r="A357" s="5">
        <v>1000</v>
      </c>
      <c r="B357" s="52" t="s">
        <v>66</v>
      </c>
      <c r="C357" s="63"/>
      <c r="D357" s="64"/>
      <c r="E357" s="144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1"/>
      <c r="S357" s="12"/>
      <c r="Y357" s="98"/>
      <c r="Z357" s="96"/>
      <c r="AA357" s="96"/>
      <c r="AB357" s="96"/>
      <c r="AC357" s="96"/>
      <c r="AD357" s="97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</row>
    <row r="358" spans="1:41" ht="22.5" customHeight="1" x14ac:dyDescent="0.55000000000000004">
      <c r="A358" s="5">
        <v>1000</v>
      </c>
      <c r="B358" s="52" t="s">
        <v>66</v>
      </c>
      <c r="C358" s="63"/>
      <c r="D358" s="64"/>
      <c r="E358" s="144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1"/>
      <c r="S358" s="12"/>
      <c r="Y358" s="98"/>
      <c r="Z358" s="96"/>
      <c r="AA358" s="96"/>
      <c r="AB358" s="96"/>
      <c r="AC358" s="96"/>
      <c r="AD358" s="97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  <c r="AO358" s="98"/>
    </row>
    <row r="359" spans="1:41" ht="22.5" customHeight="1" x14ac:dyDescent="0.55000000000000004">
      <c r="A359" s="5">
        <v>1000</v>
      </c>
      <c r="B359" s="52" t="s">
        <v>66</v>
      </c>
      <c r="C359" s="63"/>
      <c r="D359" s="64"/>
      <c r="E359" s="144"/>
      <c r="F359" s="64"/>
      <c r="G359" s="118"/>
      <c r="H359" s="64"/>
      <c r="I359" s="64"/>
      <c r="J359" s="66"/>
      <c r="K359" s="64"/>
      <c r="L359" s="105"/>
      <c r="M359" s="8"/>
      <c r="N359" s="91"/>
      <c r="O359" s="10"/>
      <c r="P359" s="10"/>
      <c r="Q359" s="11"/>
      <c r="R359" s="11"/>
      <c r="S359" s="43"/>
      <c r="Y359" s="98"/>
      <c r="Z359" s="96"/>
      <c r="AA359" s="96"/>
      <c r="AB359" s="96"/>
      <c r="AC359" s="96"/>
      <c r="AD359" s="97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  <c r="AO359" s="98"/>
    </row>
    <row r="360" spans="1:41" ht="22.5" customHeight="1" x14ac:dyDescent="0.55000000000000004">
      <c r="A360" s="5">
        <v>1000</v>
      </c>
      <c r="B360" s="52" t="s">
        <v>66</v>
      </c>
      <c r="C360" s="63"/>
      <c r="D360" s="64"/>
      <c r="E360" s="144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11"/>
      <c r="R360" s="11"/>
      <c r="S360" s="43"/>
      <c r="Y360" s="98"/>
      <c r="Z360" s="96"/>
      <c r="AA360" s="96"/>
      <c r="AB360" s="96"/>
      <c r="AC360" s="96"/>
      <c r="AD360" s="97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  <c r="AO360" s="98"/>
    </row>
    <row r="361" spans="1:41" ht="22.5" customHeight="1" x14ac:dyDescent="0.55000000000000004">
      <c r="A361" s="5">
        <v>1000</v>
      </c>
      <c r="B361" s="52" t="s">
        <v>66</v>
      </c>
      <c r="C361" s="63"/>
      <c r="D361" s="64"/>
      <c r="E361" s="144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11"/>
      <c r="R361" s="11"/>
      <c r="S361" s="43"/>
      <c r="Y361" s="98"/>
      <c r="Z361" s="96"/>
      <c r="AA361" s="96"/>
      <c r="AB361" s="96"/>
      <c r="AC361" s="96"/>
      <c r="AD361" s="97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</row>
    <row r="362" spans="1:41" ht="22.5" customHeight="1" x14ac:dyDescent="0.55000000000000004">
      <c r="A362" s="5">
        <v>1000</v>
      </c>
      <c r="B362" s="52" t="s">
        <v>66</v>
      </c>
      <c r="C362" s="63"/>
      <c r="D362" s="64"/>
      <c r="E362" s="144"/>
      <c r="F362" s="118"/>
      <c r="G362" s="118"/>
      <c r="H362" s="64"/>
      <c r="I362" s="66"/>
      <c r="J362" s="66"/>
      <c r="K362" s="64"/>
      <c r="L362" s="105"/>
      <c r="M362" s="8"/>
      <c r="N362" s="91"/>
      <c r="O362" s="10"/>
      <c r="P362" s="10"/>
      <c r="Q362" s="11"/>
      <c r="R362" s="11"/>
      <c r="S362" s="12"/>
      <c r="Y362" s="98"/>
      <c r="Z362" s="96"/>
      <c r="AA362" s="96"/>
      <c r="AB362" s="96"/>
      <c r="AC362" s="96"/>
      <c r="AD362" s="97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  <c r="AO362" s="98"/>
    </row>
    <row r="363" spans="1:41" ht="22.5" customHeight="1" x14ac:dyDescent="0.55000000000000004">
      <c r="A363" s="5">
        <v>1000</v>
      </c>
      <c r="B363" s="52" t="s">
        <v>66</v>
      </c>
      <c r="C363" s="63"/>
      <c r="D363" s="64"/>
      <c r="E363" s="143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1"/>
      <c r="S363" s="12"/>
      <c r="Y363" s="98"/>
      <c r="Z363" s="96"/>
      <c r="AA363" s="96"/>
      <c r="AB363" s="96"/>
      <c r="AC363" s="96"/>
      <c r="AD363" s="97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</row>
    <row r="364" spans="1:41" ht="22.5" customHeight="1" x14ac:dyDescent="0.55000000000000004">
      <c r="A364" s="5">
        <v>1000</v>
      </c>
      <c r="B364" s="52" t="s">
        <v>66</v>
      </c>
      <c r="C364" s="63"/>
      <c r="D364" s="64"/>
      <c r="E364" s="143"/>
      <c r="F364" s="64"/>
      <c r="G364" s="64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1"/>
      <c r="S364" s="12"/>
      <c r="Y364" s="98"/>
      <c r="Z364" s="96"/>
      <c r="AA364" s="96"/>
      <c r="AB364" s="96"/>
      <c r="AC364" s="96"/>
      <c r="AD364" s="97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</row>
    <row r="365" spans="1:41" ht="22.5" customHeight="1" x14ac:dyDescent="0.55000000000000004">
      <c r="A365" s="5">
        <v>1000</v>
      </c>
      <c r="B365" s="52" t="s">
        <v>66</v>
      </c>
      <c r="C365" s="63"/>
      <c r="D365" s="64"/>
      <c r="E365" s="14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1"/>
      <c r="S365" s="12"/>
      <c r="Y365" s="98"/>
      <c r="Z365" s="96"/>
      <c r="AA365" s="96"/>
      <c r="AB365" s="96"/>
      <c r="AC365" s="96"/>
      <c r="AD365" s="97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</row>
    <row r="366" spans="1:41" ht="22.5" customHeight="1" x14ac:dyDescent="0.55000000000000004">
      <c r="A366" s="5">
        <v>1000</v>
      </c>
      <c r="B366" s="52" t="s">
        <v>66</v>
      </c>
      <c r="C366" s="63"/>
      <c r="D366" s="64"/>
      <c r="E366" s="144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1"/>
      <c r="S366" s="12"/>
      <c r="Y366" s="98"/>
      <c r="Z366" s="96"/>
      <c r="AA366" s="96"/>
      <c r="AB366" s="96"/>
      <c r="AC366" s="96"/>
      <c r="AD366" s="97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</row>
    <row r="367" spans="1:41" ht="22.5" customHeight="1" x14ac:dyDescent="0.55000000000000004">
      <c r="A367" s="5">
        <v>1000</v>
      </c>
      <c r="B367" s="52" t="s">
        <v>66</v>
      </c>
      <c r="C367" s="63"/>
      <c r="D367" s="119"/>
      <c r="E367" s="143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1"/>
      <c r="S367" s="12"/>
      <c r="Y367" s="98"/>
      <c r="Z367" s="96"/>
      <c r="AA367" s="96"/>
      <c r="AB367" s="96"/>
      <c r="AC367" s="96"/>
      <c r="AD367" s="97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</row>
    <row r="368" spans="1:41" ht="22.5" customHeight="1" x14ac:dyDescent="0.55000000000000004">
      <c r="A368" s="5">
        <v>1000</v>
      </c>
      <c r="B368" s="52" t="s">
        <v>66</v>
      </c>
      <c r="C368" s="63"/>
      <c r="D368" s="64"/>
      <c r="E368" s="144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1"/>
      <c r="S368" s="12"/>
      <c r="Y368" s="98"/>
      <c r="Z368" s="96"/>
      <c r="AA368" s="96"/>
      <c r="AB368" s="96"/>
      <c r="AC368" s="96"/>
      <c r="AD368" s="97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  <c r="AO368" s="98"/>
    </row>
    <row r="369" spans="1:41" ht="22.5" customHeight="1" x14ac:dyDescent="0.55000000000000004">
      <c r="A369" s="5">
        <v>1000</v>
      </c>
      <c r="B369" s="52" t="s">
        <v>66</v>
      </c>
      <c r="C369" s="63"/>
      <c r="D369" s="64"/>
      <c r="E369" s="144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1"/>
      <c r="S369" s="12"/>
      <c r="Y369" s="98"/>
      <c r="Z369" s="96"/>
      <c r="AA369" s="96"/>
      <c r="AB369" s="96"/>
      <c r="AC369" s="96"/>
      <c r="AD369" s="97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</row>
    <row r="370" spans="1:41" ht="22.5" customHeight="1" x14ac:dyDescent="0.55000000000000004">
      <c r="A370" s="5">
        <v>1000</v>
      </c>
      <c r="B370" s="52" t="s">
        <v>66</v>
      </c>
      <c r="C370" s="63"/>
      <c r="D370" s="64"/>
      <c r="E370" s="143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1"/>
      <c r="S370" s="12"/>
      <c r="Y370" s="98"/>
      <c r="Z370" s="96"/>
      <c r="AA370" s="96"/>
      <c r="AB370" s="96"/>
      <c r="AC370" s="96"/>
      <c r="AD370" s="97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  <c r="AO370" s="98"/>
    </row>
    <row r="371" spans="1:41" ht="22.5" customHeight="1" x14ac:dyDescent="0.55000000000000004">
      <c r="A371" s="5">
        <v>1000</v>
      </c>
      <c r="B371" s="52" t="s">
        <v>66</v>
      </c>
      <c r="C371" s="63"/>
      <c r="D371" s="64"/>
      <c r="E371" s="144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1"/>
      <c r="S371" s="12"/>
      <c r="Y371" s="98"/>
      <c r="Z371" s="96"/>
      <c r="AA371" s="96"/>
      <c r="AB371" s="96"/>
      <c r="AC371" s="96"/>
      <c r="AD371" s="97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  <c r="AO371" s="98"/>
    </row>
    <row r="372" spans="1:41" ht="22.5" customHeight="1" x14ac:dyDescent="0.55000000000000004">
      <c r="A372" s="5">
        <v>1000</v>
      </c>
      <c r="B372" s="52" t="s">
        <v>66</v>
      </c>
      <c r="C372" s="63"/>
      <c r="D372" s="64"/>
      <c r="E372" s="144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1"/>
      <c r="S372" s="12"/>
      <c r="Y372" s="98"/>
      <c r="Z372" s="96"/>
      <c r="AA372" s="96"/>
      <c r="AB372" s="96"/>
      <c r="AC372" s="96"/>
      <c r="AD372" s="97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  <c r="AO372" s="98"/>
    </row>
    <row r="373" spans="1:41" ht="22.5" customHeight="1" x14ac:dyDescent="0.55000000000000004">
      <c r="A373" s="5">
        <v>1000</v>
      </c>
      <c r="B373" s="52" t="s">
        <v>66</v>
      </c>
      <c r="C373" s="63"/>
      <c r="D373" s="64"/>
      <c r="E373" s="144"/>
      <c r="F373" s="64"/>
      <c r="G373" s="118"/>
      <c r="H373" s="64"/>
      <c r="I373" s="64"/>
      <c r="J373" s="66"/>
      <c r="K373" s="64"/>
      <c r="L373" s="105"/>
      <c r="M373" s="8"/>
      <c r="N373" s="91"/>
      <c r="O373" s="10"/>
      <c r="P373" s="10"/>
      <c r="Q373" s="95"/>
      <c r="R373" s="95"/>
      <c r="S373" s="43"/>
      <c r="Y373" s="98"/>
      <c r="Z373" s="96"/>
      <c r="AA373" s="96"/>
      <c r="AB373" s="96"/>
      <c r="AC373" s="96"/>
      <c r="AD373" s="97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  <c r="AO373" s="98"/>
    </row>
    <row r="374" spans="1:41" ht="22.5" customHeight="1" x14ac:dyDescent="0.55000000000000004">
      <c r="A374" s="5">
        <v>1000</v>
      </c>
      <c r="B374" s="52" t="s">
        <v>66</v>
      </c>
      <c r="C374" s="63"/>
      <c r="D374" s="64"/>
      <c r="E374" s="144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95"/>
      <c r="R374" s="95"/>
      <c r="S374" s="43"/>
      <c r="Y374" s="98"/>
      <c r="Z374" s="96"/>
      <c r="AA374" s="96"/>
      <c r="AB374" s="96"/>
      <c r="AC374" s="96"/>
      <c r="AD374" s="97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  <c r="AO374" s="98"/>
    </row>
    <row r="375" spans="1:41" ht="22.5" customHeight="1" x14ac:dyDescent="0.55000000000000004">
      <c r="A375" s="5">
        <v>1000</v>
      </c>
      <c r="B375" s="52" t="s">
        <v>66</v>
      </c>
      <c r="C375" s="63"/>
      <c r="D375" s="64"/>
      <c r="E375" s="144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95"/>
      <c r="R375" s="95"/>
      <c r="S375" s="43"/>
      <c r="Y375" s="98"/>
      <c r="Z375" s="96"/>
      <c r="AA375" s="96"/>
      <c r="AB375" s="96"/>
      <c r="AC375" s="96"/>
      <c r="AD375" s="97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</row>
    <row r="376" spans="1:41" ht="22.5" customHeight="1" x14ac:dyDescent="0.55000000000000004">
      <c r="A376" s="5">
        <v>1000</v>
      </c>
      <c r="B376" s="52" t="s">
        <v>66</v>
      </c>
      <c r="C376" s="63"/>
      <c r="D376" s="64"/>
      <c r="E376" s="144"/>
      <c r="F376" s="118"/>
      <c r="G376" s="118"/>
      <c r="H376" s="64"/>
      <c r="I376" s="66"/>
      <c r="J376" s="66"/>
      <c r="K376" s="64"/>
      <c r="L376" s="105"/>
      <c r="M376" s="8"/>
      <c r="N376" s="91"/>
      <c r="O376" s="10"/>
      <c r="P376" s="10"/>
      <c r="Q376" s="11"/>
      <c r="R376" s="11"/>
      <c r="S376" s="12"/>
      <c r="Y376" s="98"/>
      <c r="Z376" s="96"/>
      <c r="AA376" s="96"/>
      <c r="AB376" s="96"/>
      <c r="AC376" s="96"/>
      <c r="AD376" s="97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</row>
    <row r="377" spans="1:41" ht="22.5" customHeight="1" x14ac:dyDescent="0.55000000000000004">
      <c r="A377" s="5">
        <v>1000</v>
      </c>
      <c r="B377" s="52" t="s">
        <v>66</v>
      </c>
      <c r="C377" s="63"/>
      <c r="D377" s="64"/>
      <c r="E377" s="143"/>
      <c r="F377" s="118"/>
      <c r="G377" s="118"/>
      <c r="H377" s="64"/>
      <c r="I377" s="66"/>
      <c r="J377" s="66"/>
      <c r="K377" s="64"/>
      <c r="L377" s="105"/>
      <c r="M377" s="8"/>
      <c r="N377" s="91"/>
      <c r="O377" s="10"/>
      <c r="P377" s="10"/>
      <c r="Q377" s="11"/>
      <c r="R377" s="11"/>
      <c r="S377" s="12"/>
      <c r="Y377" s="98"/>
      <c r="Z377" s="96"/>
      <c r="AA377" s="96"/>
      <c r="AB377" s="96"/>
      <c r="AC377" s="96"/>
      <c r="AD377" s="97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</row>
    <row r="378" spans="1:41" ht="22.5" customHeight="1" x14ac:dyDescent="0.55000000000000004">
      <c r="A378" s="5">
        <v>1000</v>
      </c>
      <c r="B378" s="52" t="s">
        <v>66</v>
      </c>
      <c r="C378" s="63"/>
      <c r="D378" s="64"/>
      <c r="E378" s="143"/>
      <c r="F378" s="64"/>
      <c r="G378" s="64"/>
      <c r="H378" s="64"/>
      <c r="I378" s="66"/>
      <c r="J378" s="66"/>
      <c r="K378" s="64"/>
      <c r="L378" s="105"/>
      <c r="M378" s="8"/>
      <c r="N378" s="91"/>
      <c r="O378" s="10"/>
      <c r="P378" s="10"/>
      <c r="Q378" s="11"/>
      <c r="R378" s="11"/>
      <c r="S378" s="12"/>
      <c r="Y378" s="98"/>
      <c r="Z378" s="96"/>
      <c r="AA378" s="96"/>
      <c r="AB378" s="96"/>
      <c r="AC378" s="96"/>
      <c r="AD378" s="97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</row>
    <row r="379" spans="1:41" ht="22.5" customHeight="1" x14ac:dyDescent="0.55000000000000004">
      <c r="A379" s="5">
        <v>1000</v>
      </c>
      <c r="B379" s="52" t="s">
        <v>66</v>
      </c>
      <c r="C379" s="63"/>
      <c r="D379" s="64"/>
      <c r="E379" s="144"/>
      <c r="F379" s="118"/>
      <c r="G379" s="118"/>
      <c r="H379" s="64"/>
      <c r="I379" s="66"/>
      <c r="J379" s="66"/>
      <c r="K379" s="64"/>
      <c r="L379" s="105"/>
      <c r="M379" s="8"/>
      <c r="N379" s="91"/>
      <c r="O379" s="10"/>
      <c r="P379" s="10"/>
      <c r="Q379" s="11"/>
      <c r="R379" s="11"/>
      <c r="S379" s="12"/>
      <c r="Y379" s="98"/>
      <c r="Z379" s="96"/>
      <c r="AA379" s="96"/>
      <c r="AB379" s="96"/>
      <c r="AC379" s="96"/>
      <c r="AD379" s="97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</row>
    <row r="380" spans="1:41" ht="22.5" customHeight="1" x14ac:dyDescent="0.55000000000000004">
      <c r="A380" s="5">
        <v>1000</v>
      </c>
      <c r="B380" s="52" t="s">
        <v>66</v>
      </c>
      <c r="C380" s="63"/>
      <c r="D380" s="64"/>
      <c r="E380" s="144"/>
      <c r="F380" s="118"/>
      <c r="G380" s="118"/>
      <c r="H380" s="64"/>
      <c r="I380" s="66"/>
      <c r="J380" s="66"/>
      <c r="K380" s="64"/>
      <c r="L380" s="105"/>
      <c r="M380" s="8"/>
      <c r="N380" s="91"/>
      <c r="O380" s="10"/>
      <c r="P380" s="10"/>
      <c r="Q380" s="11"/>
      <c r="R380" s="11"/>
      <c r="S380" s="12"/>
      <c r="Y380" s="98"/>
      <c r="Z380" s="96"/>
      <c r="AA380" s="96"/>
      <c r="AB380" s="96"/>
      <c r="AC380" s="96"/>
      <c r="AD380" s="97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</row>
    <row r="381" spans="1:41" ht="22.5" customHeight="1" x14ac:dyDescent="0.55000000000000004">
      <c r="A381" s="5">
        <v>1000</v>
      </c>
      <c r="B381" s="52" t="s">
        <v>66</v>
      </c>
      <c r="C381" s="63"/>
      <c r="D381" s="64"/>
      <c r="E381" s="143"/>
      <c r="F381" s="64"/>
      <c r="G381" s="64"/>
      <c r="H381" s="64"/>
      <c r="I381" s="66"/>
      <c r="J381" s="66"/>
      <c r="K381" s="64"/>
      <c r="L381" s="105"/>
      <c r="M381" s="8"/>
      <c r="N381" s="91"/>
      <c r="O381" s="10"/>
      <c r="P381" s="10"/>
      <c r="Q381" s="11"/>
      <c r="R381" s="11"/>
      <c r="S381" s="12"/>
      <c r="Y381" s="98"/>
      <c r="Z381" s="96"/>
      <c r="AA381" s="96"/>
      <c r="AB381" s="96"/>
      <c r="AC381" s="96"/>
      <c r="AD381" s="97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</row>
    <row r="382" spans="1:41" ht="22.5" customHeight="1" x14ac:dyDescent="0.55000000000000004">
      <c r="A382" s="5">
        <v>1000</v>
      </c>
      <c r="B382" s="52" t="s">
        <v>66</v>
      </c>
      <c r="C382" s="63"/>
      <c r="D382" s="64"/>
      <c r="E382" s="144"/>
      <c r="F382" s="118"/>
      <c r="G382" s="118"/>
      <c r="H382" s="64"/>
      <c r="I382" s="66"/>
      <c r="J382" s="66"/>
      <c r="K382" s="64"/>
      <c r="L382" s="105"/>
      <c r="M382" s="8"/>
      <c r="N382" s="91"/>
      <c r="O382" s="10"/>
      <c r="P382" s="10"/>
      <c r="Q382" s="11"/>
      <c r="R382" s="11"/>
      <c r="S382" s="12"/>
      <c r="Y382" s="98"/>
      <c r="Z382" s="96"/>
      <c r="AA382" s="96"/>
      <c r="AB382" s="96"/>
      <c r="AC382" s="96"/>
      <c r="AD382" s="97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</row>
    <row r="383" spans="1:41" ht="22.5" customHeight="1" x14ac:dyDescent="0.55000000000000004">
      <c r="A383" s="5">
        <v>1000</v>
      </c>
      <c r="B383" s="52" t="s">
        <v>66</v>
      </c>
      <c r="C383" s="63"/>
      <c r="D383" s="64"/>
      <c r="E383" s="144"/>
      <c r="F383" s="118"/>
      <c r="G383" s="118"/>
      <c r="H383" s="64"/>
      <c r="I383" s="66"/>
      <c r="J383" s="66"/>
      <c r="K383" s="64"/>
      <c r="L383" s="105"/>
      <c r="M383" s="8"/>
      <c r="N383" s="91"/>
      <c r="O383" s="10"/>
      <c r="P383" s="10"/>
      <c r="Q383" s="11"/>
      <c r="R383" s="11"/>
      <c r="S383" s="12"/>
      <c r="Y383" s="98"/>
      <c r="Z383" s="96"/>
      <c r="AA383" s="96"/>
      <c r="AB383" s="96"/>
      <c r="AC383" s="96"/>
      <c r="AD383" s="97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</row>
    <row r="384" spans="1:41" ht="22.5" customHeight="1" x14ac:dyDescent="0.55000000000000004">
      <c r="A384" s="5">
        <v>1000</v>
      </c>
      <c r="B384" s="52" t="s">
        <v>66</v>
      </c>
      <c r="C384" s="63"/>
      <c r="D384" s="64"/>
      <c r="E384" s="143"/>
      <c r="F384" s="64"/>
      <c r="G384" s="64"/>
      <c r="H384" s="64"/>
      <c r="I384" s="66"/>
      <c r="J384" s="66"/>
      <c r="K384" s="64"/>
      <c r="L384" s="105"/>
      <c r="M384" s="8"/>
      <c r="N384" s="91"/>
      <c r="O384" s="10"/>
      <c r="P384" s="10"/>
      <c r="Q384" s="11"/>
      <c r="R384" s="11"/>
      <c r="S384" s="12"/>
      <c r="Y384" s="98"/>
      <c r="Z384" s="96"/>
      <c r="AA384" s="96"/>
      <c r="AB384" s="96"/>
      <c r="AC384" s="96"/>
      <c r="AD384" s="97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  <c r="AO384" s="98"/>
    </row>
    <row r="385" spans="1:41" ht="22.5" customHeight="1" x14ac:dyDescent="0.55000000000000004">
      <c r="A385" s="5">
        <v>1000</v>
      </c>
      <c r="B385" s="52" t="s">
        <v>66</v>
      </c>
      <c r="C385" s="63"/>
      <c r="D385" s="64"/>
      <c r="E385" s="144"/>
      <c r="F385" s="118"/>
      <c r="G385" s="118"/>
      <c r="H385" s="64"/>
      <c r="I385" s="66"/>
      <c r="J385" s="66"/>
      <c r="K385" s="64"/>
      <c r="L385" s="105"/>
      <c r="M385" s="8"/>
      <c r="N385" s="91"/>
      <c r="O385" s="10"/>
      <c r="P385" s="10"/>
      <c r="Q385" s="11"/>
      <c r="R385" s="11"/>
      <c r="S385" s="12"/>
      <c r="Y385" s="98"/>
      <c r="Z385" s="96"/>
      <c r="AA385" s="96"/>
      <c r="AB385" s="96"/>
      <c r="AC385" s="96"/>
      <c r="AD385" s="97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</row>
    <row r="386" spans="1:41" ht="22.5" customHeight="1" x14ac:dyDescent="0.55000000000000004">
      <c r="A386" s="5">
        <v>1000</v>
      </c>
      <c r="B386" s="52" t="s">
        <v>66</v>
      </c>
      <c r="C386" s="63"/>
      <c r="D386" s="64"/>
      <c r="E386" s="144"/>
      <c r="F386" s="118"/>
      <c r="G386" s="118"/>
      <c r="H386" s="64"/>
      <c r="I386" s="66"/>
      <c r="J386" s="66"/>
      <c r="K386" s="64"/>
      <c r="L386" s="105"/>
      <c r="M386" s="8"/>
      <c r="N386" s="91"/>
      <c r="O386" s="10"/>
      <c r="P386" s="10"/>
      <c r="Q386" s="11"/>
      <c r="R386" s="11"/>
      <c r="S386" s="43"/>
      <c r="Y386" s="98"/>
      <c r="Z386" s="96"/>
      <c r="AA386" s="96"/>
      <c r="AB386" s="96"/>
      <c r="AC386" s="96"/>
      <c r="AD386" s="97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</row>
    <row r="387" spans="1:41" ht="22.5" customHeight="1" x14ac:dyDescent="0.55000000000000004">
      <c r="A387" s="5">
        <v>1000</v>
      </c>
      <c r="B387" s="52" t="s">
        <v>66</v>
      </c>
      <c r="C387" s="63"/>
      <c r="D387" s="64"/>
      <c r="E387" s="144"/>
      <c r="F387" s="64"/>
      <c r="G387" s="118"/>
      <c r="H387" s="64"/>
      <c r="I387" s="64"/>
      <c r="J387" s="66"/>
      <c r="K387" s="64"/>
      <c r="L387" s="105"/>
      <c r="M387" s="8"/>
      <c r="N387" s="91"/>
      <c r="O387" s="10"/>
      <c r="P387" s="10"/>
      <c r="Q387" s="11"/>
      <c r="R387" s="11"/>
      <c r="S387" s="43"/>
      <c r="Y387" s="98"/>
      <c r="Z387" s="96"/>
      <c r="AA387" s="96"/>
      <c r="AB387" s="96"/>
      <c r="AC387" s="96"/>
      <c r="AD387" s="97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  <c r="AO387" s="98"/>
    </row>
    <row r="388" spans="1:41" ht="22.5" customHeight="1" x14ac:dyDescent="0.55000000000000004">
      <c r="A388" s="5">
        <v>1000</v>
      </c>
      <c r="B388" s="52" t="s">
        <v>66</v>
      </c>
      <c r="C388" s="63"/>
      <c r="D388" s="64"/>
      <c r="E388" s="144"/>
      <c r="F388" s="64"/>
      <c r="G388" s="118"/>
      <c r="H388" s="64"/>
      <c r="I388" s="64"/>
      <c r="J388" s="66"/>
      <c r="K388" s="64"/>
      <c r="L388" s="105"/>
      <c r="M388" s="8"/>
      <c r="N388" s="91"/>
      <c r="O388" s="10"/>
      <c r="P388" s="10"/>
      <c r="Q388" s="11"/>
      <c r="R388" s="11"/>
      <c r="S388" s="43"/>
      <c r="Y388" s="98"/>
      <c r="Z388" s="96"/>
      <c r="AA388" s="96"/>
      <c r="AB388" s="96"/>
      <c r="AC388" s="96"/>
      <c r="AD388" s="97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  <c r="AO388" s="98"/>
    </row>
    <row r="389" spans="1:41" ht="22.5" customHeight="1" x14ac:dyDescent="0.55000000000000004">
      <c r="A389" s="5">
        <v>1000</v>
      </c>
      <c r="B389" s="52" t="s">
        <v>66</v>
      </c>
      <c r="C389" s="63"/>
      <c r="D389" s="64"/>
      <c r="E389" s="144"/>
      <c r="F389" s="64"/>
      <c r="G389" s="118"/>
      <c r="H389" s="64"/>
      <c r="I389" s="64"/>
      <c r="J389" s="66"/>
      <c r="K389" s="64"/>
      <c r="L389" s="105"/>
      <c r="M389" s="8"/>
      <c r="N389" s="91"/>
      <c r="O389" s="10"/>
      <c r="P389" s="10"/>
      <c r="Q389" s="11"/>
      <c r="R389" s="11"/>
      <c r="S389" s="43"/>
      <c r="Y389" s="98"/>
      <c r="Z389" s="96"/>
      <c r="AA389" s="96"/>
      <c r="AB389" s="96"/>
      <c r="AC389" s="96"/>
      <c r="AD389" s="97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  <c r="AO389" s="98"/>
    </row>
    <row r="390" spans="1:41" ht="22.5" customHeight="1" x14ac:dyDescent="0.55000000000000004">
      <c r="A390" s="5">
        <v>1000</v>
      </c>
      <c r="B390" s="52" t="s">
        <v>66</v>
      </c>
      <c r="C390" s="63"/>
      <c r="D390" s="64"/>
      <c r="E390" s="143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1"/>
      <c r="S390" s="43"/>
      <c r="Y390" s="98"/>
      <c r="Z390" s="96"/>
      <c r="AA390" s="96"/>
      <c r="AB390" s="96"/>
      <c r="AC390" s="96"/>
      <c r="AD390" s="97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  <c r="AO390" s="98"/>
    </row>
    <row r="391" spans="1:41" ht="22.5" customHeight="1" x14ac:dyDescent="0.55000000000000004">
      <c r="A391" s="5">
        <v>1000</v>
      </c>
      <c r="B391" s="52" t="s">
        <v>66</v>
      </c>
      <c r="C391" s="63"/>
      <c r="D391" s="64"/>
      <c r="E391" s="143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1"/>
      <c r="S391" s="43"/>
      <c r="Y391" s="98"/>
      <c r="Z391" s="96"/>
      <c r="AA391" s="96"/>
      <c r="AB391" s="96"/>
      <c r="AC391" s="96"/>
      <c r="AD391" s="97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  <c r="AO391" s="98"/>
    </row>
    <row r="392" spans="1:41" ht="22.5" customHeight="1" x14ac:dyDescent="0.55000000000000004">
      <c r="A392" s="5">
        <v>1000</v>
      </c>
      <c r="B392" s="52" t="s">
        <v>66</v>
      </c>
      <c r="C392" s="63"/>
      <c r="D392" s="64"/>
      <c r="E392" s="143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1"/>
      <c r="S392" s="43"/>
      <c r="Y392" s="98"/>
      <c r="Z392" s="96"/>
      <c r="AA392" s="96"/>
      <c r="AB392" s="96"/>
      <c r="AC392" s="96"/>
      <c r="AD392" s="97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  <c r="AO392" s="98"/>
    </row>
    <row r="393" spans="1:41" ht="22.5" customHeight="1" x14ac:dyDescent="0.55000000000000004">
      <c r="A393" s="5">
        <v>1000</v>
      </c>
      <c r="B393" s="52" t="s">
        <v>66</v>
      </c>
      <c r="C393" s="63"/>
      <c r="D393" s="64"/>
      <c r="E393" s="143"/>
      <c r="F393" s="64"/>
      <c r="G393" s="64"/>
      <c r="H393" s="66"/>
      <c r="I393" s="66"/>
      <c r="J393" s="66"/>
      <c r="K393" s="64"/>
      <c r="L393" s="105"/>
      <c r="M393" s="8"/>
      <c r="N393" s="91"/>
      <c r="O393" s="10"/>
      <c r="P393" s="10"/>
      <c r="Q393" s="11"/>
      <c r="R393" s="11"/>
      <c r="S393" s="12"/>
      <c r="Y393" s="98"/>
      <c r="Z393" s="96"/>
      <c r="AA393" s="96"/>
      <c r="AB393" s="96"/>
      <c r="AC393" s="96"/>
      <c r="AD393" s="97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  <c r="AO393" s="98"/>
    </row>
    <row r="394" spans="1:41" ht="22.5" customHeight="1" x14ac:dyDescent="0.55000000000000004">
      <c r="A394" s="5">
        <v>1000</v>
      </c>
      <c r="B394" s="52" t="s">
        <v>66</v>
      </c>
      <c r="C394" s="63"/>
      <c r="D394" s="64"/>
      <c r="E394" s="143"/>
      <c r="F394" s="64"/>
      <c r="G394" s="64"/>
      <c r="H394" s="66"/>
      <c r="I394" s="66"/>
      <c r="J394" s="66"/>
      <c r="K394" s="64"/>
      <c r="L394" s="105"/>
      <c r="M394" s="8"/>
      <c r="N394" s="91"/>
      <c r="O394" s="10"/>
      <c r="P394" s="10"/>
      <c r="Q394" s="11"/>
      <c r="R394" s="11"/>
      <c r="S394" s="12"/>
      <c r="Y394" s="98"/>
      <c r="Z394" s="96"/>
      <c r="AA394" s="96"/>
      <c r="AB394" s="96"/>
      <c r="AC394" s="96"/>
      <c r="AD394" s="97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  <c r="AO394" s="98"/>
    </row>
    <row r="395" spans="1:41" ht="22.5" customHeight="1" x14ac:dyDescent="0.55000000000000004">
      <c r="A395" s="5">
        <v>1000</v>
      </c>
      <c r="B395" s="52" t="s">
        <v>66</v>
      </c>
      <c r="C395" s="63"/>
      <c r="D395" s="64"/>
      <c r="E395" s="143"/>
      <c r="F395" s="64"/>
      <c r="G395" s="64"/>
      <c r="H395" s="66"/>
      <c r="I395" s="66"/>
      <c r="J395" s="66"/>
      <c r="K395" s="64"/>
      <c r="L395" s="105"/>
      <c r="M395" s="8"/>
      <c r="N395" s="91"/>
      <c r="O395" s="10"/>
      <c r="P395" s="10"/>
      <c r="Q395" s="11"/>
      <c r="R395" s="11"/>
      <c r="S395" s="12"/>
      <c r="Y395" s="98"/>
      <c r="Z395" s="96"/>
      <c r="AA395" s="96"/>
      <c r="AB395" s="96"/>
      <c r="AC395" s="96"/>
      <c r="AD395" s="97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  <c r="AO395" s="98"/>
    </row>
    <row r="396" spans="1:41" ht="22.5" customHeight="1" x14ac:dyDescent="0.55000000000000004">
      <c r="A396" s="5">
        <v>1000</v>
      </c>
      <c r="B396" s="52" t="s">
        <v>66</v>
      </c>
      <c r="C396" s="63"/>
      <c r="D396" s="64"/>
      <c r="E396" s="143"/>
      <c r="F396" s="64"/>
      <c r="G396" s="64"/>
      <c r="H396" s="66"/>
      <c r="I396" s="66"/>
      <c r="J396" s="66"/>
      <c r="K396" s="64"/>
      <c r="L396" s="105"/>
      <c r="M396" s="8"/>
      <c r="N396" s="91"/>
      <c r="O396" s="10"/>
      <c r="P396" s="10"/>
      <c r="Q396" s="11"/>
      <c r="R396" s="11"/>
      <c r="S396" s="12"/>
      <c r="Y396" s="98"/>
      <c r="Z396" s="96"/>
      <c r="AA396" s="96"/>
      <c r="AB396" s="96"/>
      <c r="AC396" s="96"/>
      <c r="AD396" s="97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  <c r="AO396" s="98"/>
    </row>
    <row r="397" spans="1:41" ht="22.5" customHeight="1" x14ac:dyDescent="0.55000000000000004">
      <c r="A397" s="5">
        <v>1000</v>
      </c>
      <c r="B397" s="52" t="s">
        <v>66</v>
      </c>
      <c r="C397" s="63"/>
      <c r="D397" s="64"/>
      <c r="E397" s="143"/>
      <c r="F397" s="64"/>
      <c r="G397" s="64"/>
      <c r="H397" s="66"/>
      <c r="I397" s="66"/>
      <c r="J397" s="66"/>
      <c r="K397" s="64"/>
      <c r="L397" s="105"/>
      <c r="M397" s="8"/>
      <c r="N397" s="91"/>
      <c r="O397" s="10"/>
      <c r="P397" s="10"/>
      <c r="Q397" s="11"/>
      <c r="R397" s="11"/>
      <c r="S397" s="12"/>
      <c r="Y397" s="98"/>
      <c r="Z397" s="96"/>
      <c r="AA397" s="96"/>
      <c r="AB397" s="96"/>
      <c r="AC397" s="96"/>
      <c r="AD397" s="97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  <c r="AO397" s="98"/>
    </row>
    <row r="398" spans="1:41" ht="22.5" customHeight="1" x14ac:dyDescent="0.55000000000000004">
      <c r="A398" s="5">
        <v>1000</v>
      </c>
      <c r="B398" s="52" t="s">
        <v>66</v>
      </c>
      <c r="C398" s="63"/>
      <c r="D398" s="64"/>
      <c r="E398" s="143"/>
      <c r="F398" s="64"/>
      <c r="G398" s="64"/>
      <c r="H398" s="66"/>
      <c r="I398" s="66"/>
      <c r="J398" s="66"/>
      <c r="K398" s="64"/>
      <c r="L398" s="105"/>
      <c r="M398" s="8"/>
      <c r="N398" s="91"/>
      <c r="O398" s="10"/>
      <c r="P398" s="10"/>
      <c r="Q398" s="11"/>
      <c r="R398" s="11"/>
      <c r="S398" s="12"/>
      <c r="Y398" s="98"/>
      <c r="Z398" s="96"/>
      <c r="AA398" s="96"/>
      <c r="AB398" s="96"/>
      <c r="AC398" s="96"/>
      <c r="AD398" s="97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  <c r="AO398" s="98"/>
    </row>
    <row r="399" spans="1:41" ht="22.5" customHeight="1" x14ac:dyDescent="0.55000000000000004">
      <c r="A399" s="5">
        <v>1000</v>
      </c>
      <c r="B399" s="52" t="s">
        <v>66</v>
      </c>
      <c r="C399" s="63"/>
      <c r="D399" s="64"/>
      <c r="E399" s="143"/>
      <c r="F399" s="64"/>
      <c r="G399" s="64"/>
      <c r="H399" s="66"/>
      <c r="I399" s="66"/>
      <c r="J399" s="66"/>
      <c r="K399" s="64"/>
      <c r="L399" s="105"/>
      <c r="M399" s="8"/>
      <c r="N399" s="91"/>
      <c r="O399" s="10"/>
      <c r="P399" s="10"/>
      <c r="Q399" s="11"/>
      <c r="R399" s="11"/>
      <c r="S399" s="12"/>
      <c r="Y399" s="98"/>
      <c r="Z399" s="96"/>
      <c r="AA399" s="96"/>
      <c r="AB399" s="96"/>
      <c r="AC399" s="96"/>
      <c r="AD399" s="97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  <c r="AO399" s="98"/>
    </row>
    <row r="400" spans="1:41" ht="22.5" customHeight="1" x14ac:dyDescent="0.55000000000000004">
      <c r="A400" s="5">
        <v>1000</v>
      </c>
      <c r="B400" s="52" t="s">
        <v>66</v>
      </c>
      <c r="C400" s="63"/>
      <c r="D400" s="64"/>
      <c r="E400" s="143"/>
      <c r="F400" s="64"/>
      <c r="G400" s="64"/>
      <c r="H400" s="66"/>
      <c r="I400" s="66"/>
      <c r="J400" s="66"/>
      <c r="K400" s="64"/>
      <c r="L400" s="105"/>
      <c r="M400" s="8"/>
      <c r="N400" s="91"/>
      <c r="O400" s="10"/>
      <c r="P400" s="10"/>
      <c r="Q400" s="11"/>
      <c r="R400" s="11"/>
      <c r="S400" s="12"/>
      <c r="Y400" s="98"/>
      <c r="Z400" s="96"/>
      <c r="AA400" s="96"/>
      <c r="AB400" s="96"/>
      <c r="AC400" s="96"/>
      <c r="AD400" s="97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  <c r="AO400" s="98"/>
    </row>
    <row r="401" spans="1:41" ht="22.5" customHeight="1" x14ac:dyDescent="0.55000000000000004">
      <c r="A401" s="5">
        <v>1000</v>
      </c>
      <c r="B401" s="52" t="s">
        <v>66</v>
      </c>
      <c r="C401" s="63"/>
      <c r="D401" s="64"/>
      <c r="E401" s="143"/>
      <c r="F401" s="64"/>
      <c r="G401" s="64"/>
      <c r="H401" s="66"/>
      <c r="I401" s="66"/>
      <c r="J401" s="66"/>
      <c r="K401" s="64"/>
      <c r="L401" s="105"/>
      <c r="M401" s="8"/>
      <c r="N401" s="91"/>
      <c r="O401" s="10"/>
      <c r="P401" s="10"/>
      <c r="Q401" s="11"/>
      <c r="R401" s="11"/>
      <c r="S401" s="12"/>
      <c r="Y401" s="98"/>
      <c r="Z401" s="96"/>
      <c r="AA401" s="96"/>
      <c r="AB401" s="96"/>
      <c r="AC401" s="96"/>
      <c r="AD401" s="97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  <c r="AO401" s="98"/>
    </row>
    <row r="402" spans="1:41" ht="22.5" customHeight="1" x14ac:dyDescent="0.55000000000000004">
      <c r="A402" s="5">
        <v>1000</v>
      </c>
      <c r="B402" s="52" t="s">
        <v>66</v>
      </c>
      <c r="C402" s="63"/>
      <c r="D402" s="64"/>
      <c r="E402" s="143"/>
      <c r="F402" s="64"/>
      <c r="G402" s="64"/>
      <c r="H402" s="66"/>
      <c r="I402" s="66"/>
      <c r="J402" s="66"/>
      <c r="K402" s="64"/>
      <c r="L402" s="105"/>
      <c r="M402" s="8"/>
      <c r="N402" s="91"/>
      <c r="O402" s="10"/>
      <c r="P402" s="10"/>
      <c r="Q402" s="11"/>
      <c r="R402" s="11"/>
      <c r="S402" s="12"/>
      <c r="Y402" s="98"/>
      <c r="Z402" s="96"/>
      <c r="AA402" s="96"/>
      <c r="AB402" s="96"/>
      <c r="AC402" s="96"/>
      <c r="AD402" s="97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  <c r="AO402" s="98"/>
    </row>
    <row r="403" spans="1:41" ht="22.5" customHeight="1" x14ac:dyDescent="0.55000000000000004">
      <c r="A403" s="5">
        <v>1000</v>
      </c>
      <c r="B403" s="52" t="s">
        <v>66</v>
      </c>
      <c r="C403" s="63"/>
      <c r="D403" s="64"/>
      <c r="E403" s="143"/>
      <c r="F403" s="64"/>
      <c r="G403" s="64"/>
      <c r="H403" s="66"/>
      <c r="I403" s="66"/>
      <c r="J403" s="66"/>
      <c r="K403" s="64"/>
      <c r="L403" s="105"/>
      <c r="M403" s="8"/>
      <c r="N403" s="91"/>
      <c r="O403" s="10"/>
      <c r="P403" s="10"/>
      <c r="Q403" s="11"/>
      <c r="R403" s="11"/>
      <c r="S403" s="43"/>
      <c r="Y403" s="98"/>
      <c r="Z403" s="96"/>
      <c r="AA403" s="96"/>
      <c r="AB403" s="96"/>
      <c r="AC403" s="96"/>
      <c r="AD403" s="97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  <c r="AO403" s="98"/>
    </row>
    <row r="404" spans="1:41" ht="22.5" customHeight="1" x14ac:dyDescent="0.55000000000000004">
      <c r="A404" s="5">
        <v>1000</v>
      </c>
      <c r="B404" s="52" t="s">
        <v>66</v>
      </c>
      <c r="C404" s="63"/>
      <c r="D404" s="64"/>
      <c r="E404" s="143"/>
      <c r="F404" s="64"/>
      <c r="G404" s="64"/>
      <c r="H404" s="66"/>
      <c r="I404" s="66"/>
      <c r="J404" s="66"/>
      <c r="K404" s="64"/>
      <c r="L404" s="105"/>
      <c r="M404" s="8"/>
      <c r="N404" s="91"/>
      <c r="O404" s="10"/>
      <c r="P404" s="10"/>
      <c r="Q404" s="11"/>
      <c r="R404" s="11"/>
      <c r="S404" s="12"/>
      <c r="Y404" s="98"/>
      <c r="Z404" s="96"/>
      <c r="AA404" s="96"/>
      <c r="AB404" s="96"/>
      <c r="AC404" s="96"/>
      <c r="AD404" s="97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  <c r="AO404" s="98"/>
    </row>
    <row r="405" spans="1:41" ht="22.5" customHeight="1" x14ac:dyDescent="0.55000000000000004">
      <c r="A405" s="5">
        <v>1000</v>
      </c>
      <c r="B405" s="52" t="s">
        <v>66</v>
      </c>
      <c r="C405" s="63"/>
      <c r="D405" s="64"/>
      <c r="E405" s="143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1"/>
      <c r="S405" s="12"/>
      <c r="Y405" s="98"/>
      <c r="Z405" s="96"/>
      <c r="AA405" s="96"/>
      <c r="AB405" s="96"/>
      <c r="AC405" s="96"/>
      <c r="AD405" s="97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  <c r="AO405" s="98"/>
    </row>
    <row r="406" spans="1:41" ht="22.5" customHeight="1" x14ac:dyDescent="0.55000000000000004">
      <c r="A406" s="5">
        <v>1000</v>
      </c>
      <c r="B406" s="52" t="s">
        <v>66</v>
      </c>
      <c r="C406" s="63"/>
      <c r="D406" s="64"/>
      <c r="E406" s="143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1"/>
      <c r="S406" s="12"/>
      <c r="Y406" s="98"/>
      <c r="Z406" s="96"/>
      <c r="AA406" s="96"/>
      <c r="AB406" s="96"/>
      <c r="AC406" s="96"/>
      <c r="AD406" s="97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  <c r="AO406" s="98"/>
    </row>
    <row r="407" spans="1:41" ht="22.5" customHeight="1" x14ac:dyDescent="0.55000000000000004">
      <c r="A407" s="5">
        <v>1000</v>
      </c>
      <c r="B407" s="52" t="s">
        <v>66</v>
      </c>
      <c r="C407" s="63"/>
      <c r="D407" s="64"/>
      <c r="E407" s="143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1"/>
      <c r="S407" s="12"/>
      <c r="Y407" s="98"/>
      <c r="Z407" s="96"/>
      <c r="AA407" s="96"/>
      <c r="AB407" s="96"/>
      <c r="AC407" s="96"/>
      <c r="AD407" s="97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  <c r="AO407" s="98"/>
    </row>
    <row r="408" spans="1:41" ht="22.5" customHeight="1" x14ac:dyDescent="0.55000000000000004">
      <c r="A408" s="5">
        <v>1000</v>
      </c>
      <c r="B408" s="52" t="s">
        <v>66</v>
      </c>
      <c r="C408" s="63"/>
      <c r="D408" s="64"/>
      <c r="E408" s="143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1"/>
      <c r="S408" s="12"/>
      <c r="Y408" s="98"/>
      <c r="Z408" s="96"/>
      <c r="AA408" s="96"/>
      <c r="AB408" s="96"/>
      <c r="AC408" s="96"/>
      <c r="AD408" s="97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  <c r="AO408" s="98"/>
    </row>
    <row r="409" spans="1:41" ht="22.5" customHeight="1" x14ac:dyDescent="0.55000000000000004">
      <c r="A409" s="5">
        <v>1000</v>
      </c>
      <c r="B409" s="52" t="s">
        <v>66</v>
      </c>
      <c r="C409" s="63"/>
      <c r="D409" s="64"/>
      <c r="E409" s="143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1"/>
      <c r="S409" s="12"/>
      <c r="Y409" s="98"/>
      <c r="Z409" s="96"/>
      <c r="AA409" s="96"/>
      <c r="AB409" s="96"/>
      <c r="AC409" s="96"/>
      <c r="AD409" s="97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  <c r="AO409" s="98"/>
    </row>
    <row r="410" spans="1:41" ht="22.5" customHeight="1" x14ac:dyDescent="0.55000000000000004">
      <c r="A410" s="5">
        <v>1000</v>
      </c>
      <c r="B410" s="52" t="s">
        <v>66</v>
      </c>
      <c r="C410" s="63"/>
      <c r="D410" s="64"/>
      <c r="E410" s="143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1"/>
      <c r="S410" s="12"/>
      <c r="Y410" s="98"/>
      <c r="Z410" s="96"/>
      <c r="AA410" s="96"/>
      <c r="AB410" s="96"/>
      <c r="AC410" s="96"/>
      <c r="AD410" s="97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  <c r="AO410" s="98"/>
    </row>
    <row r="411" spans="1:41" ht="22.5" customHeight="1" x14ac:dyDescent="0.55000000000000004">
      <c r="A411" s="5">
        <v>1000</v>
      </c>
      <c r="B411" s="52" t="s">
        <v>66</v>
      </c>
      <c r="C411" s="63"/>
      <c r="D411" s="64"/>
      <c r="E411" s="143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1"/>
      <c r="S411" s="12"/>
      <c r="Y411" s="98"/>
      <c r="Z411" s="96"/>
      <c r="AA411" s="96"/>
      <c r="AB411" s="96"/>
      <c r="AC411" s="96"/>
      <c r="AD411" s="97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  <c r="AO411" s="98"/>
    </row>
    <row r="412" spans="1:41" ht="22.5" customHeight="1" x14ac:dyDescent="0.55000000000000004">
      <c r="A412" s="5">
        <v>1000</v>
      </c>
      <c r="B412" s="52" t="s">
        <v>66</v>
      </c>
      <c r="C412" s="63"/>
      <c r="D412" s="64"/>
      <c r="E412" s="143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1"/>
      <c r="S412" s="12"/>
      <c r="Y412" s="98"/>
      <c r="Z412" s="96"/>
      <c r="AA412" s="96"/>
      <c r="AB412" s="96"/>
      <c r="AC412" s="96"/>
      <c r="AD412" s="97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  <c r="AO412" s="98"/>
    </row>
    <row r="413" spans="1:41" ht="22.5" customHeight="1" x14ac:dyDescent="0.55000000000000004">
      <c r="A413" s="5">
        <v>1000</v>
      </c>
      <c r="B413" s="52" t="s">
        <v>66</v>
      </c>
      <c r="C413" s="63"/>
      <c r="D413" s="64"/>
      <c r="E413" s="143"/>
      <c r="F413" s="64"/>
      <c r="G413" s="64"/>
      <c r="H413" s="66"/>
      <c r="I413" s="66"/>
      <c r="J413" s="66"/>
      <c r="K413" s="66"/>
      <c r="L413" s="105"/>
      <c r="M413" s="8"/>
      <c r="N413" s="91"/>
      <c r="O413" s="10"/>
      <c r="P413" s="10"/>
      <c r="Q413" s="11"/>
      <c r="R413" s="11"/>
      <c r="S413" s="12"/>
      <c r="Y413" s="98"/>
      <c r="Z413" s="96"/>
      <c r="AA413" s="96"/>
      <c r="AB413" s="96"/>
      <c r="AC413" s="96"/>
      <c r="AD413" s="97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  <c r="AO413" s="98"/>
    </row>
    <row r="414" spans="1:41" ht="22.5" customHeight="1" x14ac:dyDescent="0.55000000000000004">
      <c r="A414" s="5">
        <v>1000</v>
      </c>
      <c r="B414" s="52" t="s">
        <v>66</v>
      </c>
      <c r="C414" s="63"/>
      <c r="D414" s="64"/>
      <c r="E414" s="143"/>
      <c r="F414" s="64"/>
      <c r="G414" s="64"/>
      <c r="H414" s="66"/>
      <c r="I414" s="66"/>
      <c r="J414" s="66"/>
      <c r="K414" s="66"/>
      <c r="L414" s="105"/>
      <c r="M414" s="8"/>
      <c r="N414" s="91"/>
      <c r="O414" s="10"/>
      <c r="P414" s="10"/>
      <c r="Q414" s="11"/>
      <c r="R414" s="11"/>
      <c r="S414" s="12"/>
      <c r="Y414" s="98"/>
      <c r="Z414" s="96"/>
      <c r="AA414" s="96"/>
      <c r="AB414" s="96"/>
      <c r="AC414" s="96"/>
      <c r="AD414" s="97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  <c r="AO414" s="98"/>
    </row>
    <row r="415" spans="1:41" ht="22.5" customHeight="1" x14ac:dyDescent="0.55000000000000004">
      <c r="A415" s="5">
        <v>1000</v>
      </c>
      <c r="B415" s="52" t="s">
        <v>66</v>
      </c>
      <c r="C415" s="63"/>
      <c r="D415" s="64"/>
      <c r="E415" s="143"/>
      <c r="F415" s="64"/>
      <c r="G415" s="64"/>
      <c r="H415" s="66"/>
      <c r="I415" s="66"/>
      <c r="J415" s="66"/>
      <c r="K415" s="66"/>
      <c r="L415" s="105"/>
      <c r="M415" s="8"/>
      <c r="N415" s="91"/>
      <c r="O415" s="10"/>
      <c r="P415" s="10"/>
      <c r="Q415" s="11"/>
      <c r="R415" s="11"/>
      <c r="S415" s="12"/>
      <c r="Y415" s="98"/>
      <c r="Z415" s="96"/>
      <c r="AA415" s="96"/>
      <c r="AB415" s="96"/>
      <c r="AC415" s="96"/>
      <c r="AD415" s="97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  <c r="AO415" s="98"/>
    </row>
    <row r="416" spans="1:41" ht="22.5" customHeight="1" x14ac:dyDescent="0.55000000000000004">
      <c r="A416" s="5">
        <v>1000</v>
      </c>
      <c r="B416" s="52" t="s">
        <v>66</v>
      </c>
      <c r="C416" s="63"/>
      <c r="D416" s="64"/>
      <c r="E416" s="143"/>
      <c r="F416" s="64"/>
      <c r="G416" s="64"/>
      <c r="H416" s="66"/>
      <c r="I416" s="66"/>
      <c r="J416" s="66"/>
      <c r="K416" s="66"/>
      <c r="L416" s="105"/>
      <c r="M416" s="8"/>
      <c r="N416" s="91"/>
      <c r="O416" s="10"/>
      <c r="P416" s="10"/>
      <c r="Q416" s="11"/>
      <c r="R416" s="11"/>
      <c r="S416" s="43"/>
      <c r="Y416" s="98"/>
      <c r="Z416" s="96"/>
      <c r="AA416" s="96"/>
      <c r="AB416" s="96"/>
      <c r="AC416" s="96"/>
      <c r="AD416" s="97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  <c r="AO416" s="98"/>
    </row>
    <row r="417" spans="1:41" ht="22.5" customHeight="1" x14ac:dyDescent="0.55000000000000004">
      <c r="A417" s="5">
        <v>1000</v>
      </c>
      <c r="B417" s="52" t="s">
        <v>66</v>
      </c>
      <c r="C417" s="63"/>
      <c r="D417" s="64"/>
      <c r="E417" s="143"/>
      <c r="F417" s="64"/>
      <c r="G417" s="64"/>
      <c r="H417" s="66"/>
      <c r="I417" s="66"/>
      <c r="J417" s="66"/>
      <c r="K417" s="66"/>
      <c r="L417" s="105"/>
      <c r="M417" s="8"/>
      <c r="N417" s="91"/>
      <c r="O417" s="10"/>
      <c r="P417" s="10"/>
      <c r="Q417" s="11"/>
      <c r="R417" s="11"/>
      <c r="S417" s="12"/>
      <c r="Y417" s="98"/>
      <c r="Z417" s="96"/>
      <c r="AA417" s="96"/>
      <c r="AB417" s="96"/>
      <c r="AC417" s="96"/>
      <c r="AD417" s="97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  <c r="AO417" s="98"/>
    </row>
    <row r="418" spans="1:41" ht="22.5" customHeight="1" x14ac:dyDescent="0.55000000000000004">
      <c r="A418" s="5">
        <v>1000</v>
      </c>
      <c r="B418" s="52" t="s">
        <v>66</v>
      </c>
      <c r="C418" s="63"/>
      <c r="D418" s="64"/>
      <c r="E418" s="143"/>
      <c r="F418" s="64"/>
      <c r="G418" s="64"/>
      <c r="H418" s="66"/>
      <c r="I418" s="66"/>
      <c r="J418" s="66"/>
      <c r="K418" s="66"/>
      <c r="L418" s="105"/>
      <c r="M418" s="8"/>
      <c r="N418" s="91"/>
      <c r="O418" s="10"/>
      <c r="P418" s="10"/>
      <c r="Q418" s="11"/>
      <c r="R418" s="11"/>
      <c r="S418" s="12"/>
      <c r="Y418" s="98"/>
      <c r="Z418" s="96"/>
      <c r="AA418" s="96"/>
      <c r="AB418" s="96"/>
      <c r="AC418" s="96"/>
      <c r="AD418" s="97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  <c r="AO418" s="98"/>
    </row>
    <row r="419" spans="1:41" ht="22.5" customHeight="1" x14ac:dyDescent="0.55000000000000004">
      <c r="A419" s="5">
        <v>1000</v>
      </c>
      <c r="B419" s="52" t="s">
        <v>66</v>
      </c>
      <c r="C419" s="63"/>
      <c r="D419" s="64"/>
      <c r="E419" s="143"/>
      <c r="F419" s="64"/>
      <c r="G419" s="64"/>
      <c r="H419" s="66"/>
      <c r="I419" s="66"/>
      <c r="J419" s="66"/>
      <c r="K419" s="66"/>
      <c r="L419" s="105"/>
      <c r="M419" s="8"/>
      <c r="N419" s="91"/>
      <c r="O419" s="10"/>
      <c r="P419" s="10"/>
      <c r="Q419" s="11"/>
      <c r="R419" s="11"/>
      <c r="S419" s="12"/>
      <c r="Y419" s="98"/>
      <c r="Z419" s="96"/>
      <c r="AA419" s="96"/>
      <c r="AB419" s="96"/>
      <c r="AC419" s="96"/>
      <c r="AD419" s="97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  <c r="AO419" s="98"/>
    </row>
    <row r="420" spans="1:41" ht="22.5" customHeight="1" x14ac:dyDescent="0.55000000000000004">
      <c r="A420" s="5">
        <v>1000</v>
      </c>
      <c r="B420" s="52" t="s">
        <v>66</v>
      </c>
      <c r="C420" s="63"/>
      <c r="D420" s="64"/>
      <c r="E420" s="143"/>
      <c r="F420" s="64"/>
      <c r="G420" s="64"/>
      <c r="H420" s="66"/>
      <c r="I420" s="66"/>
      <c r="J420" s="66"/>
      <c r="K420" s="66"/>
      <c r="L420" s="105"/>
      <c r="M420" s="8"/>
      <c r="N420" s="91"/>
      <c r="O420" s="10"/>
      <c r="P420" s="10"/>
      <c r="Q420" s="11"/>
      <c r="R420" s="11"/>
      <c r="S420" s="12"/>
      <c r="Y420" s="98"/>
      <c r="Z420" s="96"/>
      <c r="AA420" s="96"/>
      <c r="AB420" s="96"/>
      <c r="AC420" s="96"/>
      <c r="AD420" s="97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  <c r="AO420" s="98"/>
    </row>
    <row r="421" spans="1:41" ht="22.5" customHeight="1" x14ac:dyDescent="0.55000000000000004">
      <c r="A421" s="5">
        <v>1000</v>
      </c>
      <c r="B421" s="52" t="s">
        <v>66</v>
      </c>
      <c r="C421" s="63"/>
      <c r="D421" s="64"/>
      <c r="E421" s="143"/>
      <c r="F421" s="64"/>
      <c r="G421" s="64"/>
      <c r="H421" s="66"/>
      <c r="I421" s="66"/>
      <c r="J421" s="66"/>
      <c r="K421" s="66"/>
      <c r="L421" s="105"/>
      <c r="M421" s="8"/>
      <c r="N421" s="91"/>
      <c r="O421" s="10"/>
      <c r="P421" s="10"/>
      <c r="Q421" s="11"/>
      <c r="R421" s="11"/>
      <c r="S421" s="12"/>
      <c r="Y421" s="98"/>
      <c r="Z421" s="96"/>
      <c r="AA421" s="96"/>
      <c r="AB421" s="96"/>
      <c r="AC421" s="96"/>
      <c r="AD421" s="97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  <c r="AO421" s="98"/>
    </row>
    <row r="422" spans="1:41" ht="22.5" customHeight="1" x14ac:dyDescent="0.55000000000000004">
      <c r="A422" s="5">
        <v>1000</v>
      </c>
      <c r="B422" s="52" t="s">
        <v>66</v>
      </c>
      <c r="C422" s="63"/>
      <c r="D422" s="119"/>
      <c r="E422" s="143"/>
      <c r="F422" s="64"/>
      <c r="G422" s="64"/>
      <c r="H422" s="66"/>
      <c r="I422" s="66"/>
      <c r="J422" s="66"/>
      <c r="K422" s="66"/>
      <c r="L422" s="105"/>
      <c r="M422" s="8"/>
      <c r="N422" s="91"/>
      <c r="O422" s="10"/>
      <c r="P422" s="10"/>
      <c r="Q422" s="11"/>
      <c r="R422" s="11"/>
      <c r="S422" s="12"/>
      <c r="Y422" s="98"/>
      <c r="Z422" s="96"/>
      <c r="AA422" s="96"/>
      <c r="AB422" s="96"/>
      <c r="AC422" s="96"/>
      <c r="AD422" s="97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  <c r="AO422" s="98"/>
    </row>
    <row r="423" spans="1:41" ht="22.5" customHeight="1" x14ac:dyDescent="0.55000000000000004">
      <c r="A423" s="5">
        <v>1000</v>
      </c>
      <c r="B423" s="52" t="s">
        <v>66</v>
      </c>
      <c r="C423" s="63"/>
      <c r="D423" s="64"/>
      <c r="E423" s="143"/>
      <c r="F423" s="64"/>
      <c r="G423" s="64"/>
      <c r="H423" s="66"/>
      <c r="I423" s="66"/>
      <c r="J423" s="66"/>
      <c r="K423" s="66"/>
      <c r="L423" s="105"/>
      <c r="M423" s="8"/>
      <c r="N423" s="91"/>
      <c r="O423" s="10"/>
      <c r="P423" s="10"/>
      <c r="Q423" s="11"/>
      <c r="R423" s="11"/>
      <c r="S423" s="12"/>
      <c r="Y423" s="98"/>
      <c r="Z423" s="96"/>
      <c r="AA423" s="96"/>
      <c r="AB423" s="96"/>
      <c r="AC423" s="96"/>
      <c r="AD423" s="97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  <c r="AO423" s="98"/>
    </row>
    <row r="424" spans="1:41" ht="22.5" customHeight="1" x14ac:dyDescent="0.55000000000000004">
      <c r="A424" s="5">
        <v>1000</v>
      </c>
      <c r="B424" s="52" t="s">
        <v>66</v>
      </c>
      <c r="C424" s="63"/>
      <c r="D424" s="64"/>
      <c r="E424" s="143"/>
      <c r="F424" s="64"/>
      <c r="G424" s="64"/>
      <c r="H424" s="66"/>
      <c r="I424" s="66"/>
      <c r="J424" s="66"/>
      <c r="K424" s="66"/>
      <c r="L424" s="105"/>
      <c r="M424" s="8"/>
      <c r="N424" s="91"/>
      <c r="O424" s="10"/>
      <c r="P424" s="10"/>
      <c r="Q424" s="11"/>
      <c r="R424" s="11"/>
      <c r="S424" s="12"/>
      <c r="Y424" s="98"/>
      <c r="Z424" s="96"/>
      <c r="AA424" s="96"/>
      <c r="AB424" s="96"/>
      <c r="AC424" s="96"/>
      <c r="AD424" s="97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  <c r="AO424" s="98"/>
    </row>
    <row r="425" spans="1:41" ht="22.5" customHeight="1" x14ac:dyDescent="0.55000000000000004">
      <c r="A425" s="5">
        <v>1000</v>
      </c>
      <c r="B425" s="52" t="s">
        <v>66</v>
      </c>
      <c r="C425" s="63"/>
      <c r="D425" s="64"/>
      <c r="E425" s="143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1"/>
      <c r="S425" s="12"/>
      <c r="Y425" s="98"/>
      <c r="Z425" s="96"/>
      <c r="AA425" s="96"/>
      <c r="AB425" s="96"/>
      <c r="AC425" s="96"/>
      <c r="AD425" s="97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  <c r="AO425" s="98"/>
    </row>
    <row r="426" spans="1:41" ht="22.5" customHeight="1" x14ac:dyDescent="0.55000000000000004">
      <c r="A426" s="5">
        <v>1000</v>
      </c>
      <c r="B426" s="52" t="s">
        <v>66</v>
      </c>
      <c r="C426" s="63"/>
      <c r="D426" s="64"/>
      <c r="E426" s="143"/>
      <c r="F426" s="64"/>
      <c r="G426" s="64"/>
      <c r="H426" s="66"/>
      <c r="I426" s="66"/>
      <c r="J426" s="66"/>
      <c r="K426" s="66"/>
      <c r="L426" s="105"/>
      <c r="M426" s="8"/>
      <c r="N426" s="90"/>
      <c r="O426" s="10"/>
      <c r="P426" s="10"/>
      <c r="Q426" s="11"/>
      <c r="R426" s="11"/>
      <c r="S426" s="12"/>
      <c r="Y426" s="98"/>
      <c r="Z426" s="96"/>
      <c r="AA426" s="96"/>
      <c r="AB426" s="96"/>
      <c r="AC426" s="96"/>
      <c r="AD426" s="97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  <c r="AO426" s="98"/>
    </row>
    <row r="427" spans="1:41" ht="22.5" customHeight="1" x14ac:dyDescent="0.55000000000000004">
      <c r="A427" s="5">
        <v>1000</v>
      </c>
      <c r="B427" s="52" t="s">
        <v>66</v>
      </c>
      <c r="C427" s="63"/>
      <c r="D427" s="64"/>
      <c r="E427" s="143"/>
      <c r="F427" s="64"/>
      <c r="G427" s="64"/>
      <c r="H427" s="66"/>
      <c r="I427" s="66"/>
      <c r="J427" s="66"/>
      <c r="K427" s="66"/>
      <c r="L427" s="105"/>
      <c r="M427" s="8"/>
      <c r="N427" s="90"/>
      <c r="O427" s="10"/>
      <c r="P427" s="10"/>
      <c r="Q427" s="11"/>
      <c r="R427" s="11"/>
      <c r="S427" s="12"/>
      <c r="Y427" s="98"/>
      <c r="Z427" s="96"/>
      <c r="AA427" s="96"/>
      <c r="AB427" s="96"/>
      <c r="AC427" s="96"/>
      <c r="AD427" s="97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  <c r="AO427" s="98"/>
    </row>
    <row r="428" spans="1:41" ht="22.5" customHeight="1" x14ac:dyDescent="0.55000000000000004">
      <c r="A428" s="5">
        <v>1000</v>
      </c>
      <c r="B428" s="52" t="s">
        <v>66</v>
      </c>
      <c r="C428" s="63"/>
      <c r="D428" s="64"/>
      <c r="E428" s="143"/>
      <c r="F428" s="64"/>
      <c r="G428" s="64"/>
      <c r="H428" s="66"/>
      <c r="I428" s="66"/>
      <c r="J428" s="66"/>
      <c r="K428" s="66"/>
      <c r="L428" s="105"/>
      <c r="M428" s="8"/>
      <c r="N428" s="90"/>
      <c r="O428" s="10"/>
      <c r="P428" s="10"/>
      <c r="Q428" s="11"/>
      <c r="R428" s="11"/>
      <c r="S428" s="12"/>
      <c r="Y428" s="98"/>
      <c r="Z428" s="96"/>
      <c r="AA428" s="96"/>
      <c r="AB428" s="96"/>
      <c r="AC428" s="96"/>
      <c r="AD428" s="97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  <c r="AO428" s="98"/>
    </row>
    <row r="429" spans="1:41" ht="22.5" customHeight="1" x14ac:dyDescent="0.55000000000000004">
      <c r="A429" s="5">
        <v>1000</v>
      </c>
      <c r="B429" s="52" t="s">
        <v>66</v>
      </c>
      <c r="C429" s="63"/>
      <c r="D429" s="64"/>
      <c r="E429" s="143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1"/>
      <c r="S429" s="12"/>
      <c r="Y429" s="98"/>
      <c r="Z429" s="96"/>
      <c r="AA429" s="96"/>
      <c r="AB429" s="96"/>
      <c r="AC429" s="96"/>
      <c r="AD429" s="97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  <c r="AO429" s="98"/>
    </row>
    <row r="430" spans="1:41" ht="22.5" customHeight="1" x14ac:dyDescent="0.55000000000000004">
      <c r="A430" s="5">
        <v>1000</v>
      </c>
      <c r="B430" s="52" t="s">
        <v>66</v>
      </c>
      <c r="C430" s="63"/>
      <c r="D430" s="64"/>
      <c r="E430" s="143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1"/>
      <c r="S430" s="12"/>
      <c r="Y430" s="98"/>
      <c r="Z430" s="96"/>
      <c r="AA430" s="96"/>
      <c r="AB430" s="96"/>
      <c r="AC430" s="96"/>
      <c r="AD430" s="97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  <c r="AO430" s="98"/>
    </row>
    <row r="431" spans="1:41" ht="22.5" customHeight="1" x14ac:dyDescent="0.55000000000000004">
      <c r="A431" s="5">
        <v>1000</v>
      </c>
      <c r="B431" s="52" t="s">
        <v>66</v>
      </c>
      <c r="C431" s="63"/>
      <c r="D431" s="64"/>
      <c r="E431" s="143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1"/>
      <c r="S431" s="12"/>
      <c r="Y431" s="98"/>
      <c r="Z431" s="96"/>
      <c r="AA431" s="96"/>
      <c r="AB431" s="96"/>
      <c r="AC431" s="96"/>
      <c r="AD431" s="97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  <c r="AO431" s="98"/>
    </row>
    <row r="432" spans="1:41" ht="22.5" customHeight="1" x14ac:dyDescent="0.55000000000000004">
      <c r="A432" s="5">
        <v>1000</v>
      </c>
      <c r="B432" s="52" t="s">
        <v>66</v>
      </c>
      <c r="C432" s="63"/>
      <c r="D432" s="64"/>
      <c r="E432" s="143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1"/>
      <c r="S432" s="12"/>
      <c r="Y432" s="98"/>
      <c r="Z432" s="96"/>
      <c r="AA432" s="96"/>
      <c r="AB432" s="96"/>
      <c r="AC432" s="96"/>
      <c r="AD432" s="97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  <c r="AO432" s="98"/>
    </row>
    <row r="433" spans="1:41" ht="22.5" customHeight="1" x14ac:dyDescent="0.55000000000000004">
      <c r="A433" s="5">
        <v>1000</v>
      </c>
      <c r="B433" s="52" t="s">
        <v>66</v>
      </c>
      <c r="C433" s="63"/>
      <c r="D433" s="64"/>
      <c r="E433" s="143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1"/>
      <c r="S433" s="12"/>
      <c r="Y433" s="98"/>
      <c r="Z433" s="96"/>
      <c r="AA433" s="96"/>
      <c r="AB433" s="96"/>
      <c r="AC433" s="96"/>
      <c r="AD433" s="97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</row>
    <row r="434" spans="1:41" ht="22.5" customHeight="1" x14ac:dyDescent="0.55000000000000004">
      <c r="A434" s="5">
        <v>1000</v>
      </c>
      <c r="B434" s="52" t="s">
        <v>66</v>
      </c>
      <c r="C434" s="63"/>
      <c r="D434" s="64"/>
      <c r="E434" s="143"/>
      <c r="F434" s="64"/>
      <c r="G434" s="64"/>
      <c r="H434" s="66"/>
      <c r="I434" s="66"/>
      <c r="J434" s="66"/>
      <c r="K434" s="66"/>
      <c r="L434" s="105"/>
      <c r="M434" s="8"/>
      <c r="N434" s="9"/>
      <c r="O434" s="10"/>
      <c r="P434" s="10"/>
      <c r="Q434" s="11"/>
      <c r="R434" s="11"/>
      <c r="S434" s="12"/>
      <c r="Y434" s="98"/>
      <c r="Z434" s="96"/>
      <c r="AA434" s="96"/>
      <c r="AB434" s="96"/>
      <c r="AC434" s="96"/>
      <c r="AD434" s="97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  <c r="AO434" s="98"/>
    </row>
    <row r="435" spans="1:41" ht="22.5" customHeight="1" x14ac:dyDescent="0.55000000000000004">
      <c r="A435" s="5">
        <v>1000</v>
      </c>
      <c r="B435" s="52" t="s">
        <v>66</v>
      </c>
      <c r="C435" s="63"/>
      <c r="D435" s="64"/>
      <c r="E435" s="143"/>
      <c r="F435" s="64"/>
      <c r="G435" s="64"/>
      <c r="H435" s="66"/>
      <c r="I435" s="66"/>
      <c r="J435" s="66"/>
      <c r="K435" s="66"/>
      <c r="L435" s="105"/>
      <c r="M435" s="8"/>
      <c r="N435" s="9"/>
      <c r="O435" s="10"/>
      <c r="P435" s="10"/>
      <c r="Q435" s="11"/>
      <c r="R435" s="11"/>
      <c r="S435" s="12"/>
      <c r="Y435" s="98"/>
      <c r="Z435" s="96"/>
      <c r="AA435" s="96"/>
      <c r="AB435" s="96"/>
      <c r="AC435" s="96"/>
      <c r="AD435" s="97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  <c r="AO435" s="98"/>
    </row>
    <row r="436" spans="1:41" ht="22.5" customHeight="1" x14ac:dyDescent="0.55000000000000004">
      <c r="A436" s="5">
        <v>1000</v>
      </c>
      <c r="B436" s="52" t="s">
        <v>66</v>
      </c>
      <c r="C436" s="63"/>
      <c r="D436" s="64"/>
      <c r="E436" s="143"/>
      <c r="F436" s="64"/>
      <c r="G436" s="64"/>
      <c r="H436" s="66"/>
      <c r="I436" s="66"/>
      <c r="J436" s="66"/>
      <c r="K436" s="66"/>
      <c r="L436" s="105"/>
      <c r="M436" s="8"/>
      <c r="N436" s="90"/>
      <c r="O436" s="10"/>
      <c r="P436" s="10"/>
      <c r="Q436" s="11"/>
      <c r="R436" s="11"/>
      <c r="S436" s="12"/>
      <c r="Y436" s="98"/>
      <c r="Z436" s="96"/>
      <c r="AA436" s="96"/>
      <c r="AB436" s="96"/>
      <c r="AC436" s="96"/>
      <c r="AD436" s="97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  <c r="AO436" s="98"/>
    </row>
    <row r="437" spans="1:41" ht="22.5" customHeight="1" x14ac:dyDescent="0.55000000000000004">
      <c r="A437" s="5">
        <v>1000</v>
      </c>
      <c r="B437" s="52" t="s">
        <v>66</v>
      </c>
      <c r="C437" s="63"/>
      <c r="D437" s="64"/>
      <c r="E437" s="143"/>
      <c r="F437" s="64"/>
      <c r="G437" s="64"/>
      <c r="H437" s="66"/>
      <c r="I437" s="66"/>
      <c r="J437" s="66"/>
      <c r="K437" s="66"/>
      <c r="L437" s="105"/>
      <c r="M437" s="8"/>
      <c r="N437" s="90"/>
      <c r="O437" s="10"/>
      <c r="P437" s="10"/>
      <c r="Q437" s="11"/>
      <c r="R437" s="11"/>
      <c r="S437" s="12"/>
      <c r="Y437" s="98"/>
      <c r="Z437" s="96"/>
      <c r="AA437" s="96"/>
      <c r="AB437" s="96"/>
      <c r="AC437" s="96"/>
      <c r="AD437" s="97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</row>
    <row r="438" spans="1:41" ht="22.5" customHeight="1" x14ac:dyDescent="0.55000000000000004">
      <c r="A438" s="5">
        <v>1000</v>
      </c>
      <c r="B438" s="52" t="s">
        <v>66</v>
      </c>
      <c r="C438" s="63"/>
      <c r="D438" s="64"/>
      <c r="E438" s="143"/>
      <c r="F438" s="64"/>
      <c r="G438" s="64"/>
      <c r="H438" s="66"/>
      <c r="I438" s="66"/>
      <c r="J438" s="66"/>
      <c r="K438" s="66"/>
      <c r="L438" s="105"/>
      <c r="M438" s="8"/>
      <c r="N438" s="9"/>
      <c r="O438" s="10"/>
      <c r="P438" s="10"/>
      <c r="Q438" s="11"/>
      <c r="R438" s="11"/>
      <c r="S438" s="12"/>
      <c r="Y438" s="98"/>
      <c r="Z438" s="96"/>
      <c r="AA438" s="96"/>
      <c r="AB438" s="96"/>
      <c r="AC438" s="96"/>
      <c r="AD438" s="97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</row>
    <row r="439" spans="1:41" ht="22.5" customHeight="1" x14ac:dyDescent="0.55000000000000004">
      <c r="A439" s="5">
        <v>1000</v>
      </c>
      <c r="B439" s="52" t="s">
        <v>66</v>
      </c>
      <c r="C439" s="63"/>
      <c r="D439" s="64"/>
      <c r="E439" s="143"/>
      <c r="F439" s="64"/>
      <c r="G439" s="64"/>
      <c r="H439" s="66"/>
      <c r="I439" s="66"/>
      <c r="J439" s="66"/>
      <c r="K439" s="66"/>
      <c r="L439" s="105"/>
      <c r="M439" s="8"/>
      <c r="N439" s="9"/>
      <c r="O439" s="10"/>
      <c r="P439" s="10"/>
      <c r="Q439" s="11"/>
      <c r="R439" s="11"/>
      <c r="S439" s="12"/>
      <c r="Y439" s="98"/>
      <c r="Z439" s="96"/>
      <c r="AA439" s="96"/>
      <c r="AB439" s="96"/>
      <c r="AC439" s="96"/>
      <c r="AD439" s="97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  <c r="AO439" s="98"/>
    </row>
    <row r="440" spans="1:41" ht="22.5" customHeight="1" x14ac:dyDescent="0.55000000000000004">
      <c r="A440" s="5">
        <v>1000</v>
      </c>
      <c r="B440" s="52" t="s">
        <v>66</v>
      </c>
      <c r="C440" s="63"/>
      <c r="D440" s="64"/>
      <c r="E440" s="143"/>
      <c r="F440" s="64"/>
      <c r="G440" s="64"/>
      <c r="H440" s="66"/>
      <c r="I440" s="66"/>
      <c r="J440" s="66"/>
      <c r="K440" s="66"/>
      <c r="L440" s="105"/>
      <c r="M440" s="8"/>
      <c r="N440" s="9"/>
      <c r="O440" s="10"/>
      <c r="P440" s="10"/>
      <c r="Q440" s="11"/>
      <c r="R440" s="11"/>
      <c r="S440" s="12"/>
      <c r="Y440" s="98"/>
      <c r="Z440" s="96"/>
      <c r="AA440" s="96"/>
      <c r="AB440" s="96"/>
      <c r="AC440" s="96"/>
      <c r="AD440" s="97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  <c r="AO440" s="98"/>
    </row>
    <row r="441" spans="1:41" ht="22.5" customHeight="1" x14ac:dyDescent="0.55000000000000004">
      <c r="A441" s="5">
        <v>1000</v>
      </c>
      <c r="B441" s="52" t="s">
        <v>66</v>
      </c>
      <c r="C441" s="63"/>
      <c r="D441" s="64"/>
      <c r="E441" s="143"/>
      <c r="F441" s="64"/>
      <c r="G441" s="64"/>
      <c r="H441" s="66"/>
      <c r="I441" s="66"/>
      <c r="J441" s="66"/>
      <c r="K441" s="66"/>
      <c r="L441" s="105"/>
      <c r="M441" s="8"/>
      <c r="N441" s="9"/>
      <c r="O441" s="10"/>
      <c r="P441" s="10"/>
      <c r="Q441" s="11"/>
      <c r="R441" s="11"/>
      <c r="S441" s="12"/>
      <c r="Y441" s="98"/>
      <c r="Z441" s="96"/>
      <c r="AA441" s="96"/>
      <c r="AB441" s="96"/>
      <c r="AC441" s="96"/>
      <c r="AD441" s="97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</row>
    <row r="442" spans="1:41" ht="22.5" customHeight="1" x14ac:dyDescent="0.55000000000000004">
      <c r="A442" s="5">
        <v>1000</v>
      </c>
      <c r="B442" s="52" t="s">
        <v>66</v>
      </c>
      <c r="C442" s="63"/>
      <c r="D442" s="64"/>
      <c r="E442" s="143"/>
      <c r="F442" s="64"/>
      <c r="G442" s="64"/>
      <c r="H442" s="66"/>
      <c r="I442" s="66"/>
      <c r="J442" s="66"/>
      <c r="K442" s="66"/>
      <c r="L442" s="105"/>
      <c r="M442" s="8"/>
      <c r="N442" s="90"/>
      <c r="O442" s="10"/>
      <c r="P442" s="10"/>
      <c r="Q442" s="11"/>
      <c r="R442" s="11"/>
      <c r="S442" s="12"/>
      <c r="Y442" s="98"/>
      <c r="Z442" s="96"/>
      <c r="AA442" s="96"/>
      <c r="AB442" s="96"/>
      <c r="AC442" s="96"/>
      <c r="AD442" s="97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  <c r="AO442" s="98"/>
    </row>
    <row r="443" spans="1:41" ht="22.5" customHeight="1" x14ac:dyDescent="0.55000000000000004">
      <c r="A443" s="5">
        <v>1000</v>
      </c>
      <c r="B443" s="52" t="s">
        <v>66</v>
      </c>
      <c r="C443" s="63"/>
      <c r="D443" s="64"/>
      <c r="E443" s="143"/>
      <c r="F443" s="64"/>
      <c r="G443" s="64"/>
      <c r="H443" s="66"/>
      <c r="I443" s="66"/>
      <c r="J443" s="66"/>
      <c r="K443" s="66"/>
      <c r="L443" s="105"/>
      <c r="M443" s="8"/>
      <c r="N443" s="90"/>
      <c r="O443" s="10"/>
      <c r="P443" s="10"/>
      <c r="Q443" s="11"/>
      <c r="R443" s="11"/>
      <c r="S443" s="12"/>
      <c r="Y443" s="98"/>
      <c r="Z443" s="96"/>
      <c r="AA443" s="96"/>
      <c r="AB443" s="96"/>
      <c r="AC443" s="96"/>
      <c r="AD443" s="97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</row>
    <row r="444" spans="1:41" ht="22.5" customHeight="1" x14ac:dyDescent="0.55000000000000004">
      <c r="A444" s="5">
        <v>1000</v>
      </c>
      <c r="B444" s="52" t="s">
        <v>66</v>
      </c>
      <c r="C444" s="63"/>
      <c r="D444" s="64"/>
      <c r="E444" s="143"/>
      <c r="F444" s="64"/>
      <c r="G444" s="64"/>
      <c r="H444" s="66"/>
      <c r="I444" s="66"/>
      <c r="J444" s="66"/>
      <c r="K444" s="66"/>
      <c r="L444" s="105"/>
      <c r="M444" s="8"/>
      <c r="N444" s="9"/>
      <c r="O444" s="10"/>
      <c r="P444" s="10"/>
      <c r="Q444" s="11"/>
      <c r="R444" s="11"/>
      <c r="S444" s="12"/>
      <c r="Y444" s="98"/>
      <c r="Z444" s="96"/>
      <c r="AA444" s="96"/>
      <c r="AB444" s="96"/>
      <c r="AC444" s="96"/>
      <c r="AD444" s="97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  <c r="AO444" s="98"/>
    </row>
    <row r="445" spans="1:41" ht="22.5" customHeight="1" x14ac:dyDescent="0.55000000000000004">
      <c r="A445" s="5">
        <v>1000</v>
      </c>
      <c r="B445" s="52" t="s">
        <v>66</v>
      </c>
      <c r="C445" s="63"/>
      <c r="D445" s="64"/>
      <c r="E445" s="143"/>
      <c r="F445" s="64"/>
      <c r="G445" s="64"/>
      <c r="H445" s="66"/>
      <c r="I445" s="66"/>
      <c r="J445" s="66"/>
      <c r="K445" s="66"/>
      <c r="L445" s="105"/>
      <c r="M445" s="8"/>
      <c r="N445" s="9"/>
      <c r="O445" s="10"/>
      <c r="P445" s="10"/>
      <c r="Q445" s="11"/>
      <c r="R445" s="11"/>
      <c r="S445" s="12"/>
      <c r="Y445" s="98"/>
      <c r="Z445" s="96"/>
      <c r="AA445" s="96"/>
      <c r="AB445" s="96"/>
      <c r="AC445" s="96"/>
      <c r="AD445" s="97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</row>
    <row r="446" spans="1:41" ht="22.5" customHeight="1" x14ac:dyDescent="0.55000000000000004">
      <c r="A446" s="5">
        <v>1000</v>
      </c>
      <c r="B446" s="52" t="s">
        <v>66</v>
      </c>
      <c r="C446" s="63"/>
      <c r="D446" s="64"/>
      <c r="E446" s="143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1"/>
      <c r="S446" s="12"/>
      <c r="Y446" s="98"/>
      <c r="Z446" s="96"/>
      <c r="AA446" s="96"/>
      <c r="AB446" s="96"/>
      <c r="AC446" s="96"/>
      <c r="AD446" s="97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  <c r="AO446" s="98"/>
    </row>
    <row r="447" spans="1:41" ht="22.5" customHeight="1" x14ac:dyDescent="0.55000000000000004">
      <c r="A447" s="5">
        <v>1000</v>
      </c>
      <c r="B447" s="52" t="s">
        <v>66</v>
      </c>
      <c r="C447" s="63"/>
      <c r="D447" s="64"/>
      <c r="E447" s="143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1"/>
      <c r="S447" s="12"/>
      <c r="Y447" s="98"/>
      <c r="Z447" s="96"/>
      <c r="AA447" s="96"/>
      <c r="AB447" s="96"/>
      <c r="AC447" s="96"/>
      <c r="AD447" s="97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</row>
    <row r="448" spans="1:41" ht="22.5" customHeight="1" x14ac:dyDescent="0.55000000000000004">
      <c r="A448" s="5">
        <v>1000</v>
      </c>
      <c r="B448" s="52" t="s">
        <v>66</v>
      </c>
      <c r="C448" s="63"/>
      <c r="D448" s="64"/>
      <c r="E448" s="143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1"/>
      <c r="S448" s="12"/>
      <c r="Y448" s="98"/>
      <c r="Z448" s="96"/>
      <c r="AA448" s="96"/>
      <c r="AB448" s="96"/>
      <c r="AC448" s="96"/>
      <c r="AD448" s="97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</row>
    <row r="449" spans="1:41" ht="22.5" customHeight="1" x14ac:dyDescent="0.55000000000000004">
      <c r="A449" s="5">
        <v>1000</v>
      </c>
      <c r="B449" s="52" t="s">
        <v>66</v>
      </c>
      <c r="C449" s="63"/>
      <c r="D449" s="64"/>
      <c r="E449" s="143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1"/>
      <c r="S449" s="12"/>
      <c r="Y449" s="98"/>
      <c r="Z449" s="96"/>
      <c r="AA449" s="96"/>
      <c r="AB449" s="96"/>
      <c r="AC449" s="96"/>
      <c r="AD449" s="97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  <c r="AO449" s="98"/>
    </row>
    <row r="450" spans="1:41" ht="22.5" customHeight="1" x14ac:dyDescent="0.55000000000000004">
      <c r="A450" s="5">
        <v>1000</v>
      </c>
      <c r="B450" s="52" t="s">
        <v>66</v>
      </c>
      <c r="C450" s="63"/>
      <c r="D450" s="64"/>
      <c r="E450" s="143"/>
      <c r="F450" s="64"/>
      <c r="G450" s="64"/>
      <c r="H450" s="66"/>
      <c r="I450" s="66"/>
      <c r="J450" s="66"/>
      <c r="K450" s="66"/>
      <c r="L450" s="105"/>
      <c r="M450" s="8" t="s">
        <v>66</v>
      </c>
      <c r="N450" s="90"/>
      <c r="O450" s="10"/>
      <c r="P450" s="10"/>
      <c r="Q450" s="11"/>
      <c r="R450" s="11"/>
      <c r="S450" s="12"/>
      <c r="Y450" s="98"/>
      <c r="Z450" s="96"/>
      <c r="AA450" s="96"/>
      <c r="AB450" s="96"/>
      <c r="AC450" s="96"/>
      <c r="AD450" s="97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  <c r="AO450" s="98"/>
    </row>
    <row r="451" spans="1:41" ht="22.5" customHeight="1" x14ac:dyDescent="0.55000000000000004">
      <c r="A451" s="5">
        <v>1000</v>
      </c>
      <c r="B451" s="52" t="s">
        <v>66</v>
      </c>
      <c r="C451" s="63"/>
      <c r="D451" s="64"/>
      <c r="E451" s="143"/>
      <c r="F451" s="64"/>
      <c r="G451" s="64"/>
      <c r="H451" s="66"/>
      <c r="I451" s="66"/>
      <c r="J451" s="66"/>
      <c r="K451" s="66"/>
      <c r="L451" s="105"/>
      <c r="M451" s="8" t="s">
        <v>66</v>
      </c>
      <c r="N451" s="90"/>
      <c r="O451" s="10"/>
      <c r="P451" s="10"/>
      <c r="Q451" s="11"/>
      <c r="R451" s="11"/>
      <c r="S451" s="12"/>
      <c r="Y451" s="98"/>
      <c r="Z451" s="96"/>
      <c r="AA451" s="96"/>
      <c r="AB451" s="96"/>
      <c r="AC451" s="96"/>
      <c r="AD451" s="97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  <c r="AO451" s="98"/>
    </row>
    <row r="452" spans="1:41" ht="22.5" customHeight="1" x14ac:dyDescent="0.55000000000000004">
      <c r="A452" s="5">
        <v>1000</v>
      </c>
      <c r="B452" s="52" t="s">
        <v>66</v>
      </c>
      <c r="C452" s="63"/>
      <c r="D452" s="64"/>
      <c r="E452" s="143"/>
      <c r="F452" s="64"/>
      <c r="G452" s="64"/>
      <c r="H452" s="66"/>
      <c r="I452" s="66"/>
      <c r="J452" s="66"/>
      <c r="K452" s="66"/>
      <c r="L452" s="105"/>
      <c r="M452" s="8" t="s">
        <v>66</v>
      </c>
      <c r="N452" s="90"/>
      <c r="O452" s="10"/>
      <c r="P452" s="10"/>
      <c r="Q452" s="11"/>
      <c r="R452" s="11"/>
      <c r="S452" s="12"/>
      <c r="Y452" s="98"/>
      <c r="Z452" s="96"/>
      <c r="AA452" s="96"/>
      <c r="AB452" s="96"/>
      <c r="AC452" s="96"/>
      <c r="AD452" s="97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</row>
    <row r="453" spans="1:41" ht="22.5" customHeight="1" x14ac:dyDescent="0.55000000000000004">
      <c r="A453" s="5">
        <v>1000</v>
      </c>
      <c r="B453" s="52" t="s">
        <v>66</v>
      </c>
      <c r="C453" s="63"/>
      <c r="D453" s="64"/>
      <c r="E453" s="143"/>
      <c r="F453" s="64"/>
      <c r="G453" s="64"/>
      <c r="H453" s="66"/>
      <c r="I453" s="66"/>
      <c r="J453" s="66"/>
      <c r="K453" s="66"/>
      <c r="L453" s="105"/>
      <c r="M453" s="8" t="s">
        <v>66</v>
      </c>
      <c r="N453" s="90"/>
      <c r="O453" s="10"/>
      <c r="P453" s="10"/>
      <c r="Q453" s="11"/>
      <c r="R453" s="11"/>
      <c r="S453" s="12"/>
      <c r="Y453" s="98"/>
      <c r="Z453" s="96"/>
      <c r="AA453" s="96"/>
      <c r="AB453" s="96"/>
      <c r="AC453" s="96"/>
      <c r="AD453" s="97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  <c r="AO453" s="98"/>
    </row>
    <row r="454" spans="1:41" ht="22.5" customHeight="1" x14ac:dyDescent="0.55000000000000004">
      <c r="A454" s="5">
        <v>1000</v>
      </c>
      <c r="B454" s="52" t="s">
        <v>66</v>
      </c>
      <c r="C454" s="63"/>
      <c r="D454" s="64"/>
      <c r="E454" s="143"/>
      <c r="F454" s="64"/>
      <c r="G454" s="64"/>
      <c r="H454" s="66"/>
      <c r="I454" s="66"/>
      <c r="J454" s="66"/>
      <c r="K454" s="66"/>
      <c r="L454" s="105"/>
      <c r="M454" s="8" t="s">
        <v>66</v>
      </c>
      <c r="N454" s="9"/>
      <c r="O454" s="10"/>
      <c r="P454" s="10"/>
      <c r="Q454" s="11"/>
      <c r="R454" s="11"/>
      <c r="S454" s="12"/>
      <c r="Y454" s="98"/>
      <c r="Z454" s="96"/>
      <c r="AA454" s="96"/>
      <c r="AB454" s="96"/>
      <c r="AC454" s="96"/>
      <c r="AD454" s="97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  <c r="AO454" s="98"/>
    </row>
    <row r="455" spans="1:41" ht="22.5" customHeight="1" x14ac:dyDescent="0.55000000000000004">
      <c r="A455" s="5">
        <v>1000</v>
      </c>
      <c r="B455" s="52" t="s">
        <v>66</v>
      </c>
      <c r="C455" s="63"/>
      <c r="D455" s="64"/>
      <c r="E455" s="143"/>
      <c r="F455" s="64"/>
      <c r="G455" s="64"/>
      <c r="H455" s="66"/>
      <c r="I455" s="66"/>
      <c r="J455" s="66"/>
      <c r="K455" s="66"/>
      <c r="L455" s="105"/>
      <c r="M455" s="8" t="s">
        <v>66</v>
      </c>
      <c r="N455" s="9"/>
      <c r="O455" s="10"/>
      <c r="P455" s="10"/>
      <c r="Q455" s="11"/>
      <c r="R455" s="11"/>
      <c r="S455" s="12"/>
      <c r="Y455" s="98"/>
      <c r="Z455" s="96"/>
      <c r="AA455" s="96"/>
      <c r="AB455" s="96"/>
      <c r="AC455" s="96"/>
      <c r="AD455" s="97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  <c r="AO455" s="98"/>
    </row>
    <row r="456" spans="1:41" ht="22.5" customHeight="1" x14ac:dyDescent="0.55000000000000004">
      <c r="A456" s="5">
        <v>1000</v>
      </c>
      <c r="B456" s="52" t="s">
        <v>66</v>
      </c>
      <c r="C456" s="63"/>
      <c r="D456" s="64"/>
      <c r="E456" s="143"/>
      <c r="F456" s="64"/>
      <c r="G456" s="64"/>
      <c r="H456" s="66"/>
      <c r="I456" s="66"/>
      <c r="J456" s="66"/>
      <c r="K456" s="66"/>
      <c r="L456" s="105"/>
      <c r="M456" s="8" t="s">
        <v>66</v>
      </c>
      <c r="N456" s="9"/>
      <c r="O456" s="10"/>
      <c r="P456" s="10"/>
      <c r="Q456" s="11"/>
      <c r="R456" s="11"/>
      <c r="S456" s="12"/>
      <c r="Y456" s="98"/>
      <c r="Z456" s="96"/>
      <c r="AA456" s="96"/>
      <c r="AB456" s="96"/>
      <c r="AC456" s="96"/>
      <c r="AD456" s="97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</row>
    <row r="457" spans="1:41" ht="22.5" customHeight="1" x14ac:dyDescent="0.55000000000000004">
      <c r="A457" s="5">
        <v>1000</v>
      </c>
      <c r="B457" s="52" t="s">
        <v>66</v>
      </c>
      <c r="C457" s="63"/>
      <c r="D457" s="64"/>
      <c r="E457" s="143"/>
      <c r="F457" s="64"/>
      <c r="G457" s="64"/>
      <c r="H457" s="66"/>
      <c r="I457" s="66"/>
      <c r="J457" s="66"/>
      <c r="K457" s="66"/>
      <c r="L457" s="105"/>
      <c r="M457" s="8" t="s">
        <v>66</v>
      </c>
      <c r="N457" s="9"/>
      <c r="O457" s="10"/>
      <c r="P457" s="10"/>
      <c r="Q457" s="11"/>
      <c r="R457" s="11"/>
      <c r="S457" s="12"/>
      <c r="Y457" s="98"/>
      <c r="Z457" s="96"/>
      <c r="AA457" s="96"/>
      <c r="AB457" s="96"/>
      <c r="AC457" s="96"/>
      <c r="AD457" s="97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  <c r="AO457" s="98"/>
    </row>
    <row r="458" spans="1:41" ht="22.5" customHeight="1" x14ac:dyDescent="0.55000000000000004">
      <c r="A458" s="5">
        <v>1000</v>
      </c>
      <c r="B458" s="52" t="s">
        <v>66</v>
      </c>
      <c r="C458" s="63"/>
      <c r="D458" s="64"/>
      <c r="E458" s="143"/>
      <c r="F458" s="64"/>
      <c r="G458" s="64"/>
      <c r="H458" s="66"/>
      <c r="I458" s="66"/>
      <c r="J458" s="66"/>
      <c r="K458" s="66"/>
      <c r="L458" s="105"/>
      <c r="M458" s="8" t="s">
        <v>66</v>
      </c>
      <c r="N458" s="9"/>
      <c r="O458" s="10"/>
      <c r="P458" s="10"/>
      <c r="Q458" s="11"/>
      <c r="R458" s="11"/>
      <c r="S458" s="12"/>
      <c r="Y458" s="98"/>
      <c r="Z458" s="96"/>
      <c r="AA458" s="96"/>
      <c r="AB458" s="96"/>
      <c r="AC458" s="96"/>
      <c r="AD458" s="97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  <c r="AO458" s="98"/>
    </row>
    <row r="459" spans="1:41" ht="22.5" customHeight="1" x14ac:dyDescent="0.55000000000000004">
      <c r="A459" s="5">
        <v>1000</v>
      </c>
      <c r="B459" s="52" t="s">
        <v>66</v>
      </c>
      <c r="C459" s="63"/>
      <c r="D459" s="64"/>
      <c r="E459" s="143"/>
      <c r="F459" s="64"/>
      <c r="G459" s="64"/>
      <c r="H459" s="66"/>
      <c r="I459" s="66"/>
      <c r="J459" s="66"/>
      <c r="K459" s="66"/>
      <c r="L459" s="105"/>
      <c r="M459" s="8" t="s">
        <v>66</v>
      </c>
      <c r="N459" s="9"/>
      <c r="O459" s="10"/>
      <c r="P459" s="10"/>
      <c r="Q459" s="11"/>
      <c r="R459" s="11"/>
      <c r="S459" s="12"/>
      <c r="Y459" s="98"/>
      <c r="Z459" s="96"/>
      <c r="AA459" s="96"/>
      <c r="AB459" s="96"/>
      <c r="AC459" s="96"/>
      <c r="AD459" s="97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  <c r="AO459" s="98"/>
    </row>
    <row r="460" spans="1:41" ht="22.5" customHeight="1" x14ac:dyDescent="0.55000000000000004">
      <c r="A460" s="5">
        <v>1000</v>
      </c>
      <c r="B460" s="52" t="s">
        <v>66</v>
      </c>
      <c r="C460" s="63"/>
      <c r="D460" s="64"/>
      <c r="E460" s="143"/>
      <c r="F460" s="64"/>
      <c r="G460" s="64"/>
      <c r="H460" s="66"/>
      <c r="I460" s="66"/>
      <c r="J460" s="66"/>
      <c r="K460" s="66"/>
      <c r="L460" s="105"/>
      <c r="M460" s="8" t="s">
        <v>66</v>
      </c>
      <c r="N460" s="9"/>
      <c r="O460" s="10"/>
      <c r="P460" s="10"/>
      <c r="Q460" s="11"/>
      <c r="R460" s="11"/>
      <c r="S460" s="12"/>
      <c r="Y460" s="98"/>
      <c r="Z460" s="96"/>
      <c r="AA460" s="96"/>
      <c r="AB460" s="96"/>
      <c r="AC460" s="96"/>
      <c r="AD460" s="97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  <c r="AO460" s="98"/>
    </row>
    <row r="461" spans="1:41" ht="22.5" customHeight="1" x14ac:dyDescent="0.55000000000000004">
      <c r="A461" s="5">
        <v>1000</v>
      </c>
      <c r="B461" s="52" t="s">
        <v>66</v>
      </c>
      <c r="C461" s="63"/>
      <c r="D461" s="64"/>
      <c r="E461" s="143"/>
      <c r="F461" s="64"/>
      <c r="G461" s="64"/>
      <c r="H461" s="66"/>
      <c r="I461" s="66"/>
      <c r="J461" s="66"/>
      <c r="K461" s="66"/>
      <c r="L461" s="105"/>
      <c r="M461" s="8" t="s">
        <v>66</v>
      </c>
      <c r="N461" s="9"/>
      <c r="O461" s="10"/>
      <c r="P461" s="10"/>
      <c r="Q461" s="11"/>
      <c r="R461" s="11"/>
      <c r="S461" s="12"/>
      <c r="Y461" s="98"/>
      <c r="Z461" s="96"/>
      <c r="AA461" s="96"/>
      <c r="AB461" s="96"/>
      <c r="AC461" s="96"/>
      <c r="AD461" s="97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  <c r="AO461" s="98"/>
    </row>
    <row r="462" spans="1:41" ht="22.5" customHeight="1" x14ac:dyDescent="0.55000000000000004">
      <c r="A462" s="5">
        <v>1000</v>
      </c>
      <c r="B462" s="52" t="s">
        <v>66</v>
      </c>
      <c r="C462" s="63"/>
      <c r="D462" s="64"/>
      <c r="E462" s="143"/>
      <c r="F462" s="64"/>
      <c r="G462" s="64"/>
      <c r="H462" s="66"/>
      <c r="I462" s="66"/>
      <c r="J462" s="66"/>
      <c r="K462" s="66"/>
      <c r="L462" s="105"/>
      <c r="M462" s="8"/>
      <c r="N462" s="9"/>
      <c r="O462" s="10"/>
      <c r="P462" s="10"/>
      <c r="Q462" s="11"/>
      <c r="R462" s="11"/>
      <c r="S462" s="12"/>
      <c r="Y462" s="98"/>
      <c r="Z462" s="96"/>
      <c r="AA462" s="96"/>
      <c r="AB462" s="96"/>
      <c r="AC462" s="96"/>
      <c r="AD462" s="97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</row>
    <row r="463" spans="1:41" ht="22.5" customHeight="1" x14ac:dyDescent="0.55000000000000004">
      <c r="A463" s="5">
        <v>1000</v>
      </c>
      <c r="B463" s="52" t="s">
        <v>66</v>
      </c>
      <c r="C463" s="63"/>
      <c r="D463" s="64"/>
      <c r="E463" s="143"/>
      <c r="F463" s="64"/>
      <c r="G463" s="64"/>
      <c r="H463" s="66"/>
      <c r="I463" s="66"/>
      <c r="J463" s="66"/>
      <c r="K463" s="66"/>
      <c r="L463" s="105"/>
      <c r="M463" s="8"/>
      <c r="N463" s="9"/>
      <c r="O463" s="10"/>
      <c r="P463" s="10"/>
      <c r="Q463" s="11"/>
      <c r="R463" s="11"/>
      <c r="S463" s="43"/>
      <c r="Y463" s="98"/>
      <c r="Z463" s="96"/>
      <c r="AA463" s="96"/>
      <c r="AB463" s="96"/>
      <c r="AC463" s="96"/>
      <c r="AD463" s="97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  <c r="AO463" s="98"/>
    </row>
    <row r="464" spans="1:41" ht="22.5" customHeight="1" x14ac:dyDescent="0.55000000000000004">
      <c r="A464" s="5">
        <v>1000</v>
      </c>
      <c r="B464" s="52" t="s">
        <v>66</v>
      </c>
      <c r="C464" s="63"/>
      <c r="D464" s="64"/>
      <c r="E464" s="143"/>
      <c r="F464" s="64"/>
      <c r="G464" s="64"/>
      <c r="H464" s="66"/>
      <c r="I464" s="66"/>
      <c r="J464" s="66"/>
      <c r="K464" s="66"/>
      <c r="L464" s="105"/>
      <c r="M464" s="8"/>
      <c r="N464" s="9"/>
      <c r="O464" s="10"/>
      <c r="P464" s="10"/>
      <c r="Q464" s="11"/>
      <c r="R464" s="11"/>
      <c r="S464" s="43"/>
      <c r="T464" s="3"/>
      <c r="U464" s="3"/>
      <c r="V464" s="3"/>
      <c r="W464" s="3"/>
      <c r="Y464" s="98"/>
      <c r="Z464" s="96"/>
      <c r="AA464" s="96"/>
      <c r="AB464" s="98"/>
      <c r="AC464" s="96"/>
      <c r="AD464" s="97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  <c r="AO464" s="98"/>
    </row>
    <row r="465" spans="1:41" ht="22.5" customHeight="1" x14ac:dyDescent="0.55000000000000004">
      <c r="A465" s="5">
        <v>1000</v>
      </c>
      <c r="B465" s="52" t="s">
        <v>66</v>
      </c>
      <c r="C465" s="63"/>
      <c r="D465" s="64"/>
      <c r="E465" s="143"/>
      <c r="F465" s="64"/>
      <c r="G465" s="64"/>
      <c r="H465" s="65"/>
      <c r="I465" s="66"/>
      <c r="J465" s="66"/>
      <c r="K465" s="66"/>
      <c r="L465" s="105"/>
      <c r="M465" s="8"/>
      <c r="N465" s="16"/>
      <c r="O465" s="10"/>
      <c r="P465" s="10"/>
      <c r="Q465" s="11"/>
      <c r="R465" s="11"/>
      <c r="S465" s="43"/>
      <c r="T465" s="3"/>
      <c r="U465" s="3"/>
      <c r="V465" s="3"/>
      <c r="W465" s="3"/>
      <c r="Y465" s="98"/>
      <c r="Z465" s="96"/>
      <c r="AA465" s="96"/>
      <c r="AB465" s="98"/>
      <c r="AC465" s="96"/>
      <c r="AD465" s="97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  <c r="AO465" s="98"/>
    </row>
    <row r="466" spans="1:41" ht="22.5" customHeight="1" x14ac:dyDescent="0.55000000000000004">
      <c r="A466" s="5">
        <v>1000</v>
      </c>
      <c r="B466" s="52" t="s">
        <v>66</v>
      </c>
      <c r="C466" s="63"/>
      <c r="D466" s="64"/>
      <c r="E466" s="143"/>
      <c r="F466" s="66"/>
      <c r="G466" s="66"/>
      <c r="H466" s="66"/>
      <c r="I466" s="66"/>
      <c r="J466" s="66"/>
      <c r="K466" s="66"/>
      <c r="L466" s="105"/>
      <c r="M466" s="8"/>
      <c r="N466" s="9"/>
      <c r="O466" s="10"/>
      <c r="P466" s="10"/>
      <c r="Q466" s="11"/>
      <c r="R466" s="11"/>
      <c r="S466" s="43"/>
      <c r="T466" s="3"/>
      <c r="U466" s="3"/>
      <c r="V466" s="3"/>
      <c r="W466" s="3"/>
      <c r="Y466" s="98"/>
      <c r="Z466" s="96"/>
      <c r="AA466" s="96"/>
      <c r="AB466" s="98"/>
      <c r="AC466" s="96"/>
      <c r="AD466" s="97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  <c r="AO466" s="98"/>
    </row>
    <row r="467" spans="1:41" ht="22.5" customHeight="1" x14ac:dyDescent="0.55000000000000004">
      <c r="A467" s="5">
        <v>1000</v>
      </c>
      <c r="B467" s="52" t="s">
        <v>66</v>
      </c>
      <c r="C467" s="63"/>
      <c r="D467" s="64"/>
      <c r="E467" s="143"/>
      <c r="F467" s="65"/>
      <c r="G467" s="66"/>
      <c r="H467" s="66"/>
      <c r="I467" s="66"/>
      <c r="J467" s="66"/>
      <c r="K467" s="66"/>
      <c r="L467" s="105"/>
      <c r="M467" s="8"/>
      <c r="N467" s="9"/>
      <c r="O467" s="10"/>
      <c r="P467" s="10"/>
      <c r="Q467" s="11"/>
      <c r="R467" s="11"/>
      <c r="S467" s="43"/>
      <c r="T467" s="3"/>
      <c r="U467" s="3"/>
      <c r="V467" s="3"/>
      <c r="W467" s="3"/>
      <c r="Y467" s="98"/>
      <c r="Z467" s="96"/>
      <c r="AA467" s="96"/>
      <c r="AB467" s="98"/>
      <c r="AC467" s="96"/>
      <c r="AD467" s="97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  <c r="AO467" s="98"/>
    </row>
    <row r="468" spans="1:41" ht="22.5" customHeight="1" x14ac:dyDescent="0.55000000000000004">
      <c r="A468" s="5">
        <v>1000</v>
      </c>
      <c r="B468" s="52" t="s">
        <v>66</v>
      </c>
      <c r="C468" s="63"/>
      <c r="D468" s="64"/>
      <c r="E468" s="143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11"/>
      <c r="S468" s="43"/>
      <c r="T468" s="3"/>
      <c r="U468" s="3"/>
      <c r="V468" s="3"/>
      <c r="W468" s="3"/>
      <c r="Y468" s="98"/>
      <c r="Z468" s="96"/>
      <c r="AA468" s="96"/>
      <c r="AB468" s="98"/>
      <c r="AC468" s="96"/>
      <c r="AD468" s="97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  <c r="AO468" s="98"/>
    </row>
    <row r="469" spans="1:41" ht="22.5" customHeight="1" x14ac:dyDescent="0.55000000000000004">
      <c r="A469" s="5">
        <v>1000</v>
      </c>
      <c r="B469" s="52" t="s">
        <v>66</v>
      </c>
      <c r="C469" s="63"/>
      <c r="D469" s="64"/>
      <c r="E469" s="143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11"/>
      <c r="S469" s="12"/>
      <c r="T469" s="3"/>
      <c r="U469" s="3"/>
      <c r="V469" s="3"/>
      <c r="W469" s="3"/>
      <c r="Y469" s="98"/>
      <c r="Z469" s="96"/>
      <c r="AA469" s="96"/>
      <c r="AB469" s="98"/>
      <c r="AC469" s="96"/>
      <c r="AD469" s="97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  <c r="AO469" s="98"/>
    </row>
    <row r="470" spans="1:41" ht="22.5" customHeight="1" x14ac:dyDescent="0.55000000000000004">
      <c r="A470" s="5">
        <v>1000</v>
      </c>
      <c r="B470" s="52" t="s">
        <v>66</v>
      </c>
      <c r="C470" s="63"/>
      <c r="D470" s="64"/>
      <c r="E470" s="143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11"/>
      <c r="S470" s="12"/>
      <c r="T470" s="3"/>
      <c r="U470" s="3"/>
      <c r="V470" s="3"/>
      <c r="W470" s="3"/>
      <c r="Y470" s="98"/>
      <c r="Z470" s="96"/>
      <c r="AA470" s="96"/>
      <c r="AB470" s="98"/>
      <c r="AC470" s="96"/>
      <c r="AD470" s="97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  <c r="AO470" s="98"/>
    </row>
    <row r="471" spans="1:41" ht="22.5" customHeight="1" x14ac:dyDescent="0.55000000000000004">
      <c r="A471" s="5">
        <v>1000</v>
      </c>
      <c r="B471" s="52" t="s">
        <v>66</v>
      </c>
      <c r="C471" s="63"/>
      <c r="D471" s="64"/>
      <c r="E471" s="143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11"/>
      <c r="S471" s="12"/>
      <c r="T471" s="3"/>
      <c r="U471" s="3"/>
      <c r="V471" s="3"/>
      <c r="W471" s="3"/>
      <c r="Y471" s="98"/>
      <c r="Z471" s="96"/>
      <c r="AA471" s="96"/>
      <c r="AB471" s="98"/>
      <c r="AC471" s="96"/>
      <c r="AD471" s="97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  <c r="AO471" s="98"/>
    </row>
    <row r="472" spans="1:41" ht="22.5" customHeight="1" x14ac:dyDescent="0.55000000000000004">
      <c r="A472" s="5">
        <v>1000</v>
      </c>
      <c r="B472" s="52" t="s">
        <v>66</v>
      </c>
      <c r="C472" s="63"/>
      <c r="D472" s="64"/>
      <c r="E472" s="143"/>
      <c r="F472" s="65"/>
      <c r="G472" s="66"/>
      <c r="H472" s="66"/>
      <c r="I472" s="66"/>
      <c r="J472" s="66"/>
      <c r="K472" s="66"/>
      <c r="L472" s="105"/>
      <c r="M472" s="8"/>
      <c r="N472" s="90"/>
      <c r="O472" s="10"/>
      <c r="P472" s="10"/>
      <c r="Q472" s="11"/>
      <c r="R472" s="11"/>
      <c r="S472" s="12"/>
      <c r="T472" s="3"/>
      <c r="U472" s="3"/>
      <c r="V472" s="3"/>
      <c r="W472" s="3"/>
      <c r="Y472" s="98"/>
      <c r="Z472" s="96"/>
      <c r="AA472" s="96"/>
      <c r="AB472" s="98"/>
      <c r="AC472" s="96"/>
      <c r="AD472" s="97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  <c r="AO472" s="98"/>
    </row>
    <row r="473" spans="1:41" ht="22.5" customHeight="1" x14ac:dyDescent="0.55000000000000004">
      <c r="A473" s="5">
        <v>1000</v>
      </c>
      <c r="B473" s="52" t="s">
        <v>66</v>
      </c>
      <c r="C473" s="63"/>
      <c r="D473" s="64"/>
      <c r="E473" s="143"/>
      <c r="F473" s="65"/>
      <c r="G473" s="66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11"/>
      <c r="S473" s="12"/>
      <c r="T473" s="3"/>
      <c r="U473" s="3"/>
      <c r="V473" s="3"/>
      <c r="W473" s="3"/>
      <c r="Y473" s="98"/>
      <c r="Z473" s="96"/>
      <c r="AA473" s="96"/>
      <c r="AB473" s="98"/>
      <c r="AC473" s="96"/>
      <c r="AD473" s="97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  <c r="AO473" s="98"/>
    </row>
    <row r="474" spans="1:41" ht="22.5" customHeight="1" x14ac:dyDescent="0.55000000000000004">
      <c r="A474" s="5">
        <v>1000</v>
      </c>
      <c r="B474" s="52" t="s">
        <v>66</v>
      </c>
      <c r="C474" s="63"/>
      <c r="D474" s="64"/>
      <c r="E474" s="143"/>
      <c r="F474" s="65"/>
      <c r="G474" s="66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11"/>
      <c r="S474" s="12"/>
      <c r="T474" s="3"/>
      <c r="U474" s="3"/>
      <c r="V474" s="3"/>
      <c r="W474" s="3"/>
      <c r="Y474" s="98"/>
      <c r="Z474" s="96"/>
      <c r="AA474" s="96"/>
      <c r="AB474" s="98"/>
      <c r="AC474" s="96"/>
      <c r="AD474" s="97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  <c r="AO474" s="98"/>
    </row>
    <row r="475" spans="1:41" ht="22.5" customHeight="1" x14ac:dyDescent="0.55000000000000004">
      <c r="A475" s="5">
        <v>1000</v>
      </c>
      <c r="B475" s="52" t="s">
        <v>66</v>
      </c>
      <c r="C475" s="63"/>
      <c r="D475" s="64"/>
      <c r="E475" s="143"/>
      <c r="F475" s="65"/>
      <c r="G475" s="66"/>
      <c r="H475" s="66"/>
      <c r="I475" s="66"/>
      <c r="J475" s="66"/>
      <c r="K475" s="66"/>
      <c r="L475" s="105"/>
      <c r="M475" s="8"/>
      <c r="N475" s="91"/>
      <c r="O475" s="10"/>
      <c r="P475" s="10"/>
      <c r="Q475" s="11"/>
      <c r="R475" s="11"/>
      <c r="S475" s="12"/>
      <c r="T475" s="3"/>
      <c r="U475" s="3"/>
      <c r="V475" s="3"/>
      <c r="W475" s="3"/>
      <c r="Y475" s="98"/>
      <c r="Z475" s="96"/>
      <c r="AA475" s="96"/>
      <c r="AB475" s="98"/>
      <c r="AC475" s="96"/>
      <c r="AD475" s="97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  <c r="AO475" s="98"/>
    </row>
    <row r="476" spans="1:41" ht="22.5" customHeight="1" x14ac:dyDescent="0.55000000000000004">
      <c r="A476" s="5">
        <v>1000</v>
      </c>
      <c r="B476" s="52" t="s">
        <v>66</v>
      </c>
      <c r="C476" s="63"/>
      <c r="D476" s="64"/>
      <c r="E476" s="143"/>
      <c r="F476" s="65"/>
      <c r="G476" s="66"/>
      <c r="H476" s="66"/>
      <c r="I476" s="66"/>
      <c r="J476" s="66"/>
      <c r="K476" s="66"/>
      <c r="L476" s="105"/>
      <c r="M476" s="8"/>
      <c r="N476" s="90"/>
      <c r="O476" s="10"/>
      <c r="P476" s="10"/>
      <c r="Q476" s="11"/>
      <c r="R476" s="11"/>
      <c r="S476" s="12"/>
      <c r="T476" s="3"/>
      <c r="U476" s="3"/>
      <c r="V476" s="3"/>
      <c r="W476" s="3"/>
      <c r="Y476" s="98"/>
      <c r="Z476" s="96"/>
      <c r="AA476" s="96"/>
      <c r="AB476" s="98"/>
      <c r="AC476" s="96"/>
      <c r="AD476" s="97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</row>
    <row r="477" spans="1:41" ht="22.5" customHeight="1" x14ac:dyDescent="0.55000000000000004">
      <c r="A477" s="5">
        <v>1000</v>
      </c>
      <c r="B477" s="52" t="s">
        <v>66</v>
      </c>
      <c r="C477" s="63"/>
      <c r="D477" s="64"/>
      <c r="E477" s="143"/>
      <c r="F477" s="65"/>
      <c r="G477" s="66"/>
      <c r="H477" s="66"/>
      <c r="I477" s="66"/>
      <c r="J477" s="66"/>
      <c r="K477" s="66"/>
      <c r="L477" s="105"/>
      <c r="M477" s="8"/>
      <c r="N477" s="91"/>
      <c r="O477" s="10"/>
      <c r="P477" s="10"/>
      <c r="Q477" s="11"/>
      <c r="R477" s="11"/>
      <c r="S477" s="12"/>
      <c r="T477" s="3"/>
      <c r="U477" s="3"/>
      <c r="V477" s="3"/>
      <c r="W477" s="3"/>
      <c r="Y477" s="98"/>
      <c r="Z477" s="96"/>
      <c r="AA477" s="96"/>
      <c r="AB477" s="98"/>
      <c r="AC477" s="96"/>
      <c r="AD477" s="97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  <c r="AO477" s="98"/>
    </row>
    <row r="478" spans="1:41" ht="22.5" customHeight="1" x14ac:dyDescent="0.55000000000000004">
      <c r="A478" s="5">
        <v>1000</v>
      </c>
      <c r="B478" s="52" t="s">
        <v>66</v>
      </c>
      <c r="C478" s="63"/>
      <c r="D478" s="64"/>
      <c r="E478" s="143"/>
      <c r="F478" s="65"/>
      <c r="G478" s="66"/>
      <c r="H478" s="66"/>
      <c r="I478" s="66"/>
      <c r="J478" s="66"/>
      <c r="K478" s="66"/>
      <c r="L478" s="105"/>
      <c r="M478" s="8"/>
      <c r="N478" s="91"/>
      <c r="O478" s="10"/>
      <c r="P478" s="10"/>
      <c r="Q478" s="11"/>
      <c r="R478" s="11"/>
      <c r="S478" s="12"/>
      <c r="T478" s="3"/>
      <c r="U478" s="3"/>
      <c r="V478" s="3"/>
      <c r="W478" s="3"/>
      <c r="Y478" s="98"/>
      <c r="Z478" s="96"/>
      <c r="AA478" s="96"/>
      <c r="AB478" s="98"/>
      <c r="AC478" s="96"/>
      <c r="AD478" s="97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  <c r="AO478" s="98"/>
    </row>
    <row r="479" spans="1:41" ht="22.5" customHeight="1" x14ac:dyDescent="0.55000000000000004">
      <c r="A479" s="5">
        <v>1000</v>
      </c>
      <c r="B479" s="52" t="s">
        <v>66</v>
      </c>
      <c r="C479" s="63"/>
      <c r="D479" s="64"/>
      <c r="E479" s="143"/>
      <c r="F479" s="65"/>
      <c r="G479" s="66"/>
      <c r="H479" s="66"/>
      <c r="I479" s="66"/>
      <c r="J479" s="66"/>
      <c r="K479" s="66"/>
      <c r="L479" s="105"/>
      <c r="M479" s="8"/>
      <c r="N479" s="91"/>
      <c r="O479" s="10"/>
      <c r="P479" s="10"/>
      <c r="Q479" s="11"/>
      <c r="R479" s="11"/>
      <c r="S479" s="12"/>
      <c r="T479" s="3"/>
      <c r="U479" s="3"/>
      <c r="V479" s="3"/>
      <c r="W479" s="3"/>
      <c r="Y479" s="98"/>
      <c r="Z479" s="96"/>
      <c r="AA479" s="96"/>
      <c r="AB479" s="98"/>
      <c r="AC479" s="96"/>
      <c r="AD479" s="97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  <c r="AO479" s="98"/>
    </row>
    <row r="480" spans="1:41" ht="22.5" customHeight="1" x14ac:dyDescent="0.55000000000000004">
      <c r="A480" s="5">
        <v>1000</v>
      </c>
      <c r="B480" s="52" t="s">
        <v>66</v>
      </c>
      <c r="C480" s="63"/>
      <c r="D480" s="64"/>
      <c r="E480" s="143"/>
      <c r="F480" s="65"/>
      <c r="G480" s="66"/>
      <c r="H480" s="66"/>
      <c r="I480" s="66"/>
      <c r="J480" s="66"/>
      <c r="K480" s="66"/>
      <c r="L480" s="105"/>
      <c r="M480" s="8"/>
      <c r="N480" s="91"/>
      <c r="O480" s="10"/>
      <c r="P480" s="10"/>
      <c r="Q480" s="11"/>
      <c r="R480" s="11"/>
      <c r="S480" s="12"/>
      <c r="T480" s="3"/>
      <c r="U480" s="3"/>
      <c r="V480" s="3"/>
      <c r="W480" s="3"/>
      <c r="Y480" s="98"/>
      <c r="Z480" s="96"/>
      <c r="AA480" s="96"/>
      <c r="AB480" s="98"/>
      <c r="AC480" s="96"/>
      <c r="AD480" s="97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  <c r="AO480" s="98"/>
    </row>
    <row r="481" spans="1:41" ht="22.5" customHeight="1" x14ac:dyDescent="0.55000000000000004">
      <c r="A481" s="5">
        <v>1000</v>
      </c>
      <c r="B481" s="52" t="s">
        <v>66</v>
      </c>
      <c r="C481" s="63"/>
      <c r="D481" s="64"/>
      <c r="E481" s="143"/>
      <c r="F481" s="65"/>
      <c r="G481" s="66"/>
      <c r="H481" s="66"/>
      <c r="I481" s="66"/>
      <c r="J481" s="66"/>
      <c r="K481" s="66"/>
      <c r="L481" s="105"/>
      <c r="M481" s="8"/>
      <c r="N481" s="9"/>
      <c r="O481" s="10"/>
      <c r="P481" s="10"/>
      <c r="Q481" s="11"/>
      <c r="R481" s="11"/>
      <c r="S481" s="43"/>
      <c r="T481" s="3"/>
      <c r="U481" s="3"/>
      <c r="V481" s="3"/>
      <c r="W481" s="3"/>
      <c r="Y481" s="98"/>
      <c r="Z481" s="96"/>
      <c r="AA481" s="96"/>
      <c r="AB481" s="98"/>
      <c r="AC481" s="96"/>
      <c r="AD481" s="97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  <c r="AO481" s="98"/>
    </row>
    <row r="482" spans="1:41" ht="22.5" customHeight="1" x14ac:dyDescent="0.55000000000000004">
      <c r="A482" s="5">
        <v>1000</v>
      </c>
      <c r="B482" s="52" t="s">
        <v>66</v>
      </c>
      <c r="C482" s="63"/>
      <c r="D482" s="64"/>
      <c r="E482" s="143"/>
      <c r="F482" s="64"/>
      <c r="G482" s="64"/>
      <c r="H482" s="65"/>
      <c r="I482" s="66"/>
      <c r="J482" s="66"/>
      <c r="K482" s="66"/>
      <c r="L482" s="105"/>
      <c r="M482" s="8"/>
      <c r="N482" s="9"/>
      <c r="O482" s="10"/>
      <c r="P482" s="10"/>
      <c r="Q482" s="11"/>
      <c r="R482" s="11"/>
      <c r="S482" s="43"/>
      <c r="T482" s="3"/>
      <c r="U482" s="3"/>
      <c r="V482" s="3"/>
      <c r="W482" s="3"/>
      <c r="Y482" s="98"/>
      <c r="Z482" s="96"/>
      <c r="AA482" s="96"/>
      <c r="AB482" s="98"/>
      <c r="AC482" s="96"/>
      <c r="AD482" s="97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  <c r="AO482" s="98"/>
    </row>
    <row r="483" spans="1:41" ht="22.5" customHeight="1" x14ac:dyDescent="0.55000000000000004">
      <c r="A483" s="5">
        <v>1000</v>
      </c>
      <c r="B483" s="52" t="s">
        <v>66</v>
      </c>
      <c r="C483" s="63"/>
      <c r="D483" s="64"/>
      <c r="E483" s="143"/>
      <c r="F483" s="65"/>
      <c r="G483" s="66"/>
      <c r="H483" s="66"/>
      <c r="I483" s="66"/>
      <c r="J483" s="66"/>
      <c r="K483" s="66"/>
      <c r="L483" s="105"/>
      <c r="M483" s="8"/>
      <c r="N483" s="9"/>
      <c r="O483" s="10"/>
      <c r="P483" s="10"/>
      <c r="Q483" s="11"/>
      <c r="R483" s="11"/>
      <c r="S483" s="43"/>
      <c r="T483" s="3"/>
      <c r="U483" s="3"/>
      <c r="V483" s="3"/>
      <c r="W483" s="3"/>
      <c r="Y483" s="98"/>
      <c r="Z483" s="96"/>
      <c r="AA483" s="96"/>
      <c r="AB483" s="98"/>
      <c r="AC483" s="96"/>
      <c r="AD483" s="97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  <c r="AO483" s="98"/>
    </row>
    <row r="484" spans="1:41" ht="22.5" customHeight="1" x14ac:dyDescent="0.55000000000000004">
      <c r="A484" s="5">
        <v>1000</v>
      </c>
      <c r="B484" s="52" t="s">
        <v>66</v>
      </c>
      <c r="C484" s="63"/>
      <c r="D484" s="64"/>
      <c r="E484" s="143"/>
      <c r="F484" s="65"/>
      <c r="G484" s="66"/>
      <c r="H484" s="66"/>
      <c r="I484" s="66"/>
      <c r="J484" s="66"/>
      <c r="K484" s="66"/>
      <c r="L484" s="105"/>
      <c r="M484" s="8"/>
      <c r="N484" s="9"/>
      <c r="O484" s="10"/>
      <c r="P484" s="10"/>
      <c r="Q484" s="11"/>
      <c r="R484" s="11"/>
      <c r="S484" s="43"/>
      <c r="T484" s="3"/>
      <c r="U484" s="3"/>
      <c r="V484" s="3"/>
      <c r="W484" s="3"/>
      <c r="Y484" s="98"/>
      <c r="Z484" s="96"/>
      <c r="AA484" s="96"/>
      <c r="AB484" s="98"/>
      <c r="AC484" s="96"/>
      <c r="AD484" s="97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  <c r="AO484" s="98"/>
    </row>
    <row r="485" spans="1:41" ht="22.5" customHeight="1" x14ac:dyDescent="0.55000000000000004">
      <c r="A485" s="5">
        <v>1000</v>
      </c>
      <c r="B485" s="52" t="s">
        <v>66</v>
      </c>
      <c r="C485" s="63"/>
      <c r="D485" s="64"/>
      <c r="E485" s="143"/>
      <c r="F485" s="65"/>
      <c r="G485" s="66"/>
      <c r="H485" s="66"/>
      <c r="I485" s="66"/>
      <c r="J485" s="66"/>
      <c r="K485" s="66"/>
      <c r="L485" s="105"/>
      <c r="M485" s="8"/>
      <c r="N485" s="9"/>
      <c r="O485" s="10"/>
      <c r="P485" s="10"/>
      <c r="Q485" s="11"/>
      <c r="R485" s="11"/>
      <c r="S485" s="43"/>
      <c r="T485" s="3"/>
      <c r="U485" s="3"/>
      <c r="V485" s="3"/>
      <c r="W485" s="3"/>
      <c r="Y485" s="98"/>
      <c r="Z485" s="96"/>
      <c r="AA485" s="96"/>
      <c r="AB485" s="98"/>
      <c r="AC485" s="96"/>
      <c r="AD485" s="97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  <c r="AO485" s="98"/>
    </row>
    <row r="486" spans="1:41" ht="22.5" customHeight="1" x14ac:dyDescent="0.55000000000000004">
      <c r="A486" s="5">
        <v>1000</v>
      </c>
      <c r="B486" s="52" t="s">
        <v>66</v>
      </c>
      <c r="C486" s="63"/>
      <c r="D486" s="66"/>
      <c r="E486" s="143"/>
      <c r="F486" s="66"/>
      <c r="G486" s="70"/>
      <c r="H486" s="66"/>
      <c r="I486" s="66"/>
      <c r="J486" s="66"/>
      <c r="K486" s="66"/>
      <c r="L486" s="105"/>
      <c r="M486" s="8"/>
      <c r="N486" s="90"/>
      <c r="O486" s="10"/>
      <c r="P486" s="10"/>
      <c r="Q486" s="11"/>
      <c r="R486" s="11"/>
      <c r="S486" s="43"/>
      <c r="T486" s="3"/>
      <c r="U486" s="3"/>
      <c r="V486" s="3"/>
      <c r="W486" s="3"/>
      <c r="Y486" s="98"/>
      <c r="Z486" s="96"/>
      <c r="AA486" s="96"/>
      <c r="AB486" s="98"/>
      <c r="AC486" s="96"/>
      <c r="AD486" s="97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  <c r="AO486" s="98"/>
    </row>
    <row r="487" spans="1:41" ht="22.5" customHeight="1" x14ac:dyDescent="0.55000000000000004">
      <c r="A487" s="5">
        <v>1000</v>
      </c>
      <c r="B487" s="52" t="s">
        <v>66</v>
      </c>
      <c r="C487" s="106"/>
      <c r="D487" s="107"/>
      <c r="E487" s="147"/>
      <c r="F487" s="107"/>
      <c r="G487" s="108"/>
      <c r="H487" s="107"/>
      <c r="I487" s="107"/>
      <c r="J487" s="107"/>
      <c r="K487" s="107"/>
      <c r="L487" s="109"/>
      <c r="M487" s="8"/>
      <c r="N487" s="90"/>
      <c r="O487" s="10"/>
      <c r="P487" s="10"/>
      <c r="Q487" s="11"/>
      <c r="R487" s="11"/>
      <c r="S487" s="12"/>
      <c r="T487" s="3"/>
      <c r="U487" s="3"/>
      <c r="V487" s="3"/>
      <c r="W487" s="3"/>
      <c r="Y487" s="98"/>
      <c r="Z487" s="96"/>
      <c r="AA487" s="96"/>
      <c r="AB487" s="98"/>
      <c r="AC487" s="96"/>
      <c r="AD487" s="97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  <c r="AO487" s="98"/>
    </row>
    <row r="488" spans="1:41" ht="22.5" customHeight="1" x14ac:dyDescent="0.55000000000000004">
      <c r="A488" s="5">
        <v>1000</v>
      </c>
      <c r="B488" s="52" t="s">
        <v>66</v>
      </c>
      <c r="C488" s="92"/>
      <c r="D488" s="60"/>
      <c r="E488" s="148"/>
      <c r="F488" s="93"/>
      <c r="H488" s="29"/>
      <c r="I488" s="93"/>
      <c r="J488" s="93"/>
      <c r="K488" s="93"/>
      <c r="L488" s="22"/>
      <c r="M488" s="8"/>
      <c r="N488" s="90"/>
      <c r="O488" s="10"/>
      <c r="P488" s="10"/>
      <c r="Q488" s="11"/>
      <c r="R488" s="11"/>
      <c r="S488" s="43"/>
      <c r="T488" s="3"/>
      <c r="U488" s="3"/>
      <c r="V488" s="3"/>
      <c r="W488" s="3"/>
      <c r="Y488" s="98"/>
      <c r="Z488" s="96"/>
      <c r="AA488" s="96"/>
      <c r="AB488" s="98"/>
      <c r="AC488" s="96"/>
      <c r="AD488" s="97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  <c r="AO488" s="98"/>
    </row>
    <row r="489" spans="1:41" ht="22.5" customHeight="1" x14ac:dyDescent="0.55000000000000004">
      <c r="A489" s="5">
        <v>1000</v>
      </c>
      <c r="B489" s="52" t="s">
        <v>66</v>
      </c>
      <c r="C489" s="92"/>
      <c r="D489" s="60"/>
      <c r="E489" s="149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95"/>
      <c r="R489" s="95"/>
      <c r="S489" s="43"/>
      <c r="T489" s="3"/>
      <c r="U489" s="3"/>
      <c r="V489" s="3"/>
      <c r="W489" s="3"/>
      <c r="Y489" s="98"/>
      <c r="Z489" s="96"/>
      <c r="AA489" s="96"/>
      <c r="AB489" s="98"/>
      <c r="AC489" s="96"/>
      <c r="AD489" s="97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  <c r="AO489" s="98"/>
    </row>
    <row r="490" spans="1:41" ht="22.5" customHeight="1" x14ac:dyDescent="0.55000000000000004">
      <c r="A490" s="5">
        <v>1000</v>
      </c>
      <c r="B490" s="52" t="s">
        <v>66</v>
      </c>
      <c r="C490" s="92"/>
      <c r="D490" s="60"/>
      <c r="E490" s="149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95"/>
      <c r="R490" s="95"/>
      <c r="S490" s="43"/>
      <c r="T490" s="3"/>
      <c r="U490" s="3"/>
      <c r="V490" s="3"/>
      <c r="W490" s="3"/>
      <c r="Y490" s="98"/>
      <c r="Z490" s="96"/>
      <c r="AA490" s="96"/>
      <c r="AB490" s="98"/>
      <c r="AC490" s="96"/>
      <c r="AD490" s="97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  <c r="AO490" s="98"/>
    </row>
    <row r="491" spans="1:41" ht="22.5" customHeight="1" x14ac:dyDescent="0.55000000000000004">
      <c r="A491" s="5">
        <v>1000</v>
      </c>
      <c r="B491" s="52" t="s">
        <v>66</v>
      </c>
      <c r="C491" s="92"/>
      <c r="D491" s="60"/>
      <c r="E491" s="149"/>
      <c r="F491" s="29"/>
      <c r="G491" s="93"/>
      <c r="H491" s="93"/>
      <c r="I491" s="93"/>
      <c r="J491" s="93"/>
      <c r="K491" s="93"/>
      <c r="L491" s="22"/>
      <c r="M491" s="8"/>
      <c r="N491" s="9"/>
      <c r="O491" s="10"/>
      <c r="P491" s="10"/>
      <c r="Q491" s="95"/>
      <c r="R491" s="95"/>
      <c r="S491" s="43"/>
      <c r="T491" s="3"/>
      <c r="U491" s="3"/>
      <c r="V491" s="3"/>
      <c r="W491" s="3"/>
      <c r="Y491" s="98"/>
      <c r="Z491" s="96"/>
      <c r="AA491" s="96"/>
      <c r="AB491" s="98"/>
      <c r="AC491" s="96"/>
      <c r="AD491" s="97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  <c r="AO491" s="98"/>
    </row>
    <row r="492" spans="1:41" ht="22.5" customHeight="1" x14ac:dyDescent="0.55000000000000004">
      <c r="A492" s="5">
        <v>1000</v>
      </c>
      <c r="B492" s="52" t="s">
        <v>66</v>
      </c>
      <c r="C492" s="92"/>
      <c r="D492" s="93"/>
      <c r="E492" s="149"/>
      <c r="F492" s="93"/>
      <c r="H492" s="93"/>
      <c r="I492" s="93"/>
      <c r="J492" s="93"/>
      <c r="K492" s="93"/>
      <c r="L492" s="22"/>
      <c r="M492" s="8"/>
      <c r="N492" s="90"/>
      <c r="O492" s="10"/>
      <c r="P492" s="10"/>
      <c r="Q492" s="11"/>
      <c r="R492" s="11"/>
      <c r="S492" s="43"/>
      <c r="T492" s="3"/>
      <c r="U492" s="3"/>
      <c r="V492" s="3"/>
      <c r="W492" s="3"/>
      <c r="Y492" s="98"/>
      <c r="Z492" s="96"/>
      <c r="AA492" s="96"/>
      <c r="AB492" s="98"/>
      <c r="AC492" s="96"/>
      <c r="AD492" s="97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  <c r="AO492" s="98"/>
    </row>
    <row r="493" spans="1:41" ht="22.5" customHeight="1" x14ac:dyDescent="0.55000000000000004">
      <c r="A493" s="5">
        <v>1000</v>
      </c>
      <c r="B493" s="52" t="s">
        <v>66</v>
      </c>
      <c r="C493" s="92"/>
      <c r="D493" s="60"/>
      <c r="E493" s="149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11"/>
      <c r="S493" s="43"/>
      <c r="T493" s="3"/>
      <c r="U493" s="3"/>
      <c r="V493" s="3"/>
      <c r="W493" s="3"/>
      <c r="Y493" s="98"/>
      <c r="Z493" s="96"/>
      <c r="AA493" s="96"/>
      <c r="AB493" s="98"/>
      <c r="AC493" s="96"/>
      <c r="AD493" s="97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  <c r="AO493" s="98"/>
    </row>
    <row r="494" spans="1:41" x14ac:dyDescent="0.55000000000000004">
      <c r="A494" s="5">
        <v>1000</v>
      </c>
      <c r="B494" s="52" t="s">
        <v>66</v>
      </c>
      <c r="C494" s="92"/>
      <c r="D494" s="60"/>
      <c r="E494" s="149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95"/>
      <c r="R494" s="95"/>
      <c r="S494" s="43"/>
      <c r="T494" s="3"/>
      <c r="U494" s="3"/>
      <c r="V494" s="3"/>
      <c r="W494" s="3"/>
      <c r="Y494" s="98"/>
      <c r="Z494" s="96"/>
      <c r="AA494" s="96"/>
      <c r="AB494" s="98"/>
      <c r="AC494" s="96"/>
      <c r="AD494" s="97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  <c r="AO494" s="98"/>
    </row>
    <row r="495" spans="1:41" x14ac:dyDescent="0.55000000000000004">
      <c r="A495" s="5">
        <v>1000</v>
      </c>
      <c r="B495" s="52" t="s">
        <v>66</v>
      </c>
      <c r="C495" s="92"/>
      <c r="D495" s="60"/>
      <c r="E495" s="149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95"/>
      <c r="R495" s="95"/>
      <c r="S495" s="43"/>
      <c r="T495" s="3"/>
      <c r="U495" s="3"/>
      <c r="V495" s="3"/>
      <c r="W495" s="3"/>
      <c r="Y495" s="98"/>
      <c r="Z495" s="96"/>
      <c r="AA495" s="96"/>
      <c r="AB495" s="98"/>
      <c r="AC495" s="96"/>
      <c r="AD495" s="97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  <c r="AO495" s="98"/>
    </row>
    <row r="496" spans="1:41" ht="22.5" customHeight="1" x14ac:dyDescent="0.55000000000000004">
      <c r="A496" s="5">
        <v>1000</v>
      </c>
      <c r="B496" s="52" t="s">
        <v>66</v>
      </c>
      <c r="C496" s="92"/>
      <c r="D496" s="60"/>
      <c r="E496" s="149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95"/>
      <c r="R496" s="95"/>
      <c r="S496" s="43"/>
      <c r="T496" s="3"/>
      <c r="U496" s="3"/>
      <c r="V496" s="3"/>
      <c r="W496" s="3"/>
      <c r="Y496" s="98"/>
      <c r="Z496" s="96"/>
      <c r="AA496" s="96"/>
      <c r="AB496" s="98"/>
      <c r="AC496" s="96"/>
      <c r="AD496" s="97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  <c r="AO496" s="98"/>
    </row>
    <row r="497" spans="1:41" ht="22.5" customHeight="1" x14ac:dyDescent="0.55000000000000004">
      <c r="A497" s="5">
        <v>1000</v>
      </c>
      <c r="B497" s="52" t="s">
        <v>66</v>
      </c>
      <c r="C497" s="92"/>
      <c r="D497" s="93"/>
      <c r="E497" s="149"/>
      <c r="F497" s="60"/>
      <c r="G497" s="60"/>
      <c r="H497" s="94"/>
      <c r="I497" s="93"/>
      <c r="J497" s="93"/>
      <c r="K497" s="93"/>
      <c r="L497" s="22"/>
      <c r="M497" s="8"/>
      <c r="N497" s="90"/>
      <c r="O497" s="10"/>
      <c r="P497" s="10"/>
      <c r="Q497" s="11"/>
      <c r="R497" s="11"/>
      <c r="S497" s="43"/>
      <c r="T497" s="3"/>
      <c r="U497" s="3"/>
      <c r="V497" s="3"/>
      <c r="W497" s="3"/>
      <c r="Y497" s="98"/>
      <c r="Z497" s="96"/>
      <c r="AA497" s="96"/>
      <c r="AB497" s="98"/>
      <c r="AC497" s="96"/>
      <c r="AD497" s="97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  <c r="AO497" s="98"/>
    </row>
    <row r="498" spans="1:41" ht="22.5" customHeight="1" x14ac:dyDescent="0.55000000000000004">
      <c r="A498" s="5">
        <v>1000</v>
      </c>
      <c r="B498" s="52" t="s">
        <v>66</v>
      </c>
      <c r="C498" s="92"/>
      <c r="D498" s="93"/>
      <c r="E498" s="148"/>
      <c r="F498" s="60"/>
      <c r="G498" s="60"/>
      <c r="H498" s="94"/>
      <c r="I498" s="93"/>
      <c r="J498" s="93"/>
      <c r="K498" s="93"/>
      <c r="L498" s="22"/>
      <c r="M498" s="8"/>
      <c r="N498" s="90"/>
      <c r="O498" s="10"/>
      <c r="P498" s="10"/>
      <c r="Q498" s="11"/>
      <c r="R498" s="11"/>
      <c r="S498" s="12"/>
      <c r="T498" s="3"/>
      <c r="U498" s="3"/>
      <c r="V498" s="3"/>
      <c r="W498" s="3"/>
      <c r="Y498" s="98"/>
      <c r="Z498" s="96"/>
      <c r="AA498" s="96"/>
      <c r="AB498" s="98"/>
      <c r="AC498" s="96"/>
      <c r="AD498" s="97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  <c r="AO498" s="98"/>
    </row>
    <row r="499" spans="1:41" ht="22.5" customHeight="1" x14ac:dyDescent="0.55000000000000004">
      <c r="A499" s="5">
        <v>1000</v>
      </c>
      <c r="B499" s="52" t="s">
        <v>66</v>
      </c>
      <c r="C499" s="92"/>
      <c r="D499" s="60"/>
      <c r="E499" s="148"/>
      <c r="F499" s="93"/>
      <c r="G499" s="60"/>
      <c r="H499" s="94"/>
      <c r="I499" s="93"/>
      <c r="J499" s="93"/>
      <c r="K499" s="93"/>
      <c r="L499" s="22"/>
      <c r="M499" s="8"/>
      <c r="N499" s="9"/>
      <c r="O499" s="10"/>
      <c r="P499" s="10"/>
      <c r="Q499" s="11"/>
      <c r="R499" s="11"/>
      <c r="S499" s="12"/>
      <c r="T499" s="3"/>
      <c r="U499" s="3"/>
      <c r="V499" s="3"/>
      <c r="W499" s="3"/>
      <c r="Y499" s="98"/>
      <c r="Z499" s="96"/>
      <c r="AA499" s="96"/>
      <c r="AB499" s="98"/>
      <c r="AC499" s="96"/>
      <c r="AD499" s="97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  <c r="AO499" s="98"/>
    </row>
    <row r="500" spans="1:41" ht="22.5" customHeight="1" x14ac:dyDescent="0.55000000000000004">
      <c r="A500" s="5">
        <v>1000</v>
      </c>
      <c r="B500" s="52" t="s">
        <v>66</v>
      </c>
      <c r="C500" s="92"/>
      <c r="D500" s="60"/>
      <c r="E500" s="149"/>
      <c r="F500" s="29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11"/>
      <c r="S500" s="43"/>
      <c r="T500" s="3"/>
      <c r="U500" s="3"/>
      <c r="V500" s="3"/>
      <c r="W500" s="3"/>
      <c r="Y500" s="98"/>
      <c r="Z500" s="96"/>
      <c r="AA500" s="96"/>
      <c r="AB500" s="98"/>
      <c r="AC500" s="96"/>
      <c r="AD500" s="97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  <c r="AO500" s="98"/>
    </row>
    <row r="501" spans="1:41" ht="22.5" customHeight="1" x14ac:dyDescent="0.55000000000000004">
      <c r="A501" s="5">
        <v>1000</v>
      </c>
      <c r="B501" s="52" t="s">
        <v>92</v>
      </c>
      <c r="C501" s="92"/>
      <c r="D501" s="60"/>
      <c r="E501" s="149"/>
      <c r="F501" s="29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11"/>
      <c r="S501" s="43"/>
      <c r="T501" s="3"/>
      <c r="U501" s="3"/>
      <c r="V501" s="3"/>
      <c r="W501" s="3"/>
      <c r="Y501" s="98"/>
      <c r="Z501" s="96"/>
      <c r="AA501" s="96"/>
      <c r="AB501" s="98"/>
      <c r="AC501" s="96"/>
      <c r="AD501" s="97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  <c r="AO501" s="98"/>
    </row>
    <row r="502" spans="1:41" ht="22.5" customHeight="1" x14ac:dyDescent="0.55000000000000004">
      <c r="A502" s="5">
        <v>1000</v>
      </c>
      <c r="B502" s="52" t="s">
        <v>66</v>
      </c>
      <c r="C502" s="92"/>
      <c r="D502" s="60"/>
      <c r="E502" s="149"/>
      <c r="F502" s="29"/>
      <c r="G502" s="93"/>
      <c r="H502" s="93"/>
      <c r="I502" s="93"/>
      <c r="J502" s="93"/>
      <c r="K502" s="93"/>
      <c r="L502" s="22"/>
      <c r="M502" s="8"/>
      <c r="N502" s="9"/>
      <c r="O502" s="10"/>
      <c r="P502" s="10"/>
      <c r="Q502" s="11"/>
      <c r="R502" s="11"/>
      <c r="S502" s="43"/>
      <c r="T502" s="3"/>
      <c r="U502" s="3"/>
      <c r="V502" s="3"/>
      <c r="W502" s="3"/>
      <c r="Y502" s="98"/>
      <c r="Z502" s="96"/>
      <c r="AA502" s="96"/>
      <c r="AB502" s="98"/>
      <c r="AC502" s="96"/>
      <c r="AD502" s="97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  <c r="AO502" s="98"/>
    </row>
    <row r="503" spans="1:41" ht="22.5" customHeight="1" x14ac:dyDescent="0.55000000000000004">
      <c r="A503" s="5">
        <v>1000</v>
      </c>
      <c r="B503" s="52" t="s">
        <v>66</v>
      </c>
      <c r="C503" s="92"/>
      <c r="D503" s="93"/>
      <c r="E503" s="149"/>
      <c r="F503" s="60"/>
      <c r="G503" s="60"/>
      <c r="H503" s="94"/>
      <c r="I503" s="93"/>
      <c r="J503" s="93"/>
      <c r="K503" s="93"/>
      <c r="L503" s="22"/>
      <c r="M503" s="8"/>
      <c r="N503" s="90"/>
      <c r="O503" s="10"/>
      <c r="P503" s="10"/>
      <c r="Q503" s="11"/>
      <c r="R503" s="11"/>
      <c r="S503" s="43"/>
      <c r="T503" s="3"/>
      <c r="U503" s="3"/>
      <c r="V503" s="3"/>
      <c r="W503" s="3"/>
      <c r="Y503" s="98"/>
      <c r="Z503" s="96"/>
      <c r="AA503" s="96"/>
      <c r="AB503" s="98"/>
      <c r="AC503" s="96"/>
      <c r="AD503" s="97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  <c r="AO503" s="98"/>
    </row>
    <row r="504" spans="1:41" ht="22.5" customHeight="1" x14ac:dyDescent="0.55000000000000004">
      <c r="A504" s="5">
        <v>1000</v>
      </c>
      <c r="B504" s="52" t="s">
        <v>66</v>
      </c>
      <c r="C504" s="92"/>
      <c r="D504" s="93"/>
      <c r="E504" s="148"/>
      <c r="F504" s="60"/>
      <c r="G504" s="60"/>
      <c r="H504" s="94"/>
      <c r="I504" s="93"/>
      <c r="J504" s="93"/>
      <c r="K504" s="93"/>
      <c r="L504" s="22"/>
      <c r="M504" s="8"/>
      <c r="N504" s="90"/>
      <c r="O504" s="10"/>
      <c r="P504" s="10"/>
      <c r="Q504" s="11"/>
      <c r="R504" s="11"/>
      <c r="S504" s="12"/>
      <c r="T504" s="3"/>
      <c r="U504" s="3"/>
      <c r="V504" s="3"/>
      <c r="W504" s="3"/>
      <c r="Y504" s="98"/>
      <c r="Z504" s="96"/>
      <c r="AA504" s="96"/>
      <c r="AB504" s="98"/>
      <c r="AC504" s="96"/>
      <c r="AD504" s="97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</row>
    <row r="505" spans="1:41" ht="22.5" customHeight="1" x14ac:dyDescent="0.55000000000000004">
      <c r="A505" s="5">
        <v>1000</v>
      </c>
      <c r="B505" s="52" t="s">
        <v>66</v>
      </c>
      <c r="C505" s="92"/>
      <c r="D505" s="60"/>
      <c r="E505" s="148"/>
      <c r="F505" s="93"/>
      <c r="G505" s="60"/>
      <c r="H505" s="94"/>
      <c r="I505" s="93"/>
      <c r="J505" s="93"/>
      <c r="K505" s="93"/>
      <c r="L505" s="22"/>
      <c r="M505" s="8"/>
      <c r="N505" s="9"/>
      <c r="O505" s="10"/>
      <c r="P505" s="10"/>
      <c r="Q505" s="11"/>
      <c r="R505" s="11"/>
      <c r="S505" s="12"/>
      <c r="T505" s="3"/>
      <c r="U505" s="3"/>
      <c r="V505" s="3"/>
      <c r="W505" s="3"/>
      <c r="Y505" s="98"/>
      <c r="Z505" s="96"/>
      <c r="AA505" s="96"/>
      <c r="AB505" s="98"/>
      <c r="AC505" s="96"/>
      <c r="AD505" s="97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  <c r="AO505" s="98"/>
    </row>
    <row r="506" spans="1:41" ht="22.5" customHeight="1" x14ac:dyDescent="0.55000000000000004">
      <c r="A506" s="5">
        <v>1000</v>
      </c>
      <c r="B506" s="52" t="s">
        <v>66</v>
      </c>
      <c r="C506" s="92"/>
      <c r="D506" s="60"/>
      <c r="E506" s="149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11"/>
      <c r="S506" s="43"/>
      <c r="T506" s="3"/>
      <c r="U506" s="3"/>
      <c r="V506" s="3"/>
      <c r="W506" s="3"/>
      <c r="Y506" s="98"/>
      <c r="Z506" s="96"/>
      <c r="AA506" s="96"/>
      <c r="AB506" s="98"/>
      <c r="AC506" s="96"/>
      <c r="AD506" s="97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  <c r="AO506" s="98"/>
    </row>
    <row r="507" spans="1:41" ht="22.5" customHeight="1" x14ac:dyDescent="0.55000000000000004">
      <c r="A507" s="5">
        <v>1000</v>
      </c>
      <c r="B507" s="52" t="s">
        <v>66</v>
      </c>
      <c r="C507" s="92"/>
      <c r="D507" s="60"/>
      <c r="E507" s="149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11"/>
      <c r="R507" s="11"/>
      <c r="S507" s="43"/>
      <c r="T507" s="3"/>
      <c r="U507" s="3"/>
      <c r="V507" s="3"/>
      <c r="W507" s="3"/>
      <c r="Y507" s="98"/>
      <c r="Z507" s="96"/>
      <c r="AA507" s="96"/>
      <c r="AB507" s="98"/>
      <c r="AC507" s="96"/>
      <c r="AD507" s="97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  <c r="AO507" s="98"/>
    </row>
    <row r="508" spans="1:41" ht="22.5" customHeight="1" x14ac:dyDescent="0.55000000000000004">
      <c r="A508" s="5">
        <v>1000</v>
      </c>
      <c r="B508" s="52" t="s">
        <v>66</v>
      </c>
      <c r="C508" s="92"/>
      <c r="D508" s="60"/>
      <c r="E508" s="149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11"/>
      <c r="R508" s="11"/>
      <c r="S508" s="43"/>
      <c r="T508" s="3"/>
      <c r="U508" s="3"/>
      <c r="V508" s="3"/>
      <c r="W508" s="3"/>
      <c r="Y508" s="98"/>
      <c r="Z508" s="96"/>
      <c r="AA508" s="96"/>
      <c r="AB508" s="98"/>
      <c r="AC508" s="96"/>
      <c r="AD508" s="97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  <c r="AO508" s="98"/>
    </row>
    <row r="509" spans="1:41" ht="22.5" customHeight="1" x14ac:dyDescent="0.55000000000000004">
      <c r="A509" s="5">
        <v>1000</v>
      </c>
      <c r="B509" s="52" t="s">
        <v>66</v>
      </c>
      <c r="C509" s="92"/>
      <c r="D509" s="93"/>
      <c r="E509" s="149"/>
      <c r="F509" s="60"/>
      <c r="G509" s="93"/>
      <c r="H509" s="29"/>
      <c r="I509" s="93"/>
      <c r="J509" s="93"/>
      <c r="K509" s="93"/>
      <c r="L509" s="22"/>
      <c r="M509" s="8"/>
      <c r="N509" s="90"/>
      <c r="O509" s="10"/>
      <c r="P509" s="10"/>
      <c r="Q509" s="11"/>
      <c r="R509" s="11"/>
      <c r="S509" s="43"/>
      <c r="T509" s="3"/>
      <c r="U509" s="3"/>
      <c r="V509" s="3"/>
      <c r="W509" s="3"/>
      <c r="Y509" s="98"/>
      <c r="Z509" s="96"/>
      <c r="AA509" s="96"/>
      <c r="AB509" s="98"/>
      <c r="AC509" s="96"/>
      <c r="AD509" s="97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  <c r="AO509" s="98"/>
    </row>
    <row r="510" spans="1:41" ht="22.5" customHeight="1" x14ac:dyDescent="0.55000000000000004">
      <c r="A510" s="5">
        <v>1000</v>
      </c>
      <c r="B510" s="52" t="s">
        <v>66</v>
      </c>
      <c r="C510" s="92"/>
      <c r="D510" s="60"/>
      <c r="E510" s="148"/>
      <c r="F510" s="60"/>
      <c r="G510" s="93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11"/>
      <c r="S510" s="43"/>
      <c r="T510" s="3"/>
      <c r="U510" s="3"/>
      <c r="V510" s="3"/>
      <c r="W510" s="3"/>
      <c r="Y510" s="98"/>
      <c r="Z510" s="96"/>
      <c r="AA510" s="96"/>
      <c r="AB510" s="98"/>
      <c r="AC510" s="96"/>
      <c r="AD510" s="97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  <c r="AO510" s="98"/>
    </row>
    <row r="511" spans="1:41" ht="22.5" customHeight="1" x14ac:dyDescent="0.55000000000000004">
      <c r="A511" s="5">
        <v>1000</v>
      </c>
      <c r="B511" s="52" t="s">
        <v>66</v>
      </c>
      <c r="C511" s="92"/>
      <c r="D511" s="60"/>
      <c r="E511" s="148"/>
      <c r="F511" s="93"/>
      <c r="G511" s="93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11"/>
      <c r="S511" s="12"/>
      <c r="T511" s="3"/>
      <c r="U511" s="3"/>
      <c r="V511" s="3"/>
      <c r="W511" s="3"/>
      <c r="Y511" s="98"/>
      <c r="Z511" s="96"/>
      <c r="AA511" s="96"/>
      <c r="AB511" s="98"/>
      <c r="AC511" s="96"/>
      <c r="AD511" s="97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  <c r="AO511" s="98"/>
    </row>
    <row r="512" spans="1:41" ht="22.5" customHeight="1" x14ac:dyDescent="0.55000000000000004">
      <c r="A512" s="5">
        <v>1000</v>
      </c>
      <c r="B512" s="52" t="s">
        <v>66</v>
      </c>
      <c r="C512" s="92"/>
      <c r="D512" s="60"/>
      <c r="E512" s="148"/>
      <c r="F512" s="93"/>
      <c r="G512" s="93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11"/>
      <c r="S512" s="12"/>
      <c r="T512" s="3"/>
      <c r="U512" s="3"/>
      <c r="V512" s="3"/>
      <c r="W512" s="3"/>
      <c r="Y512" s="98"/>
      <c r="Z512" s="96"/>
      <c r="AA512" s="96"/>
      <c r="AB512" s="98"/>
      <c r="AC512" s="96"/>
      <c r="AD512" s="97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  <c r="AO512" s="98"/>
    </row>
    <row r="513" spans="1:41" ht="22.5" customHeight="1" x14ac:dyDescent="0.55000000000000004">
      <c r="A513" s="5">
        <v>1000</v>
      </c>
      <c r="B513" s="52" t="s">
        <v>66</v>
      </c>
      <c r="C513" s="92"/>
      <c r="D513" s="60"/>
      <c r="E513" s="149"/>
      <c r="F513" s="93"/>
      <c r="G513" s="93"/>
      <c r="H513" s="93"/>
      <c r="I513" s="93"/>
      <c r="J513" s="93"/>
      <c r="K513" s="93"/>
      <c r="L513" s="22"/>
      <c r="M513" s="8"/>
      <c r="N513" s="9"/>
      <c r="O513" s="10"/>
      <c r="P513" s="10"/>
      <c r="Q513" s="11"/>
      <c r="R513" s="11"/>
      <c r="S513" s="43"/>
      <c r="T513" s="3"/>
      <c r="U513" s="3"/>
      <c r="V513" s="3"/>
      <c r="W513" s="3"/>
      <c r="Y513" s="98"/>
      <c r="Z513" s="96"/>
      <c r="AA513" s="96"/>
      <c r="AB513" s="98"/>
      <c r="AC513" s="96"/>
      <c r="AD513" s="97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  <c r="AO513" s="98"/>
    </row>
    <row r="514" spans="1:41" ht="22.5" customHeight="1" x14ac:dyDescent="0.55000000000000004">
      <c r="A514" s="5">
        <v>1000</v>
      </c>
      <c r="B514" s="52" t="s">
        <v>66</v>
      </c>
      <c r="C514" s="92"/>
      <c r="D514" s="60"/>
      <c r="E514" s="149"/>
      <c r="F514" s="93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11"/>
      <c r="S514" s="12"/>
      <c r="T514" s="3"/>
      <c r="U514" s="3"/>
      <c r="V514" s="3"/>
      <c r="W514" s="3"/>
      <c r="Y514" s="98"/>
      <c r="Z514" s="96"/>
      <c r="AA514" s="96"/>
      <c r="AB514" s="98"/>
      <c r="AC514" s="96"/>
      <c r="AD514" s="97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  <c r="AO514" s="98"/>
    </row>
    <row r="515" spans="1:41" ht="22.5" customHeight="1" x14ac:dyDescent="0.55000000000000004">
      <c r="A515" s="5">
        <v>1000</v>
      </c>
      <c r="B515" s="52" t="s">
        <v>66</v>
      </c>
      <c r="C515" s="92"/>
      <c r="D515" s="60"/>
      <c r="E515" s="149"/>
      <c r="F515" s="93"/>
      <c r="G515" s="93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11"/>
      <c r="S515" s="43"/>
      <c r="T515" s="3"/>
      <c r="U515" s="3"/>
      <c r="V515" s="3"/>
      <c r="W515" s="3"/>
      <c r="Y515" s="98"/>
      <c r="Z515" s="96"/>
      <c r="AA515" s="96"/>
      <c r="AB515" s="98"/>
      <c r="AC515" s="96"/>
      <c r="AD515" s="97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  <c r="AO515" s="98"/>
    </row>
    <row r="516" spans="1:41" ht="22.5" customHeight="1" x14ac:dyDescent="0.55000000000000004">
      <c r="A516" s="5">
        <v>1000</v>
      </c>
      <c r="B516" s="52" t="s">
        <v>66</v>
      </c>
      <c r="C516" s="92"/>
      <c r="D516" s="60"/>
      <c r="E516" s="149"/>
      <c r="F516" s="93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11"/>
      <c r="S516" s="12"/>
      <c r="T516" s="3"/>
      <c r="U516" s="3"/>
      <c r="V516" s="3"/>
      <c r="W516" s="3"/>
      <c r="Y516" s="98"/>
      <c r="Z516" s="96"/>
      <c r="AA516" s="96"/>
      <c r="AB516" s="98"/>
      <c r="AC516" s="96"/>
      <c r="AD516" s="97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  <c r="AO516" s="98"/>
    </row>
    <row r="517" spans="1:41" ht="22.5" customHeight="1" x14ac:dyDescent="0.55000000000000004">
      <c r="A517" s="5">
        <v>1000</v>
      </c>
      <c r="B517" s="52" t="s">
        <v>66</v>
      </c>
      <c r="C517" s="92"/>
      <c r="D517" s="60"/>
      <c r="E517" s="149"/>
      <c r="F517" s="93"/>
      <c r="G517" s="93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11"/>
      <c r="S517" s="12"/>
      <c r="T517" s="3"/>
      <c r="U517" s="3"/>
      <c r="V517" s="3"/>
      <c r="W517" s="3"/>
      <c r="Y517" s="98"/>
      <c r="Z517" s="96"/>
      <c r="AA517" s="96"/>
      <c r="AB517" s="98"/>
      <c r="AC517" s="96"/>
      <c r="AD517" s="97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  <c r="AO517" s="98"/>
    </row>
    <row r="518" spans="1:41" ht="22.5" customHeight="1" x14ac:dyDescent="0.55000000000000004">
      <c r="A518" s="5">
        <v>1000</v>
      </c>
      <c r="B518" s="52" t="s">
        <v>66</v>
      </c>
      <c r="C518" s="92"/>
      <c r="D518" s="60"/>
      <c r="E518" s="149"/>
      <c r="F518" s="93"/>
      <c r="G518" s="60"/>
      <c r="H518" s="93"/>
      <c r="I518" s="93"/>
      <c r="J518" s="93"/>
      <c r="K518" s="93"/>
      <c r="L518" s="22"/>
      <c r="M518" s="8"/>
      <c r="N518" s="9"/>
      <c r="O518" s="10"/>
      <c r="P518" s="10"/>
      <c r="Q518" s="11"/>
      <c r="R518" s="11"/>
      <c r="S518" s="43"/>
      <c r="T518" s="3"/>
      <c r="U518" s="3"/>
      <c r="V518" s="3"/>
      <c r="W518" s="3"/>
      <c r="Y518" s="98"/>
      <c r="Z518" s="96"/>
      <c r="AA518" s="96"/>
      <c r="AB518" s="98"/>
      <c r="AC518" s="96"/>
      <c r="AD518" s="97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  <c r="AO518" s="98"/>
    </row>
    <row r="519" spans="1:41" ht="22.5" customHeight="1" x14ac:dyDescent="0.55000000000000004">
      <c r="A519" s="5">
        <v>1000</v>
      </c>
      <c r="B519" s="52" t="s">
        <v>66</v>
      </c>
      <c r="C519" s="92"/>
      <c r="D519" s="60"/>
      <c r="E519" s="149"/>
      <c r="F519" s="29"/>
      <c r="G519" s="93"/>
      <c r="H519" s="93"/>
      <c r="I519" s="93"/>
      <c r="J519" s="93"/>
      <c r="K519" s="93"/>
      <c r="L519" s="22"/>
      <c r="M519" s="8"/>
      <c r="N519" s="9"/>
      <c r="O519" s="10"/>
      <c r="P519" s="10"/>
      <c r="Q519" s="95"/>
      <c r="R519" s="95"/>
      <c r="S519" s="43"/>
      <c r="T519" s="3"/>
      <c r="U519" s="3"/>
      <c r="V519" s="3"/>
      <c r="W519" s="3"/>
      <c r="Y519" s="98"/>
      <c r="Z519" s="96"/>
      <c r="AA519" s="96"/>
      <c r="AB519" s="98"/>
      <c r="AC519" s="96"/>
      <c r="AD519" s="97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  <c r="AO519" s="98"/>
    </row>
    <row r="520" spans="1:41" ht="22.5" customHeight="1" x14ac:dyDescent="0.55000000000000004">
      <c r="A520" s="5">
        <v>1000</v>
      </c>
      <c r="B520" s="52" t="s">
        <v>66</v>
      </c>
      <c r="C520" s="92"/>
      <c r="D520" s="60"/>
      <c r="E520" s="149"/>
      <c r="F520" s="29"/>
      <c r="G520" s="93"/>
      <c r="H520" s="93"/>
      <c r="I520" s="93"/>
      <c r="J520" s="93"/>
      <c r="K520" s="93"/>
      <c r="L520" s="22"/>
      <c r="M520" s="8"/>
      <c r="N520" s="9"/>
      <c r="O520" s="10"/>
      <c r="P520" s="10"/>
      <c r="Q520" s="95"/>
      <c r="R520" s="95"/>
      <c r="S520" s="43"/>
      <c r="T520" s="3"/>
      <c r="U520" s="3"/>
      <c r="V520" s="3"/>
      <c r="W520" s="3"/>
      <c r="Y520" s="98"/>
      <c r="Z520" s="96"/>
      <c r="AA520" s="96"/>
      <c r="AB520" s="98"/>
      <c r="AC520" s="96"/>
      <c r="AD520" s="97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  <c r="AO520" s="98"/>
    </row>
    <row r="521" spans="1:41" ht="22.5" customHeight="1" x14ac:dyDescent="0.55000000000000004">
      <c r="A521" s="5">
        <v>1000</v>
      </c>
      <c r="B521" s="52" t="s">
        <v>66</v>
      </c>
      <c r="C521" s="92"/>
      <c r="D521" s="60"/>
      <c r="E521" s="149"/>
      <c r="F521" s="29"/>
      <c r="G521" s="93"/>
      <c r="H521" s="93"/>
      <c r="I521" s="93"/>
      <c r="J521" s="93"/>
      <c r="K521" s="93"/>
      <c r="L521" s="22"/>
      <c r="M521" s="8"/>
      <c r="N521" s="9"/>
      <c r="O521" s="10"/>
      <c r="P521" s="10"/>
      <c r="Q521" s="95"/>
      <c r="R521" s="95"/>
      <c r="S521" s="43"/>
      <c r="T521" s="3"/>
      <c r="U521" s="3"/>
      <c r="V521" s="3"/>
      <c r="W521" s="3"/>
      <c r="Y521" s="98"/>
      <c r="Z521" s="96"/>
      <c r="AA521" s="96"/>
      <c r="AB521" s="98"/>
      <c r="AC521" s="96"/>
      <c r="AD521" s="97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  <c r="AO521" s="98"/>
    </row>
    <row r="522" spans="1:41" ht="22.5" customHeight="1" x14ac:dyDescent="0.55000000000000004">
      <c r="A522" s="5">
        <v>1000</v>
      </c>
      <c r="B522" s="52" t="s">
        <v>66</v>
      </c>
      <c r="C522" s="92"/>
      <c r="D522" s="60"/>
      <c r="E522" s="149"/>
      <c r="F522" s="60"/>
      <c r="G522" s="60"/>
      <c r="H522" s="29"/>
      <c r="I522" s="93"/>
      <c r="J522" s="93"/>
      <c r="K522" s="93"/>
      <c r="L522" s="22"/>
      <c r="M522" s="8"/>
      <c r="N522" s="9"/>
      <c r="O522" s="10"/>
      <c r="P522" s="10"/>
      <c r="Q522" s="11"/>
      <c r="R522" s="11"/>
      <c r="S522" s="43"/>
      <c r="T522" s="3"/>
      <c r="U522" s="3"/>
      <c r="V522" s="3"/>
      <c r="W522" s="3"/>
      <c r="Y522" s="98"/>
      <c r="Z522" s="96"/>
      <c r="AA522" s="96"/>
      <c r="AB522" s="98"/>
      <c r="AC522" s="96"/>
      <c r="AD522" s="97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  <c r="AO522" s="98"/>
    </row>
    <row r="523" spans="1:41" ht="22.5" customHeight="1" x14ac:dyDescent="0.55000000000000004">
      <c r="A523" s="5">
        <v>1000</v>
      </c>
      <c r="B523" s="52" t="s">
        <v>66</v>
      </c>
      <c r="C523" s="92"/>
      <c r="D523" s="60"/>
      <c r="E523" s="149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11"/>
      <c r="S523" s="43"/>
      <c r="T523" s="3"/>
      <c r="U523" s="3"/>
      <c r="V523" s="3"/>
      <c r="W523" s="3"/>
      <c r="Y523" s="98"/>
      <c r="Z523" s="96"/>
      <c r="AA523" s="96"/>
      <c r="AB523" s="98"/>
      <c r="AC523" s="96"/>
      <c r="AD523" s="97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  <c r="AO523" s="98"/>
    </row>
    <row r="524" spans="1:41" ht="22.5" customHeight="1" x14ac:dyDescent="0.55000000000000004">
      <c r="A524" s="5">
        <v>1000</v>
      </c>
      <c r="B524" s="52" t="s">
        <v>66</v>
      </c>
      <c r="C524" s="92"/>
      <c r="D524" s="60"/>
      <c r="E524" s="149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11"/>
      <c r="S524" s="43"/>
      <c r="T524" s="3"/>
      <c r="U524" s="3"/>
      <c r="V524" s="3"/>
      <c r="W524" s="3"/>
      <c r="Y524" s="98"/>
      <c r="Z524" s="96"/>
      <c r="AA524" s="96"/>
      <c r="AB524" s="98"/>
      <c r="AC524" s="96"/>
      <c r="AD524" s="97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  <c r="AO524" s="98"/>
    </row>
    <row r="525" spans="1:41" ht="22.5" customHeight="1" x14ac:dyDescent="0.55000000000000004">
      <c r="A525" s="5">
        <v>1000</v>
      </c>
      <c r="B525" s="52" t="s">
        <v>66</v>
      </c>
      <c r="C525" s="92"/>
      <c r="D525" s="60"/>
      <c r="E525" s="149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11"/>
      <c r="S525" s="43"/>
      <c r="T525" s="3"/>
      <c r="U525" s="3"/>
      <c r="V525" s="3"/>
      <c r="W525" s="3"/>
      <c r="Y525" s="98"/>
      <c r="Z525" s="96"/>
      <c r="AA525" s="96"/>
      <c r="AB525" s="98"/>
      <c r="AC525" s="96"/>
      <c r="AD525" s="97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  <c r="AO525" s="98"/>
    </row>
    <row r="526" spans="1:41" ht="22.5" customHeight="1" x14ac:dyDescent="0.55000000000000004">
      <c r="A526" s="5">
        <v>1000</v>
      </c>
      <c r="B526" s="52" t="s">
        <v>66</v>
      </c>
      <c r="C526" s="92"/>
      <c r="D526" s="60"/>
      <c r="E526" s="149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11"/>
      <c r="S526" s="43"/>
      <c r="T526" s="3"/>
      <c r="U526" s="3"/>
      <c r="V526" s="3"/>
      <c r="W526" s="3"/>
      <c r="Y526" s="98"/>
      <c r="Z526" s="96"/>
      <c r="AA526" s="96"/>
      <c r="AB526" s="98"/>
      <c r="AC526" s="96"/>
      <c r="AD526" s="97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  <c r="AO526" s="98"/>
    </row>
    <row r="527" spans="1:41" ht="22.5" customHeight="1" x14ac:dyDescent="0.55000000000000004">
      <c r="A527" s="5">
        <v>1000</v>
      </c>
      <c r="B527" s="52" t="s">
        <v>66</v>
      </c>
      <c r="C527" s="92"/>
      <c r="D527" s="60"/>
      <c r="E527" s="149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11"/>
      <c r="S527" s="43"/>
      <c r="T527" s="3"/>
      <c r="U527" s="3"/>
      <c r="V527" s="3"/>
      <c r="W527" s="3"/>
      <c r="Y527" s="98"/>
      <c r="Z527" s="96"/>
      <c r="AA527" s="96"/>
      <c r="AB527" s="98"/>
      <c r="AC527" s="96"/>
      <c r="AD527" s="97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  <c r="AO527" s="98"/>
    </row>
    <row r="528" spans="1:41" ht="22.5" customHeight="1" x14ac:dyDescent="0.55000000000000004">
      <c r="A528" s="5">
        <v>1000</v>
      </c>
      <c r="B528" s="52" t="s">
        <v>66</v>
      </c>
      <c r="C528" s="92"/>
      <c r="D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11"/>
      <c r="S528" s="43"/>
      <c r="T528" s="3"/>
      <c r="U528" s="3"/>
      <c r="V528" s="3"/>
      <c r="W528" s="3"/>
      <c r="Y528" s="98"/>
      <c r="Z528" s="96"/>
      <c r="AA528" s="96"/>
      <c r="AB528" s="98"/>
      <c r="AC528" s="96"/>
      <c r="AD528" s="97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  <c r="AO528" s="98"/>
    </row>
    <row r="529" spans="1:41" ht="22.5" customHeight="1" x14ac:dyDescent="0.55000000000000004">
      <c r="A529" s="5">
        <v>1000</v>
      </c>
      <c r="B529" s="52" t="s">
        <v>66</v>
      </c>
      <c r="C529" s="92"/>
      <c r="D529" s="60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11"/>
      <c r="S529" s="43"/>
      <c r="T529" s="3"/>
      <c r="U529" s="3"/>
      <c r="V529" s="3"/>
      <c r="W529" s="3"/>
      <c r="Y529" s="98"/>
      <c r="Z529" s="96"/>
      <c r="AA529" s="96"/>
      <c r="AB529" s="98"/>
      <c r="AC529" s="96"/>
      <c r="AD529" s="97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  <c r="AO529" s="98"/>
    </row>
    <row r="530" spans="1:41" ht="22.5" customHeight="1" x14ac:dyDescent="0.55000000000000004">
      <c r="A530" s="5">
        <v>1000</v>
      </c>
      <c r="B530" s="52" t="s">
        <v>66</v>
      </c>
      <c r="C530" s="92"/>
      <c r="D530" s="60"/>
      <c r="E530" s="149"/>
      <c r="F530" s="60"/>
      <c r="G530" s="60"/>
      <c r="H530" s="29"/>
      <c r="I530" s="93"/>
      <c r="J530" s="93"/>
      <c r="K530" s="93"/>
      <c r="L530" s="22"/>
      <c r="M530" s="8"/>
      <c r="N530" s="91"/>
      <c r="O530" s="10"/>
      <c r="P530" s="10"/>
      <c r="Q530" s="11"/>
      <c r="R530" s="11"/>
      <c r="S530" s="43"/>
      <c r="T530" s="3"/>
      <c r="U530" s="3"/>
      <c r="V530" s="3"/>
      <c r="W530" s="3"/>
      <c r="Y530" s="98"/>
      <c r="Z530" s="96"/>
      <c r="AA530" s="96"/>
      <c r="AB530" s="98"/>
      <c r="AC530" s="96"/>
      <c r="AD530" s="97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  <c r="AO530" s="98"/>
    </row>
    <row r="531" spans="1:41" ht="22.5" customHeight="1" x14ac:dyDescent="0.55000000000000004">
      <c r="A531" s="5">
        <v>1000</v>
      </c>
      <c r="B531" s="52" t="s">
        <v>66</v>
      </c>
      <c r="C531" s="92"/>
      <c r="D531" s="60"/>
      <c r="E531" s="149"/>
      <c r="F531" s="60"/>
      <c r="G531" s="60"/>
      <c r="H531" s="29"/>
      <c r="I531" s="93"/>
      <c r="J531" s="93"/>
      <c r="K531" s="93"/>
      <c r="L531" s="22"/>
      <c r="M531" s="8"/>
      <c r="N531" s="91"/>
      <c r="O531" s="10"/>
      <c r="P531" s="10"/>
      <c r="Q531" s="11"/>
      <c r="R531" s="11"/>
      <c r="S531" s="43"/>
      <c r="T531" s="3"/>
      <c r="U531" s="3"/>
      <c r="V531" s="3"/>
      <c r="W531" s="3"/>
      <c r="Y531" s="98"/>
      <c r="Z531" s="96"/>
      <c r="AA531" s="96"/>
      <c r="AB531" s="98"/>
      <c r="AC531" s="96"/>
      <c r="AD531" s="97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  <c r="AO531" s="98"/>
    </row>
    <row r="532" spans="1:41" ht="22.5" customHeight="1" x14ac:dyDescent="0.55000000000000004">
      <c r="A532" s="5">
        <v>1000</v>
      </c>
      <c r="B532" s="52" t="s">
        <v>66</v>
      </c>
      <c r="C532" s="92"/>
      <c r="D532" s="60"/>
      <c r="E532" s="149"/>
      <c r="F532" s="60"/>
      <c r="G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11"/>
      <c r="S532" s="43"/>
      <c r="T532" s="3"/>
      <c r="U532" s="3"/>
      <c r="V532" s="3"/>
      <c r="W532" s="3"/>
      <c r="Y532" s="98"/>
      <c r="Z532" s="96"/>
      <c r="AA532" s="96"/>
      <c r="AB532" s="98"/>
      <c r="AC532" s="96"/>
      <c r="AD532" s="97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  <c r="AO532" s="98"/>
    </row>
    <row r="533" spans="1:41" ht="22.5" customHeight="1" x14ac:dyDescent="0.55000000000000004">
      <c r="A533" s="5">
        <v>1000</v>
      </c>
      <c r="B533" s="52" t="s">
        <v>66</v>
      </c>
      <c r="C533" s="92"/>
      <c r="D533" s="60"/>
      <c r="E533" s="149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11"/>
      <c r="S533" s="43"/>
      <c r="T533" s="3"/>
      <c r="U533" s="3"/>
      <c r="V533" s="3"/>
      <c r="W533" s="3"/>
      <c r="Y533" s="98"/>
      <c r="Z533" s="96"/>
      <c r="AA533" s="96"/>
      <c r="AB533" s="98"/>
      <c r="AC533" s="96"/>
      <c r="AD533" s="97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  <c r="AO533" s="98"/>
    </row>
    <row r="534" spans="1:41" ht="22.5" customHeight="1" x14ac:dyDescent="0.55000000000000004">
      <c r="A534" s="5">
        <v>1000</v>
      </c>
      <c r="B534" s="52" t="s">
        <v>66</v>
      </c>
      <c r="C534" s="92"/>
      <c r="D534" s="60"/>
      <c r="E534" s="149"/>
      <c r="F534" s="60"/>
      <c r="G534" s="60"/>
      <c r="H534" s="29"/>
      <c r="I534" s="93"/>
      <c r="J534" s="93"/>
      <c r="K534" s="93"/>
      <c r="L534" s="22"/>
      <c r="M534" s="8"/>
      <c r="N534" s="91"/>
      <c r="O534" s="10"/>
      <c r="P534" s="10"/>
      <c r="Q534" s="11"/>
      <c r="R534" s="11"/>
      <c r="S534" s="43"/>
      <c r="T534" s="3"/>
      <c r="U534" s="3"/>
      <c r="V534" s="3"/>
      <c r="W534" s="3"/>
      <c r="Y534" s="98"/>
      <c r="Z534" s="96"/>
      <c r="AA534" s="96"/>
      <c r="AB534" s="98"/>
      <c r="AC534" s="96"/>
      <c r="AD534" s="97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  <c r="AO534" s="98"/>
    </row>
    <row r="535" spans="1:41" ht="22.5" customHeight="1" x14ac:dyDescent="0.55000000000000004">
      <c r="A535" s="5">
        <v>1000</v>
      </c>
      <c r="B535" s="52" t="s">
        <v>66</v>
      </c>
      <c r="C535" s="92"/>
      <c r="D535" s="60"/>
      <c r="E535" s="149"/>
      <c r="F535" s="60"/>
      <c r="G535" s="60"/>
      <c r="H535" s="29"/>
      <c r="I535" s="93"/>
      <c r="J535" s="93"/>
      <c r="K535" s="93"/>
      <c r="L535" s="22"/>
      <c r="M535" s="8"/>
      <c r="N535" s="83"/>
      <c r="O535" s="10"/>
      <c r="P535" s="10"/>
      <c r="Q535" s="11"/>
      <c r="R535" s="11"/>
      <c r="S535" s="43"/>
      <c r="T535" s="3"/>
      <c r="U535" s="3"/>
      <c r="V535" s="3"/>
      <c r="W535" s="3"/>
      <c r="Y535" s="98"/>
      <c r="Z535" s="96"/>
      <c r="AA535" s="96"/>
      <c r="AB535" s="98"/>
      <c r="AC535" s="96"/>
      <c r="AD535" s="97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  <c r="AO535" s="98"/>
    </row>
    <row r="536" spans="1:41" ht="22.5" customHeight="1" x14ac:dyDescent="0.55000000000000004">
      <c r="A536" s="5">
        <v>1000</v>
      </c>
      <c r="B536" s="52" t="s">
        <v>66</v>
      </c>
      <c r="C536" s="92"/>
      <c r="D536" s="60"/>
      <c r="E536" s="149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11"/>
      <c r="S536" s="43"/>
      <c r="T536" s="3"/>
      <c r="U536" s="3"/>
      <c r="V536" s="3"/>
      <c r="W536" s="3"/>
      <c r="Y536" s="98"/>
      <c r="Z536" s="96"/>
      <c r="AA536" s="96"/>
      <c r="AB536" s="98"/>
      <c r="AC536" s="96"/>
      <c r="AD536" s="97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  <c r="AO536" s="98"/>
    </row>
    <row r="537" spans="1:41" ht="22.5" customHeight="1" x14ac:dyDescent="0.55000000000000004">
      <c r="A537" s="5">
        <v>1000</v>
      </c>
      <c r="B537" s="52" t="s">
        <v>66</v>
      </c>
      <c r="C537" s="92"/>
      <c r="D537" s="60"/>
      <c r="E537" s="149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11"/>
      <c r="S537" s="43"/>
      <c r="T537" s="3"/>
      <c r="U537" s="3"/>
      <c r="V537" s="3"/>
      <c r="W537" s="3"/>
      <c r="Y537" s="98"/>
      <c r="Z537" s="96"/>
      <c r="AA537" s="96"/>
      <c r="AB537" s="98"/>
      <c r="AC537" s="96"/>
      <c r="AD537" s="97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  <c r="AO537" s="98"/>
    </row>
    <row r="538" spans="1:41" ht="22.5" customHeight="1" x14ac:dyDescent="0.55000000000000004">
      <c r="A538" s="5">
        <v>1000</v>
      </c>
      <c r="B538" s="52" t="s">
        <v>66</v>
      </c>
      <c r="C538" s="92"/>
      <c r="D538" s="60"/>
      <c r="E538" s="149"/>
      <c r="F538" s="60"/>
      <c r="G538" s="60"/>
      <c r="H538" s="29"/>
      <c r="I538" s="93"/>
      <c r="J538" s="93"/>
      <c r="K538" s="93"/>
      <c r="L538" s="22"/>
      <c r="M538" s="8"/>
      <c r="N538" s="91"/>
      <c r="O538" s="10"/>
      <c r="P538" s="10"/>
      <c r="Q538" s="11"/>
      <c r="R538" s="11"/>
      <c r="S538" s="43"/>
      <c r="T538" s="3"/>
      <c r="U538" s="3"/>
      <c r="V538" s="3"/>
      <c r="W538" s="3"/>
      <c r="Y538" s="98"/>
      <c r="Z538" s="96"/>
      <c r="AA538" s="96"/>
      <c r="AB538" s="98"/>
      <c r="AC538" s="96"/>
      <c r="AD538" s="97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  <c r="AO538" s="98"/>
    </row>
    <row r="539" spans="1:41" ht="22.5" customHeight="1" x14ac:dyDescent="0.55000000000000004">
      <c r="A539" s="5">
        <v>1000</v>
      </c>
      <c r="B539" s="52" t="s">
        <v>66</v>
      </c>
      <c r="C539" s="92"/>
      <c r="D539" s="60"/>
      <c r="E539" s="149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11"/>
      <c r="S539" s="43"/>
      <c r="T539" s="3"/>
      <c r="U539" s="3"/>
      <c r="V539" s="3"/>
      <c r="W539" s="3"/>
      <c r="Y539" s="98"/>
      <c r="Z539" s="96"/>
      <c r="AA539" s="96"/>
      <c r="AB539" s="98"/>
      <c r="AC539" s="96"/>
      <c r="AD539" s="97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  <c r="AO539" s="98"/>
    </row>
    <row r="540" spans="1:41" ht="22.5" customHeight="1" x14ac:dyDescent="0.55000000000000004">
      <c r="A540" s="5">
        <v>1000</v>
      </c>
      <c r="B540" s="52" t="s">
        <v>66</v>
      </c>
      <c r="C540" s="92"/>
      <c r="D540" s="60"/>
      <c r="E540" s="149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11"/>
      <c r="S540" s="43"/>
      <c r="T540" s="3"/>
      <c r="U540" s="3"/>
      <c r="V540" s="3"/>
      <c r="W540" s="3"/>
      <c r="Y540" s="98"/>
      <c r="Z540" s="96"/>
      <c r="AA540" s="96"/>
      <c r="AB540" s="98"/>
      <c r="AC540" s="96"/>
      <c r="AD540" s="97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  <c r="AO540" s="98"/>
    </row>
    <row r="541" spans="1:41" ht="22.5" customHeight="1" x14ac:dyDescent="0.55000000000000004">
      <c r="A541" s="5">
        <v>1000</v>
      </c>
      <c r="B541" s="52" t="s">
        <v>66</v>
      </c>
      <c r="C541" s="92"/>
      <c r="D541" s="60"/>
      <c r="E541" s="149"/>
      <c r="F541" s="60"/>
      <c r="G541" s="60"/>
      <c r="H541" s="29"/>
      <c r="I541" s="93"/>
      <c r="J541" s="93"/>
      <c r="K541" s="93"/>
      <c r="L541" s="22"/>
      <c r="M541" s="8"/>
      <c r="N541" s="17"/>
      <c r="O541" s="10"/>
      <c r="P541" s="10"/>
      <c r="Q541" s="11"/>
      <c r="R541" s="11"/>
      <c r="S541" s="43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  <c r="AO541" s="98"/>
    </row>
    <row r="542" spans="1:41" ht="22.5" customHeight="1" x14ac:dyDescent="0.55000000000000004">
      <c r="A542" s="5">
        <v>1000</v>
      </c>
      <c r="B542" s="52" t="s">
        <v>66</v>
      </c>
      <c r="C542" s="92"/>
      <c r="D542" s="60"/>
      <c r="E542" s="149"/>
      <c r="F542" s="60"/>
      <c r="G542" s="60"/>
      <c r="H542" s="94"/>
      <c r="I542" s="93"/>
      <c r="J542" s="93"/>
      <c r="K542" s="93"/>
      <c r="L542" s="22"/>
      <c r="M542" s="8"/>
      <c r="N542" s="9"/>
      <c r="O542" s="10"/>
      <c r="P542" s="10"/>
      <c r="Q542" s="11"/>
      <c r="R542" s="11"/>
      <c r="S542" s="43"/>
      <c r="T542" s="3"/>
      <c r="U542" s="3"/>
      <c r="V542" s="3"/>
      <c r="W542" s="3"/>
      <c r="Y542" s="98"/>
      <c r="Z542" s="96"/>
      <c r="AA542" s="96"/>
      <c r="AB542" s="98"/>
      <c r="AC542" s="96"/>
      <c r="AD542" s="97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  <c r="AO542" s="98"/>
    </row>
    <row r="543" spans="1:41" ht="22.5" customHeight="1" x14ac:dyDescent="0.55000000000000004">
      <c r="A543" s="5">
        <v>1000</v>
      </c>
      <c r="B543" s="52" t="s">
        <v>66</v>
      </c>
      <c r="C543" s="92"/>
      <c r="D543" s="60"/>
      <c r="E543" s="149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11"/>
      <c r="S543" s="43"/>
      <c r="T543" s="3"/>
      <c r="U543" s="3"/>
      <c r="V543" s="3"/>
      <c r="W543" s="3"/>
      <c r="Y543" s="98"/>
      <c r="Z543" s="96"/>
      <c r="AA543" s="96"/>
      <c r="AB543" s="98"/>
      <c r="AC543" s="96"/>
      <c r="AD543" s="97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  <c r="AO543" s="98"/>
    </row>
    <row r="544" spans="1:41" ht="22.5" customHeight="1" x14ac:dyDescent="0.55000000000000004">
      <c r="A544" s="5">
        <v>1000</v>
      </c>
      <c r="B544" s="52" t="s">
        <v>66</v>
      </c>
      <c r="C544" s="92"/>
      <c r="D544" s="60"/>
      <c r="E544" s="149"/>
      <c r="F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11"/>
      <c r="S544" s="43"/>
      <c r="T544" s="3"/>
      <c r="U544" s="3"/>
      <c r="V544" s="3"/>
      <c r="W544" s="3"/>
      <c r="Y544" s="98"/>
      <c r="Z544" s="96"/>
      <c r="AA544" s="96"/>
      <c r="AB544" s="98"/>
      <c r="AC544" s="96"/>
      <c r="AD544" s="97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  <c r="AO544" s="98"/>
    </row>
    <row r="545" spans="1:41" x14ac:dyDescent="0.55000000000000004">
      <c r="A545" s="5">
        <v>1000</v>
      </c>
      <c r="B545" s="52" t="s">
        <v>66</v>
      </c>
      <c r="C545" s="92"/>
      <c r="D545" s="60"/>
      <c r="E545" s="149"/>
      <c r="F545" s="60"/>
      <c r="G545" s="60"/>
      <c r="H545" s="29"/>
      <c r="I545" s="93"/>
      <c r="J545" s="93"/>
      <c r="K545" s="93"/>
      <c r="L545" s="22"/>
      <c r="M545" s="8"/>
      <c r="N545" s="91"/>
      <c r="O545" s="10"/>
      <c r="P545" s="10"/>
      <c r="Q545" s="11"/>
      <c r="R545" s="11"/>
      <c r="S545" s="43"/>
      <c r="T545" s="3"/>
      <c r="U545" s="3"/>
      <c r="V545" s="3"/>
      <c r="W545" s="3"/>
      <c r="Y545" s="98"/>
      <c r="Z545" s="96"/>
      <c r="AA545" s="96"/>
      <c r="AB545" s="98"/>
      <c r="AC545" s="96"/>
      <c r="AD545" s="97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  <c r="AO545" s="98"/>
    </row>
    <row r="546" spans="1:41" ht="22.5" customHeight="1" x14ac:dyDescent="0.55000000000000004">
      <c r="A546" s="5">
        <v>1000</v>
      </c>
      <c r="B546" s="52" t="s">
        <v>66</v>
      </c>
      <c r="C546" s="92"/>
      <c r="D546" s="60"/>
      <c r="E546" s="149"/>
      <c r="F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11"/>
      <c r="S546" s="43"/>
      <c r="T546" s="3"/>
      <c r="U546" s="3"/>
      <c r="V546" s="3"/>
      <c r="W546" s="3"/>
      <c r="Y546" s="98"/>
      <c r="Z546" s="96"/>
      <c r="AA546" s="96"/>
      <c r="AB546" s="98"/>
      <c r="AC546" s="96"/>
      <c r="AD546" s="97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  <c r="AO546" s="98"/>
    </row>
    <row r="547" spans="1:41" x14ac:dyDescent="0.55000000000000004">
      <c r="A547" s="5">
        <v>1000</v>
      </c>
      <c r="B547" s="52" t="s">
        <v>66</v>
      </c>
      <c r="C547" s="92"/>
      <c r="D547" s="60"/>
      <c r="E547" s="149"/>
      <c r="F547" s="60"/>
      <c r="G547" s="29"/>
      <c r="H547" s="94"/>
      <c r="I547" s="93"/>
      <c r="J547" s="93"/>
      <c r="K547" s="93"/>
      <c r="L547" s="22"/>
      <c r="M547" s="8"/>
      <c r="N547" s="91"/>
      <c r="O547" s="10"/>
      <c r="P547" s="10"/>
      <c r="Q547" s="11"/>
      <c r="R547" s="11"/>
      <c r="S547" s="43"/>
      <c r="T547" s="3"/>
      <c r="U547" s="3"/>
      <c r="V547" s="3"/>
      <c r="W547" s="3"/>
      <c r="Y547" s="98"/>
      <c r="Z547" s="96"/>
      <c r="AA547" s="96"/>
      <c r="AB547" s="98"/>
      <c r="AC547" s="96"/>
      <c r="AD547" s="97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  <c r="AO547" s="98"/>
    </row>
    <row r="548" spans="1:41" x14ac:dyDescent="0.55000000000000004">
      <c r="A548" s="5">
        <v>1000</v>
      </c>
      <c r="B548" s="52" t="s">
        <v>66</v>
      </c>
      <c r="C548" s="92"/>
      <c r="D548" s="60"/>
      <c r="E548" s="149"/>
      <c r="F548" s="60"/>
      <c r="G548" s="60"/>
      <c r="H548" s="29"/>
      <c r="I548" s="93"/>
      <c r="J548" s="93"/>
      <c r="K548" s="93"/>
      <c r="L548" s="22"/>
      <c r="M548" s="8"/>
      <c r="N548" s="104"/>
      <c r="O548" s="10"/>
      <c r="P548" s="10"/>
      <c r="Q548" s="11"/>
      <c r="R548" s="11"/>
      <c r="S548" s="43"/>
      <c r="T548" s="3"/>
      <c r="U548" s="3"/>
      <c r="V548" s="3"/>
      <c r="W548" s="3"/>
      <c r="Y548" s="98"/>
      <c r="Z548" s="96"/>
      <c r="AA548" s="96"/>
      <c r="AB548" s="98"/>
      <c r="AC548" s="96"/>
      <c r="AD548" s="97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  <c r="AO548" s="98"/>
    </row>
    <row r="549" spans="1:41" x14ac:dyDescent="0.55000000000000004">
      <c r="A549" s="5">
        <v>1000</v>
      </c>
      <c r="B549" s="52" t="s">
        <v>66</v>
      </c>
      <c r="C549" s="92"/>
      <c r="D549" s="60"/>
      <c r="E549" s="149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11"/>
      <c r="S549" s="43"/>
      <c r="T549" s="3"/>
      <c r="U549" s="3"/>
      <c r="V549" s="3"/>
      <c r="W549" s="3"/>
      <c r="Y549" s="98"/>
      <c r="Z549" s="96"/>
      <c r="AA549" s="96"/>
      <c r="AB549" s="98"/>
      <c r="AC549" s="96"/>
      <c r="AD549" s="97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  <c r="AO549" s="98"/>
    </row>
    <row r="550" spans="1:41" ht="22.5" customHeight="1" x14ac:dyDescent="0.55000000000000004">
      <c r="A550" s="5">
        <v>1000</v>
      </c>
      <c r="B550" s="52" t="s">
        <v>66</v>
      </c>
      <c r="C550" s="92"/>
      <c r="D550" s="60"/>
      <c r="E550" s="149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11"/>
      <c r="S550" s="43"/>
      <c r="T550" s="3"/>
      <c r="U550" s="3"/>
      <c r="V550" s="3"/>
      <c r="W550" s="3"/>
      <c r="Y550" s="98"/>
      <c r="Z550" s="96"/>
      <c r="AA550" s="96"/>
      <c r="AB550" s="98"/>
      <c r="AC550" s="96"/>
      <c r="AD550" s="97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  <c r="AO550" s="98"/>
    </row>
    <row r="551" spans="1:41" ht="22.5" customHeight="1" x14ac:dyDescent="0.55000000000000004">
      <c r="A551" s="5">
        <v>1000</v>
      </c>
      <c r="B551" s="52" t="s">
        <v>66</v>
      </c>
      <c r="C551" s="92"/>
      <c r="D551" s="60"/>
      <c r="E551" s="149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11"/>
      <c r="S551" s="43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  <c r="AO551" s="98"/>
    </row>
    <row r="552" spans="1:41" ht="22.5" customHeight="1" x14ac:dyDescent="0.55000000000000004">
      <c r="A552" s="5">
        <v>1000</v>
      </c>
      <c r="B552" s="52" t="s">
        <v>66</v>
      </c>
      <c r="C552" s="92"/>
      <c r="D552" s="60"/>
      <c r="E552" s="149"/>
      <c r="F552" s="60"/>
      <c r="G552" s="60"/>
      <c r="H552" s="29"/>
      <c r="I552" s="93"/>
      <c r="J552" s="93"/>
      <c r="K552" s="93"/>
      <c r="L552" s="22"/>
      <c r="M552" s="8"/>
      <c r="N552" s="9"/>
      <c r="O552" s="10"/>
      <c r="P552" s="10"/>
      <c r="Q552" s="11"/>
      <c r="R552" s="11"/>
      <c r="S552" s="43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  <c r="AO552" s="98"/>
    </row>
    <row r="553" spans="1:41" ht="22.5" customHeight="1" x14ac:dyDescent="0.55000000000000004">
      <c r="A553" s="5">
        <v>1000</v>
      </c>
      <c r="B553" s="52" t="s">
        <v>66</v>
      </c>
      <c r="C553" s="92"/>
      <c r="D553" s="60"/>
      <c r="E553" s="149"/>
      <c r="F553" s="60"/>
      <c r="G553" s="60"/>
      <c r="H553" s="29"/>
      <c r="I553" s="93"/>
      <c r="J553" s="93"/>
      <c r="K553" s="93"/>
      <c r="L553" s="22"/>
      <c r="M553" s="8"/>
      <c r="N553" s="9"/>
      <c r="O553" s="10"/>
      <c r="P553" s="10"/>
      <c r="Q553" s="11"/>
      <c r="R553" s="11"/>
      <c r="S553" s="43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  <c r="AO553" s="98"/>
    </row>
    <row r="554" spans="1:41" ht="22.5" customHeight="1" x14ac:dyDescent="0.55000000000000004">
      <c r="A554" s="5">
        <v>1000</v>
      </c>
      <c r="B554" s="52" t="s">
        <v>66</v>
      </c>
      <c r="C554" s="92"/>
      <c r="D554" s="60"/>
      <c r="E554" s="149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11"/>
      <c r="S554" s="43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  <c r="AO554" s="98"/>
    </row>
    <row r="555" spans="1:41" ht="22.5" customHeight="1" x14ac:dyDescent="0.55000000000000004">
      <c r="A555" s="5">
        <v>1000</v>
      </c>
      <c r="B555" s="52" t="s">
        <v>66</v>
      </c>
      <c r="C555" s="92"/>
      <c r="D555" s="60"/>
      <c r="E555" s="149"/>
      <c r="F555" s="60"/>
      <c r="G555" s="60"/>
      <c r="H555" s="29"/>
      <c r="I555" s="93"/>
      <c r="J555" s="93"/>
      <c r="K555" s="93"/>
      <c r="L555" s="22"/>
      <c r="M555" s="8"/>
      <c r="N555" s="91"/>
      <c r="O555" s="10"/>
      <c r="P555" s="10"/>
      <c r="Q555" s="11"/>
      <c r="R555" s="11"/>
      <c r="S555" s="43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  <c r="AO555" s="98"/>
    </row>
    <row r="556" spans="1:41" ht="22.5" customHeight="1" x14ac:dyDescent="0.55000000000000004">
      <c r="A556" s="5">
        <v>1000</v>
      </c>
      <c r="B556" s="52" t="s">
        <v>66</v>
      </c>
      <c r="C556" s="92"/>
      <c r="D556" s="60"/>
      <c r="E556" s="149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11"/>
      <c r="S556" s="43"/>
      <c r="W556" s="14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  <c r="AO556" s="98"/>
    </row>
    <row r="557" spans="1:41" ht="22.5" customHeight="1" x14ac:dyDescent="0.55000000000000004">
      <c r="A557" s="5">
        <v>1000</v>
      </c>
      <c r="B557" s="52" t="s">
        <v>66</v>
      </c>
      <c r="C557" s="92"/>
      <c r="D557" s="60"/>
      <c r="E557" s="149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11"/>
      <c r="S557" s="43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  <c r="AO557" s="98"/>
    </row>
    <row r="558" spans="1:41" ht="22.5" customHeight="1" x14ac:dyDescent="0.55000000000000004">
      <c r="A558" s="5">
        <v>1000</v>
      </c>
      <c r="B558" s="52" t="s">
        <v>66</v>
      </c>
      <c r="C558" s="92"/>
      <c r="D558" s="60"/>
      <c r="E558" s="149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11"/>
      <c r="S558" s="43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  <c r="AO558" s="98"/>
    </row>
    <row r="559" spans="1:41" ht="22.5" customHeight="1" x14ac:dyDescent="0.55000000000000004">
      <c r="A559" s="5">
        <v>1000</v>
      </c>
      <c r="B559" s="52" t="s">
        <v>66</v>
      </c>
      <c r="C559" s="92"/>
      <c r="D559" s="60"/>
      <c r="E559" s="149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11"/>
      <c r="S559" s="43"/>
      <c r="W559" s="14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  <c r="AO559" s="98"/>
    </row>
    <row r="560" spans="1:41" ht="22.5" customHeight="1" x14ac:dyDescent="0.55000000000000004">
      <c r="A560" s="5">
        <v>1000</v>
      </c>
      <c r="B560" s="52" t="s">
        <v>66</v>
      </c>
      <c r="C560" s="92"/>
      <c r="D560" s="60"/>
      <c r="E560" s="149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11"/>
      <c r="S560" s="43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  <c r="AO560" s="98"/>
    </row>
    <row r="561" spans="1:41" ht="22.5" customHeight="1" x14ac:dyDescent="0.55000000000000004">
      <c r="A561" s="5">
        <v>1000</v>
      </c>
      <c r="B561" s="52" t="s">
        <v>66</v>
      </c>
      <c r="C561" s="92"/>
      <c r="D561" s="60"/>
      <c r="E561" s="149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11"/>
      <c r="S561" s="43"/>
      <c r="W561" s="14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  <c r="AO561" s="98"/>
    </row>
    <row r="562" spans="1:41" ht="22.5" customHeight="1" x14ac:dyDescent="0.55000000000000004">
      <c r="A562" s="5">
        <v>1000</v>
      </c>
      <c r="B562" s="52" t="s">
        <v>66</v>
      </c>
      <c r="C562" s="92"/>
      <c r="D562" s="60"/>
      <c r="E562" s="149"/>
      <c r="F562" s="60"/>
      <c r="G562" s="60"/>
      <c r="H562" s="29"/>
      <c r="I562" s="93"/>
      <c r="J562" s="93"/>
      <c r="K562" s="93"/>
      <c r="L562" s="22"/>
      <c r="M562" s="8"/>
      <c r="N562" s="91"/>
      <c r="O562" s="10"/>
      <c r="P562" s="10"/>
      <c r="Q562" s="11"/>
      <c r="R562" s="11"/>
      <c r="S562" s="43"/>
      <c r="W562" s="14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  <c r="AO562" s="98"/>
    </row>
    <row r="563" spans="1:41" ht="22.5" customHeight="1" x14ac:dyDescent="0.55000000000000004">
      <c r="A563" s="5">
        <v>1000</v>
      </c>
      <c r="B563" s="52" t="s">
        <v>66</v>
      </c>
      <c r="C563" s="92"/>
      <c r="D563" s="60"/>
      <c r="E563" s="149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11"/>
      <c r="S563" s="43"/>
      <c r="W563" s="14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  <c r="AO563" s="98"/>
    </row>
    <row r="564" spans="1:41" ht="22.5" customHeight="1" x14ac:dyDescent="0.55000000000000004">
      <c r="A564" s="5">
        <v>1000</v>
      </c>
      <c r="B564" s="52" t="s">
        <v>66</v>
      </c>
      <c r="C564" s="92"/>
      <c r="D564" s="60"/>
      <c r="E564" s="149"/>
      <c r="F564" s="60"/>
      <c r="G564" s="60"/>
      <c r="H564" s="29"/>
      <c r="I564" s="93"/>
      <c r="J564" s="93"/>
      <c r="K564" s="93"/>
      <c r="L564" s="22"/>
      <c r="M564" s="8"/>
      <c r="N564" s="16"/>
      <c r="O564" s="10"/>
      <c r="P564" s="10"/>
      <c r="Q564" s="11"/>
      <c r="R564" s="11"/>
      <c r="S564" s="43"/>
      <c r="W564" s="14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  <c r="AO564" s="98"/>
    </row>
    <row r="565" spans="1:41" ht="22.5" customHeight="1" x14ac:dyDescent="0.55000000000000004">
      <c r="A565" s="5">
        <v>1000</v>
      </c>
      <c r="B565" s="52" t="s">
        <v>66</v>
      </c>
      <c r="C565" s="92"/>
      <c r="D565" s="60"/>
      <c r="E565" s="149"/>
      <c r="F565" s="60"/>
      <c r="G565" s="60"/>
      <c r="H565" s="29"/>
      <c r="I565" s="93"/>
      <c r="J565" s="93"/>
      <c r="K565" s="93"/>
      <c r="L565" s="22"/>
      <c r="M565" s="8"/>
      <c r="N565" s="17"/>
      <c r="O565" s="10"/>
      <c r="P565" s="10"/>
      <c r="Q565" s="11"/>
      <c r="R565" s="11"/>
      <c r="S565" s="43"/>
      <c r="W565" s="14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  <c r="AO565" s="98"/>
    </row>
    <row r="566" spans="1:41" ht="22.5" customHeight="1" x14ac:dyDescent="0.55000000000000004">
      <c r="A566" s="5">
        <v>1000</v>
      </c>
      <c r="B566" s="52" t="s">
        <v>66</v>
      </c>
      <c r="C566" s="92"/>
      <c r="D566" s="60"/>
      <c r="E566" s="149"/>
      <c r="F566" s="60"/>
      <c r="G566" s="60"/>
      <c r="H566" s="29"/>
      <c r="I566" s="93"/>
      <c r="J566" s="93"/>
      <c r="K566" s="93"/>
      <c r="L566" s="22"/>
      <c r="M566" s="8"/>
      <c r="N566" s="17"/>
      <c r="O566" s="10"/>
      <c r="P566" s="10"/>
      <c r="Q566" s="11"/>
      <c r="R566" s="11"/>
      <c r="S566" s="43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  <c r="AO566" s="98"/>
    </row>
    <row r="567" spans="1:41" ht="22.5" customHeight="1" x14ac:dyDescent="0.55000000000000004">
      <c r="A567" s="5">
        <v>1000</v>
      </c>
      <c r="B567" s="52" t="s">
        <v>66</v>
      </c>
      <c r="C567" s="92"/>
      <c r="D567" s="60"/>
      <c r="E567" s="149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11"/>
      <c r="S567" s="43"/>
      <c r="W567" s="14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  <c r="AO567" s="98"/>
    </row>
    <row r="568" spans="1:41" ht="22.5" customHeight="1" x14ac:dyDescent="0.55000000000000004">
      <c r="A568" s="5">
        <v>1000</v>
      </c>
      <c r="B568" s="52" t="s">
        <v>66</v>
      </c>
      <c r="C568" s="92"/>
      <c r="D568" s="60"/>
      <c r="E568" s="149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11"/>
      <c r="S568" s="43"/>
      <c r="W568" s="14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  <c r="AO568" s="98"/>
    </row>
    <row r="569" spans="1:41" ht="22.5" customHeight="1" x14ac:dyDescent="0.55000000000000004">
      <c r="A569" s="5">
        <v>1000</v>
      </c>
      <c r="B569" s="52" t="s">
        <v>66</v>
      </c>
      <c r="C569" s="92"/>
      <c r="D569" s="60"/>
      <c r="E569" s="149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11"/>
      <c r="S569" s="43"/>
      <c r="W569" s="14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  <c r="AO569" s="98"/>
    </row>
    <row r="570" spans="1:41" ht="22.5" customHeight="1" x14ac:dyDescent="0.55000000000000004">
      <c r="A570" s="5">
        <v>1000</v>
      </c>
      <c r="B570" s="52" t="s">
        <v>66</v>
      </c>
      <c r="C570" s="92"/>
      <c r="D570" s="60"/>
      <c r="E570" s="149"/>
      <c r="F570" s="60"/>
      <c r="G570" s="60"/>
      <c r="H570" s="93"/>
      <c r="I570" s="93"/>
      <c r="J570" s="93"/>
      <c r="K570" s="93"/>
      <c r="L570" s="22"/>
      <c r="M570" s="8"/>
      <c r="N570" s="9"/>
      <c r="O570" s="10"/>
      <c r="P570" s="10"/>
      <c r="Q570" s="11"/>
      <c r="R570" s="11"/>
      <c r="S570" s="43"/>
      <c r="W570" s="14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  <c r="AO570" s="98"/>
    </row>
    <row r="571" spans="1:41" ht="22.5" customHeight="1" x14ac:dyDescent="0.55000000000000004">
      <c r="A571" s="5">
        <v>1000</v>
      </c>
      <c r="B571" s="52" t="s">
        <v>66</v>
      </c>
      <c r="C571" s="92"/>
      <c r="D571" s="60"/>
      <c r="E571" s="149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11"/>
      <c r="S571" s="43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  <c r="AO571" s="98"/>
    </row>
    <row r="572" spans="1:41" ht="22.5" customHeight="1" x14ac:dyDescent="0.55000000000000004">
      <c r="A572" s="5">
        <v>1000</v>
      </c>
      <c r="B572" s="52" t="s">
        <v>66</v>
      </c>
      <c r="C572" s="92"/>
      <c r="D572" s="60"/>
      <c r="E572" s="149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11"/>
      <c r="S572" s="43"/>
      <c r="W572" s="14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  <c r="AO572" s="98"/>
    </row>
    <row r="573" spans="1:41" ht="22.5" customHeight="1" x14ac:dyDescent="0.55000000000000004">
      <c r="A573" s="5">
        <v>1000</v>
      </c>
      <c r="B573" s="52" t="s">
        <v>66</v>
      </c>
      <c r="C573" s="92"/>
      <c r="D573" s="60"/>
      <c r="E573" s="149"/>
      <c r="F573" s="60"/>
      <c r="G573" s="60"/>
      <c r="H573" s="29"/>
      <c r="I573" s="93"/>
      <c r="J573" s="93"/>
      <c r="K573" s="93"/>
      <c r="L573" s="22"/>
      <c r="M573" s="8"/>
      <c r="N573" s="9"/>
      <c r="O573" s="10"/>
      <c r="P573" s="10"/>
      <c r="Q573" s="11"/>
      <c r="R573" s="11"/>
      <c r="S573" s="43"/>
      <c r="W573" s="14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  <c r="AO573" s="98"/>
    </row>
    <row r="574" spans="1:41" ht="22.5" customHeight="1" x14ac:dyDescent="0.55000000000000004">
      <c r="A574" s="5">
        <v>1000</v>
      </c>
      <c r="B574" s="52" t="s">
        <v>66</v>
      </c>
      <c r="C574" s="92"/>
      <c r="D574" s="60"/>
      <c r="E574" s="149"/>
      <c r="F574" s="60"/>
      <c r="G574" s="60"/>
      <c r="H574" s="94"/>
      <c r="I574" s="93"/>
      <c r="J574" s="93"/>
      <c r="K574" s="93"/>
      <c r="L574" s="22"/>
      <c r="M574" s="8"/>
      <c r="N574" s="9"/>
      <c r="O574" s="10"/>
      <c r="P574" s="10"/>
      <c r="Q574" s="11"/>
      <c r="R574" s="11"/>
      <c r="S574" s="43"/>
      <c r="W574" s="14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  <c r="AO574" s="98"/>
    </row>
    <row r="575" spans="1:41" ht="22.5" customHeight="1" x14ac:dyDescent="0.55000000000000004">
      <c r="A575" s="5">
        <v>1000</v>
      </c>
      <c r="B575" s="52" t="s">
        <v>66</v>
      </c>
      <c r="C575" s="92"/>
      <c r="D575" s="60"/>
      <c r="E575" s="149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11"/>
      <c r="S575" s="43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  <c r="AO575" s="98"/>
    </row>
    <row r="576" spans="1:41" ht="22.5" customHeight="1" x14ac:dyDescent="0.55000000000000004">
      <c r="A576" s="5">
        <v>1000</v>
      </c>
      <c r="B576" s="52" t="s">
        <v>66</v>
      </c>
      <c r="C576" s="92"/>
      <c r="D576" s="60"/>
      <c r="E576" s="149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11"/>
      <c r="S576" s="43"/>
      <c r="W576" s="14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  <c r="AO576" s="98"/>
    </row>
    <row r="577" spans="1:41" ht="22.5" customHeight="1" x14ac:dyDescent="0.55000000000000004">
      <c r="A577" s="5">
        <v>1000</v>
      </c>
      <c r="B577" s="52" t="s">
        <v>66</v>
      </c>
      <c r="C577" s="92"/>
      <c r="D577" s="60"/>
      <c r="E577" s="149"/>
      <c r="F577" s="60"/>
      <c r="G577" s="60"/>
      <c r="H577" s="29"/>
      <c r="I577" s="93"/>
      <c r="J577" s="93"/>
      <c r="K577" s="93"/>
      <c r="L577" s="22"/>
      <c r="M577" s="8"/>
      <c r="N577" s="9"/>
      <c r="O577" s="10"/>
      <c r="P577" s="10"/>
      <c r="Q577" s="11"/>
      <c r="R577" s="11"/>
      <c r="S577" s="43"/>
      <c r="W577" s="14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  <c r="AO577" s="98"/>
    </row>
    <row r="578" spans="1:41" ht="22.5" customHeight="1" x14ac:dyDescent="0.55000000000000004">
      <c r="A578" s="5">
        <v>1000</v>
      </c>
      <c r="B578" s="52" t="s">
        <v>66</v>
      </c>
      <c r="C578" s="92"/>
      <c r="D578" s="60"/>
      <c r="E578" s="149"/>
      <c r="F578" s="60"/>
      <c r="G578" s="60"/>
      <c r="H578" s="29"/>
      <c r="I578" s="93"/>
      <c r="J578" s="93"/>
      <c r="K578" s="93"/>
      <c r="L578" s="22"/>
      <c r="M578" s="8"/>
      <c r="N578" s="9"/>
      <c r="O578" s="10"/>
      <c r="P578" s="10"/>
      <c r="Q578" s="11"/>
      <c r="R578" s="11"/>
      <c r="S578" s="43"/>
      <c r="W578" s="14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  <c r="AO578" s="98"/>
    </row>
    <row r="579" spans="1:41" ht="22.5" customHeight="1" x14ac:dyDescent="0.55000000000000004">
      <c r="A579" s="5">
        <v>1000</v>
      </c>
      <c r="B579" s="52" t="s">
        <v>66</v>
      </c>
      <c r="C579" s="92"/>
      <c r="D579" s="60"/>
      <c r="E579" s="149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11"/>
      <c r="S579" s="43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  <c r="AO579" s="98"/>
    </row>
    <row r="580" spans="1:41" ht="22.5" customHeight="1" x14ac:dyDescent="0.55000000000000004">
      <c r="A580" s="5">
        <v>1000</v>
      </c>
      <c r="B580" s="52" t="s">
        <v>66</v>
      </c>
      <c r="C580" s="92"/>
      <c r="D580" s="60"/>
      <c r="E580" s="149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11"/>
      <c r="S580" s="43"/>
      <c r="W580" s="14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  <c r="AO580" s="98"/>
    </row>
    <row r="581" spans="1:41" ht="22.5" customHeight="1" x14ac:dyDescent="0.55000000000000004">
      <c r="A581" s="5">
        <v>1000</v>
      </c>
      <c r="B581" s="52" t="s">
        <v>66</v>
      </c>
      <c r="C581" s="92"/>
      <c r="D581" s="60"/>
      <c r="E581" s="149"/>
      <c r="F581" s="60"/>
      <c r="G581" s="60"/>
      <c r="H581" s="29"/>
      <c r="I581" s="93"/>
      <c r="J581" s="93"/>
      <c r="K581" s="93"/>
      <c r="L581" s="22"/>
      <c r="M581" s="8"/>
      <c r="N581" s="9"/>
      <c r="O581" s="10"/>
      <c r="P581" s="10"/>
      <c r="Q581" s="11"/>
      <c r="R581" s="11"/>
      <c r="S581" s="43"/>
      <c r="W581" s="14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  <c r="AO581" s="98"/>
    </row>
    <row r="582" spans="1:41" ht="22.5" customHeight="1" x14ac:dyDescent="0.55000000000000004">
      <c r="A582" s="5">
        <v>1000</v>
      </c>
      <c r="B582" s="52" t="s">
        <v>66</v>
      </c>
      <c r="C582" s="92"/>
      <c r="D582" s="60"/>
      <c r="E582" s="149"/>
      <c r="F582" s="60"/>
      <c r="G582" s="60"/>
      <c r="H582" s="29"/>
      <c r="I582" s="93"/>
      <c r="J582" s="93"/>
      <c r="K582" s="93"/>
      <c r="L582" s="22"/>
      <c r="M582" s="8"/>
      <c r="N582" s="9"/>
      <c r="O582" s="10"/>
      <c r="P582" s="10"/>
      <c r="Q582" s="11"/>
      <c r="R582" s="11"/>
      <c r="S582" s="43"/>
      <c r="W582" s="14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  <c r="AO582" s="98"/>
    </row>
    <row r="583" spans="1:41" ht="22.5" customHeight="1" x14ac:dyDescent="0.55000000000000004">
      <c r="A583" s="5">
        <v>1000</v>
      </c>
      <c r="B583" s="52" t="s">
        <v>66</v>
      </c>
      <c r="C583" s="92"/>
      <c r="D583" s="60"/>
      <c r="E583" s="149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11"/>
      <c r="S583" s="43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  <c r="AO583" s="98"/>
    </row>
    <row r="584" spans="1:41" ht="22.5" customHeight="1" x14ac:dyDescent="0.55000000000000004">
      <c r="A584" s="5">
        <v>1000</v>
      </c>
      <c r="B584" s="52" t="s">
        <v>66</v>
      </c>
      <c r="C584" s="92"/>
      <c r="D584" s="60"/>
      <c r="E584" s="149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11"/>
      <c r="S584" s="43"/>
      <c r="W584" s="14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  <c r="AO584" s="98"/>
    </row>
    <row r="585" spans="1:41" ht="22.5" customHeight="1" x14ac:dyDescent="0.55000000000000004">
      <c r="A585" s="5">
        <v>1000</v>
      </c>
      <c r="B585" s="52" t="s">
        <v>66</v>
      </c>
      <c r="C585" s="92"/>
      <c r="D585" s="60"/>
      <c r="E585" s="149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11"/>
      <c r="S585" s="43"/>
      <c r="W585" s="14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  <c r="AO585" s="98"/>
    </row>
    <row r="586" spans="1:41" ht="22.5" customHeight="1" x14ac:dyDescent="0.55000000000000004">
      <c r="A586" s="5">
        <v>1000</v>
      </c>
      <c r="B586" s="52" t="s">
        <v>66</v>
      </c>
      <c r="C586" s="92"/>
      <c r="D586" s="60"/>
      <c r="E586" s="149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11"/>
      <c r="S586" s="43"/>
      <c r="W586" s="14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  <c r="AO586" s="98"/>
    </row>
    <row r="587" spans="1:41" ht="22.5" customHeight="1" x14ac:dyDescent="0.55000000000000004">
      <c r="A587" s="5">
        <v>1000</v>
      </c>
      <c r="B587" s="52" t="s">
        <v>66</v>
      </c>
      <c r="C587" s="92"/>
      <c r="D587" s="60"/>
      <c r="E587" s="149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11"/>
      <c r="S587" s="43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  <c r="AO587" s="98"/>
    </row>
    <row r="588" spans="1:41" ht="22.5" customHeight="1" x14ac:dyDescent="0.55000000000000004">
      <c r="A588" s="5">
        <v>1000</v>
      </c>
      <c r="B588" s="52" t="s">
        <v>66</v>
      </c>
      <c r="C588" s="92"/>
      <c r="D588" s="60"/>
      <c r="E588" s="149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11"/>
      <c r="S588" s="43"/>
      <c r="W588" s="14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  <c r="AO588" s="98"/>
    </row>
    <row r="589" spans="1:41" ht="22.5" customHeight="1" x14ac:dyDescent="0.55000000000000004">
      <c r="A589" s="5">
        <v>1000</v>
      </c>
      <c r="B589" s="52" t="s">
        <v>66</v>
      </c>
      <c r="C589" s="92"/>
      <c r="D589" s="60"/>
      <c r="E589" s="149"/>
      <c r="F589" s="60"/>
      <c r="G589" s="60"/>
      <c r="H589" s="29"/>
      <c r="I589" s="93"/>
      <c r="J589" s="93"/>
      <c r="K589" s="93"/>
      <c r="L589" s="22"/>
      <c r="M589" s="8"/>
      <c r="N589" s="16"/>
      <c r="O589" s="10"/>
      <c r="P589" s="10"/>
      <c r="Q589" s="11"/>
      <c r="R589" s="11"/>
      <c r="S589" s="43"/>
      <c r="W589" s="14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  <c r="AO589" s="98"/>
    </row>
    <row r="590" spans="1:41" ht="22.5" customHeight="1" x14ac:dyDescent="0.55000000000000004">
      <c r="A590" s="5">
        <v>1000</v>
      </c>
      <c r="B590" s="52" t="s">
        <v>66</v>
      </c>
      <c r="C590" s="92"/>
      <c r="D590" s="60"/>
      <c r="E590" s="149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11"/>
      <c r="S590" s="43"/>
      <c r="W590" s="14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  <c r="AO590" s="98"/>
    </row>
    <row r="591" spans="1:41" ht="22.5" customHeight="1" x14ac:dyDescent="0.55000000000000004">
      <c r="A591" s="5">
        <v>1000</v>
      </c>
      <c r="B591" s="52" t="s">
        <v>66</v>
      </c>
      <c r="C591" s="92"/>
      <c r="D591" s="60"/>
      <c r="E591" s="149"/>
      <c r="F591" s="60"/>
      <c r="G591" s="60"/>
      <c r="H591" s="29"/>
      <c r="I591" s="93"/>
      <c r="J591" s="93"/>
      <c r="K591" s="93"/>
      <c r="L591" s="22"/>
      <c r="M591" s="8"/>
      <c r="N591" s="17"/>
      <c r="O591" s="10"/>
      <c r="P591" s="10"/>
      <c r="Q591" s="11"/>
      <c r="R591" s="11"/>
      <c r="S591" s="43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  <c r="AO591" s="98"/>
    </row>
    <row r="592" spans="1:41" ht="22.5" customHeight="1" x14ac:dyDescent="0.55000000000000004">
      <c r="A592" s="5">
        <v>1000</v>
      </c>
      <c r="B592" s="52" t="s">
        <v>66</v>
      </c>
      <c r="C592" s="92"/>
      <c r="D592" s="60"/>
      <c r="E592" s="149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11"/>
      <c r="S592" s="43"/>
      <c r="W592" s="14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  <c r="AO592" s="98"/>
    </row>
    <row r="593" spans="1:41" ht="22.5" customHeight="1" x14ac:dyDescent="0.55000000000000004">
      <c r="A593" s="5">
        <v>1000</v>
      </c>
      <c r="B593" s="52" t="s">
        <v>66</v>
      </c>
      <c r="C593" s="92"/>
      <c r="D593" s="60"/>
      <c r="E593" s="149"/>
      <c r="F593" s="60"/>
      <c r="G593" s="60"/>
      <c r="H593" s="29"/>
      <c r="I593" s="93"/>
      <c r="J593" s="93"/>
      <c r="K593" s="93"/>
      <c r="L593" s="22"/>
      <c r="M593" s="8"/>
      <c r="N593" s="16"/>
      <c r="O593" s="10"/>
      <c r="P593" s="10"/>
      <c r="Q593" s="11"/>
      <c r="R593" s="11"/>
      <c r="S593" s="43"/>
      <c r="W593" s="14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  <c r="AO593" s="98"/>
    </row>
    <row r="594" spans="1:41" ht="22.5" customHeight="1" x14ac:dyDescent="0.55000000000000004">
      <c r="A594" s="5">
        <v>1000</v>
      </c>
      <c r="B594" s="52" t="s">
        <v>66</v>
      </c>
      <c r="C594" s="92"/>
      <c r="D594" s="60"/>
      <c r="E594" s="149"/>
      <c r="F594" s="60"/>
      <c r="G594" s="60"/>
      <c r="H594" s="29"/>
      <c r="I594" s="93"/>
      <c r="J594" s="93"/>
      <c r="K594" s="93"/>
      <c r="L594" s="22"/>
      <c r="M594" s="8"/>
      <c r="N594" s="17"/>
      <c r="O594" s="10"/>
      <c r="P594" s="10"/>
      <c r="Q594" s="11"/>
      <c r="R594" s="11"/>
      <c r="S594" s="43"/>
      <c r="W594" s="14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  <c r="AO594" s="98"/>
    </row>
    <row r="595" spans="1:41" ht="22.5" customHeight="1" x14ac:dyDescent="0.55000000000000004">
      <c r="A595" s="5">
        <v>1000</v>
      </c>
      <c r="B595" s="52" t="s">
        <v>66</v>
      </c>
      <c r="C595" s="92"/>
      <c r="D595" s="60"/>
      <c r="E595" s="149"/>
      <c r="F595" s="60"/>
      <c r="G595" s="60"/>
      <c r="H595" s="29"/>
      <c r="I595" s="93"/>
      <c r="J595" s="93"/>
      <c r="K595" s="93"/>
      <c r="L595" s="22"/>
      <c r="M595" s="8"/>
      <c r="N595" s="17"/>
      <c r="O595" s="10"/>
      <c r="P595" s="10"/>
      <c r="Q595" s="11"/>
      <c r="R595" s="11"/>
      <c r="S595" s="43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  <c r="AO595" s="98"/>
    </row>
    <row r="596" spans="1:41" ht="22.5" customHeight="1" x14ac:dyDescent="0.55000000000000004">
      <c r="A596" s="5">
        <v>1000</v>
      </c>
      <c r="B596" s="52" t="s">
        <v>66</v>
      </c>
      <c r="C596" s="92"/>
      <c r="D596" s="60"/>
      <c r="E596" s="149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11"/>
      <c r="S596" s="43"/>
      <c r="W596" s="14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  <c r="AO596" s="98"/>
    </row>
    <row r="597" spans="1:41" ht="22.5" customHeight="1" x14ac:dyDescent="0.55000000000000004">
      <c r="A597" s="5">
        <v>1000</v>
      </c>
      <c r="B597" s="52" t="s">
        <v>66</v>
      </c>
      <c r="C597" s="92"/>
      <c r="D597" s="60"/>
      <c r="E597" s="149"/>
      <c r="F597" s="60"/>
      <c r="G597" s="60"/>
      <c r="H597" s="29"/>
      <c r="I597" s="93"/>
      <c r="J597" s="93"/>
      <c r="K597" s="93"/>
      <c r="L597" s="22"/>
      <c r="M597" s="8"/>
      <c r="N597" s="16"/>
      <c r="O597" s="10"/>
      <c r="P597" s="10"/>
      <c r="Q597" s="11"/>
      <c r="R597" s="11"/>
      <c r="S597" s="43"/>
      <c r="W597" s="14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  <c r="AO597" s="98"/>
    </row>
    <row r="598" spans="1:41" ht="22.5" customHeight="1" x14ac:dyDescent="0.55000000000000004">
      <c r="A598" s="5">
        <v>1000</v>
      </c>
      <c r="B598" s="52" t="s">
        <v>66</v>
      </c>
      <c r="C598" s="92"/>
      <c r="D598" s="60"/>
      <c r="E598" s="149"/>
      <c r="F598" s="60"/>
      <c r="G598" s="60"/>
      <c r="H598" s="93"/>
      <c r="I598" s="93"/>
      <c r="J598" s="93"/>
      <c r="K598" s="93"/>
      <c r="L598" s="22"/>
      <c r="M598" s="8"/>
      <c r="N598" s="17"/>
      <c r="O598" s="10"/>
      <c r="P598" s="10"/>
      <c r="Q598" s="11"/>
      <c r="R598" s="11"/>
      <c r="S598" s="43"/>
      <c r="W598" s="14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  <c r="AO598" s="98"/>
    </row>
    <row r="599" spans="1:41" ht="22.5" customHeight="1" x14ac:dyDescent="0.55000000000000004">
      <c r="A599" s="5">
        <v>1000</v>
      </c>
      <c r="B599" s="52" t="s">
        <v>66</v>
      </c>
      <c r="C599" s="92"/>
      <c r="D599" s="60"/>
      <c r="E599" s="149"/>
      <c r="F599" s="60"/>
      <c r="G599" s="60"/>
      <c r="H599" s="29"/>
      <c r="I599" s="93"/>
      <c r="J599" s="93"/>
      <c r="K599" s="93"/>
      <c r="L599" s="22"/>
      <c r="M599" s="8"/>
      <c r="N599" s="17"/>
      <c r="O599" s="10"/>
      <c r="P599" s="10"/>
      <c r="Q599" s="11"/>
      <c r="R599" s="11"/>
      <c r="S599" s="43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  <c r="AO599" s="98"/>
    </row>
    <row r="600" spans="1:41" ht="22.5" customHeight="1" x14ac:dyDescent="0.55000000000000004">
      <c r="A600" s="5">
        <v>1000</v>
      </c>
      <c r="B600" s="52" t="s">
        <v>66</v>
      </c>
      <c r="C600" s="92"/>
      <c r="D600" s="60"/>
      <c r="E600" s="149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11"/>
      <c r="S600" s="43"/>
      <c r="W600" s="14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  <c r="AO600" s="98"/>
    </row>
    <row r="601" spans="1:41" ht="22.5" customHeight="1" x14ac:dyDescent="0.55000000000000004">
      <c r="A601" s="5">
        <v>1000</v>
      </c>
      <c r="B601" s="52" t="s">
        <v>66</v>
      </c>
      <c r="C601" s="92"/>
      <c r="D601" s="60"/>
      <c r="E601" s="149"/>
      <c r="F601" s="60"/>
      <c r="G601" s="60"/>
      <c r="H601" s="94"/>
      <c r="I601" s="93"/>
      <c r="J601" s="93"/>
      <c r="K601" s="93"/>
      <c r="L601" s="22"/>
      <c r="M601" s="8"/>
      <c r="N601" s="17"/>
      <c r="O601" s="10"/>
      <c r="P601" s="10"/>
      <c r="Q601" s="11"/>
      <c r="R601" s="11"/>
      <c r="S601" s="43"/>
      <c r="W601" s="14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  <c r="AO601" s="98"/>
    </row>
    <row r="602" spans="1:41" ht="22.5" customHeight="1" x14ac:dyDescent="0.55000000000000004">
      <c r="A602" s="5">
        <v>1000</v>
      </c>
      <c r="B602" s="52" t="s">
        <v>66</v>
      </c>
      <c r="C602" s="92"/>
      <c r="D602" s="60"/>
      <c r="E602" s="149"/>
      <c r="F602" s="60"/>
      <c r="G602" s="60"/>
      <c r="H602" s="29"/>
      <c r="I602" s="93"/>
      <c r="J602" s="93"/>
      <c r="K602" s="93"/>
      <c r="L602" s="22"/>
      <c r="M602" s="8"/>
      <c r="N602" s="17"/>
      <c r="O602" s="10"/>
      <c r="P602" s="10"/>
      <c r="Q602" s="11"/>
      <c r="R602" s="11"/>
      <c r="S602" s="43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  <c r="AO602" s="98"/>
    </row>
    <row r="603" spans="1:41" ht="22.5" customHeight="1" x14ac:dyDescent="0.55000000000000004">
      <c r="A603" s="5">
        <v>1000</v>
      </c>
      <c r="B603" s="52" t="s">
        <v>66</v>
      </c>
      <c r="C603" s="92"/>
      <c r="D603" s="60"/>
      <c r="E603" s="149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11"/>
      <c r="S603" s="43"/>
      <c r="W603" s="14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  <c r="AO603" s="98"/>
    </row>
    <row r="604" spans="1:41" ht="22.5" customHeight="1" x14ac:dyDescent="0.55000000000000004">
      <c r="A604" s="5">
        <v>1000</v>
      </c>
      <c r="B604" s="52" t="s">
        <v>66</v>
      </c>
      <c r="C604" s="92"/>
      <c r="D604" s="60"/>
      <c r="E604" s="149"/>
      <c r="F604" s="60"/>
      <c r="G604" s="60"/>
      <c r="H604" s="29"/>
      <c r="I604" s="93"/>
      <c r="J604" s="93"/>
      <c r="K604" s="93"/>
      <c r="L604" s="22"/>
      <c r="M604" s="8"/>
      <c r="N604" s="9"/>
      <c r="O604" s="10"/>
      <c r="P604" s="10"/>
      <c r="Q604" s="11"/>
      <c r="R604" s="11"/>
      <c r="S604" s="43"/>
      <c r="W604" s="14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  <c r="AO604" s="98"/>
    </row>
    <row r="605" spans="1:41" ht="22.5" customHeight="1" x14ac:dyDescent="0.55000000000000004">
      <c r="A605" s="5">
        <v>1000</v>
      </c>
      <c r="B605" s="52" t="s">
        <v>66</v>
      </c>
      <c r="C605" s="92"/>
      <c r="D605" s="60"/>
      <c r="E605" s="149"/>
      <c r="F605" s="60"/>
      <c r="G605" s="60"/>
      <c r="H605" s="29"/>
      <c r="I605" s="93"/>
      <c r="J605" s="93"/>
      <c r="K605" s="93"/>
      <c r="L605" s="22"/>
      <c r="M605" s="8"/>
      <c r="N605" s="18"/>
      <c r="O605" s="10"/>
      <c r="P605" s="10"/>
      <c r="Q605" s="11"/>
      <c r="R605" s="11"/>
      <c r="S605" s="43"/>
      <c r="W605" s="14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  <c r="AO605" s="98"/>
    </row>
    <row r="606" spans="1:41" ht="22.5" customHeight="1" x14ac:dyDescent="0.55000000000000004">
      <c r="A606" s="5">
        <v>1000</v>
      </c>
      <c r="B606" s="52" t="s">
        <v>66</v>
      </c>
      <c r="C606" s="92"/>
      <c r="D606" s="60"/>
      <c r="E606" s="149"/>
      <c r="F606" s="60"/>
      <c r="G606" s="60"/>
      <c r="H606" s="29"/>
      <c r="I606" s="93"/>
      <c r="J606" s="93"/>
      <c r="K606" s="93"/>
      <c r="L606" s="22"/>
      <c r="M606" s="8"/>
      <c r="N606" s="18"/>
      <c r="O606" s="10"/>
      <c r="P606" s="10"/>
      <c r="Q606" s="11"/>
      <c r="R606" s="11"/>
      <c r="S606" s="43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  <c r="AO606" s="98"/>
    </row>
    <row r="607" spans="1:41" ht="22.5" customHeight="1" x14ac:dyDescent="0.55000000000000004">
      <c r="A607" s="5">
        <v>1000</v>
      </c>
      <c r="B607" s="52" t="s">
        <v>66</v>
      </c>
      <c r="C607" s="92"/>
      <c r="D607" s="60"/>
      <c r="E607" s="149"/>
      <c r="F607" s="60"/>
      <c r="G607" s="60"/>
      <c r="H607" s="29"/>
      <c r="I607" s="93"/>
      <c r="J607" s="93"/>
      <c r="K607" s="93"/>
      <c r="L607" s="22"/>
      <c r="M607" s="8"/>
      <c r="N607" s="9"/>
      <c r="O607" s="10"/>
      <c r="P607" s="10"/>
      <c r="Q607" s="11"/>
      <c r="R607" s="11"/>
      <c r="S607" s="43"/>
      <c r="W607" s="14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  <c r="AO607" s="98"/>
    </row>
    <row r="608" spans="1:41" ht="22.5" customHeight="1" x14ac:dyDescent="0.55000000000000004">
      <c r="A608" s="5">
        <v>1000</v>
      </c>
      <c r="B608" s="52" t="s">
        <v>66</v>
      </c>
      <c r="C608" s="92"/>
      <c r="D608" s="60"/>
      <c r="E608" s="149"/>
      <c r="F608" s="60"/>
      <c r="G608" s="60"/>
      <c r="H608" s="29"/>
      <c r="I608" s="93"/>
      <c r="J608" s="93"/>
      <c r="K608" s="93"/>
      <c r="L608" s="22"/>
      <c r="M608" s="8"/>
      <c r="N608" s="9"/>
      <c r="O608" s="10"/>
      <c r="P608" s="10"/>
      <c r="Q608" s="11"/>
      <c r="R608" s="11"/>
      <c r="S608" s="43"/>
      <c r="W608" s="14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  <c r="AO608" s="98"/>
    </row>
    <row r="609" spans="1:41" ht="22.5" customHeight="1" x14ac:dyDescent="0.55000000000000004">
      <c r="A609" s="5">
        <v>1000</v>
      </c>
      <c r="B609" s="52" t="s">
        <v>66</v>
      </c>
      <c r="C609" s="92"/>
      <c r="D609" s="60"/>
      <c r="E609" s="149"/>
      <c r="F609" s="60"/>
      <c r="G609" s="60"/>
      <c r="H609" s="29"/>
      <c r="I609" s="93"/>
      <c r="J609" s="93"/>
      <c r="K609" s="93"/>
      <c r="L609" s="22"/>
      <c r="M609" s="8"/>
      <c r="N609" s="18"/>
      <c r="O609" s="10"/>
      <c r="P609" s="10"/>
      <c r="Q609" s="11"/>
      <c r="R609" s="11"/>
      <c r="S609" s="43"/>
      <c r="W609" s="14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  <c r="AO609" s="98"/>
    </row>
    <row r="610" spans="1:41" ht="22.5" customHeight="1" x14ac:dyDescent="0.55000000000000004">
      <c r="A610" s="5">
        <v>1000</v>
      </c>
      <c r="B610" s="52" t="s">
        <v>66</v>
      </c>
      <c r="C610" s="92"/>
      <c r="D610" s="60"/>
      <c r="E610" s="149"/>
      <c r="F610" s="60"/>
      <c r="G610" s="60"/>
      <c r="H610" s="29"/>
      <c r="I610" s="93"/>
      <c r="J610" s="93"/>
      <c r="K610" s="93"/>
      <c r="L610" s="22"/>
      <c r="M610" s="8"/>
      <c r="N610" s="18"/>
      <c r="O610" s="10"/>
      <c r="P610" s="10"/>
      <c r="Q610" s="11"/>
      <c r="R610" s="11"/>
      <c r="S610" s="43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  <c r="AO610" s="98"/>
    </row>
    <row r="611" spans="1:41" ht="22.5" customHeight="1" x14ac:dyDescent="0.55000000000000004">
      <c r="A611" s="5">
        <v>1000</v>
      </c>
      <c r="B611" s="52" t="s">
        <v>66</v>
      </c>
      <c r="C611" s="92"/>
      <c r="D611" s="60"/>
      <c r="E611" s="149"/>
      <c r="F611" s="60"/>
      <c r="G611" s="60"/>
      <c r="H611" s="29"/>
      <c r="I611" s="93"/>
      <c r="J611" s="93"/>
      <c r="K611" s="93"/>
      <c r="L611" s="22"/>
      <c r="M611" s="8"/>
      <c r="N611" s="9"/>
      <c r="O611" s="10"/>
      <c r="P611" s="10"/>
      <c r="Q611" s="11"/>
      <c r="R611" s="11"/>
      <c r="S611" s="43"/>
      <c r="W611" s="14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  <c r="AO611" s="98"/>
    </row>
    <row r="612" spans="1:41" ht="22.5" customHeight="1" x14ac:dyDescent="0.55000000000000004">
      <c r="A612" s="5">
        <v>1000</v>
      </c>
      <c r="B612" s="52" t="s">
        <v>66</v>
      </c>
      <c r="C612" s="92"/>
      <c r="D612" s="60"/>
      <c r="E612" s="149"/>
      <c r="F612" s="60"/>
      <c r="G612" s="60"/>
      <c r="H612" s="29"/>
      <c r="I612" s="93"/>
      <c r="J612" s="93"/>
      <c r="K612" s="93"/>
      <c r="L612" s="22"/>
      <c r="M612" s="8"/>
      <c r="N612" s="9"/>
      <c r="O612" s="10"/>
      <c r="P612" s="10"/>
      <c r="Q612" s="11"/>
      <c r="R612" s="11"/>
      <c r="S612" s="43"/>
      <c r="W612" s="14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  <c r="AO612" s="98"/>
    </row>
    <row r="613" spans="1:41" ht="22.5" customHeight="1" x14ac:dyDescent="0.55000000000000004">
      <c r="A613" s="5">
        <v>1000</v>
      </c>
      <c r="B613" s="52" t="s">
        <v>66</v>
      </c>
      <c r="C613" s="92"/>
      <c r="D613" s="60"/>
      <c r="E613" s="149"/>
      <c r="F613" s="60"/>
      <c r="G613" s="60"/>
      <c r="H613" s="29"/>
      <c r="I613" s="93"/>
      <c r="J613" s="93"/>
      <c r="K613" s="93"/>
      <c r="L613" s="22"/>
      <c r="M613" s="8"/>
      <c r="N613" s="18"/>
      <c r="O613" s="10"/>
      <c r="P613" s="10"/>
      <c r="Q613" s="11"/>
      <c r="R613" s="11"/>
      <c r="S613" s="43"/>
      <c r="W613" s="14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  <c r="AO613" s="98"/>
    </row>
    <row r="614" spans="1:41" ht="22.5" customHeight="1" x14ac:dyDescent="0.55000000000000004">
      <c r="A614" s="5">
        <v>1000</v>
      </c>
      <c r="B614" s="52" t="s">
        <v>66</v>
      </c>
      <c r="C614" s="92"/>
      <c r="D614" s="60"/>
      <c r="E614" s="149"/>
      <c r="F614" s="60"/>
      <c r="G614" s="60"/>
      <c r="H614" s="29"/>
      <c r="I614" s="93"/>
      <c r="J614" s="93"/>
      <c r="K614" s="93"/>
      <c r="L614" s="22"/>
      <c r="M614" s="8"/>
      <c r="N614" s="18"/>
      <c r="O614" s="10"/>
      <c r="P614" s="10"/>
      <c r="Q614" s="11"/>
      <c r="R614" s="11"/>
      <c r="S614" s="43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  <c r="AO614" s="98"/>
    </row>
    <row r="615" spans="1:41" ht="22.5" customHeight="1" x14ac:dyDescent="0.55000000000000004">
      <c r="A615" s="5">
        <v>1000</v>
      </c>
      <c r="B615" s="52" t="s">
        <v>66</v>
      </c>
      <c r="C615" s="92"/>
      <c r="D615" s="60"/>
      <c r="E615" s="149"/>
      <c r="F615" s="60"/>
      <c r="G615" s="60"/>
      <c r="H615" s="29"/>
      <c r="I615" s="93"/>
      <c r="J615" s="93"/>
      <c r="K615" s="93"/>
      <c r="L615" s="22"/>
      <c r="M615" s="8"/>
      <c r="N615" s="9"/>
      <c r="O615" s="10"/>
      <c r="P615" s="10"/>
      <c r="Q615" s="11"/>
      <c r="R615" s="11"/>
      <c r="S615" s="43"/>
      <c r="W615" s="14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  <c r="AO615" s="98"/>
    </row>
    <row r="616" spans="1:41" ht="22.5" customHeight="1" x14ac:dyDescent="0.55000000000000004">
      <c r="A616" s="5">
        <v>1000</v>
      </c>
      <c r="B616" s="52" t="s">
        <v>66</v>
      </c>
      <c r="C616" s="92"/>
      <c r="D616" s="60"/>
      <c r="E616" s="149"/>
      <c r="F616" s="60"/>
      <c r="G616" s="60"/>
      <c r="H616" s="29"/>
      <c r="I616" s="93"/>
      <c r="J616" s="93"/>
      <c r="K616" s="93"/>
      <c r="L616" s="22"/>
      <c r="M616" s="8"/>
      <c r="N616" s="16"/>
      <c r="O616" s="10"/>
      <c r="P616" s="10"/>
      <c r="Q616" s="11"/>
      <c r="R616" s="11"/>
      <c r="S616" s="43"/>
      <c r="W616" s="14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  <c r="AO616" s="98"/>
    </row>
    <row r="617" spans="1:41" ht="22.5" customHeight="1" x14ac:dyDescent="0.55000000000000004">
      <c r="A617" s="5">
        <v>1000</v>
      </c>
      <c r="B617" s="52" t="s">
        <v>66</v>
      </c>
      <c r="C617" s="92"/>
      <c r="D617" s="60"/>
      <c r="E617" s="149"/>
      <c r="F617" s="60"/>
      <c r="G617" s="60"/>
      <c r="H617" s="29"/>
      <c r="I617" s="93"/>
      <c r="J617" s="93"/>
      <c r="K617" s="93"/>
      <c r="L617" s="22"/>
      <c r="M617" s="8"/>
      <c r="N617" s="19"/>
      <c r="O617" s="10"/>
      <c r="P617" s="10"/>
      <c r="Q617" s="11"/>
      <c r="R617" s="11"/>
      <c r="S617" s="43"/>
      <c r="W617" s="14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  <c r="AO617" s="98"/>
    </row>
    <row r="618" spans="1:41" ht="22.5" customHeight="1" x14ac:dyDescent="0.55000000000000004">
      <c r="A618" s="5">
        <v>1000</v>
      </c>
      <c r="B618" s="52" t="s">
        <v>66</v>
      </c>
      <c r="C618" s="92"/>
      <c r="D618" s="60"/>
      <c r="E618" s="149"/>
      <c r="F618" s="60"/>
      <c r="G618" s="60"/>
      <c r="H618" s="29"/>
      <c r="I618" s="93"/>
      <c r="J618" s="93"/>
      <c r="K618" s="93"/>
      <c r="L618" s="22"/>
      <c r="M618" s="8"/>
      <c r="N618" s="19"/>
      <c r="O618" s="10"/>
      <c r="P618" s="10"/>
      <c r="Q618" s="11"/>
      <c r="R618" s="11"/>
      <c r="S618" s="43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  <c r="AO618" s="98"/>
    </row>
    <row r="619" spans="1:41" ht="22.5" customHeight="1" x14ac:dyDescent="0.55000000000000004">
      <c r="A619" s="5">
        <v>1000</v>
      </c>
      <c r="B619" s="52" t="s">
        <v>66</v>
      </c>
      <c r="C619" s="92"/>
      <c r="D619" s="60"/>
      <c r="E619" s="149"/>
      <c r="F619" s="60"/>
      <c r="G619" s="60"/>
      <c r="H619" s="29"/>
      <c r="I619" s="93"/>
      <c r="J619" s="93"/>
      <c r="K619" s="93"/>
      <c r="L619" s="22"/>
      <c r="M619" s="8"/>
      <c r="N619" s="17"/>
      <c r="O619" s="10"/>
      <c r="P619" s="10"/>
      <c r="Q619" s="11"/>
      <c r="R619" s="11"/>
      <c r="S619" s="43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  <c r="AO619" s="98"/>
    </row>
    <row r="620" spans="1:41" ht="22.5" customHeight="1" x14ac:dyDescent="0.55000000000000004">
      <c r="A620" s="5">
        <v>1000</v>
      </c>
      <c r="B620" s="52" t="s">
        <v>66</v>
      </c>
      <c r="C620" s="59"/>
      <c r="D620" s="60"/>
      <c r="E620" s="149"/>
      <c r="F620" s="60"/>
      <c r="G620" s="60"/>
      <c r="H620" s="29"/>
      <c r="I620" s="93"/>
      <c r="J620" s="93"/>
      <c r="K620" s="93"/>
      <c r="L620" s="6"/>
      <c r="M620" s="8"/>
      <c r="N620" s="9"/>
      <c r="O620" s="10"/>
      <c r="P620" s="10"/>
      <c r="Q620" s="11"/>
      <c r="R620" s="11"/>
      <c r="S620" s="43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  <c r="AO620" s="98"/>
    </row>
    <row r="621" spans="1:41" ht="22.5" customHeight="1" x14ac:dyDescent="0.55000000000000004">
      <c r="A621" s="5">
        <v>1000</v>
      </c>
      <c r="B621" s="52" t="s">
        <v>66</v>
      </c>
      <c r="C621" s="59"/>
      <c r="D621" s="60"/>
      <c r="E621" s="149"/>
      <c r="F621" s="60"/>
      <c r="G621" s="60"/>
      <c r="H621" s="29"/>
      <c r="I621" s="29"/>
      <c r="J621" s="93"/>
      <c r="K621" s="93"/>
      <c r="L621" s="6"/>
      <c r="M621" s="8"/>
      <c r="N621" s="9"/>
      <c r="O621" s="10"/>
      <c r="P621" s="10"/>
      <c r="Q621" s="11"/>
      <c r="R621" s="11"/>
      <c r="S621" s="43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  <c r="AO621" s="98"/>
    </row>
    <row r="622" spans="1:41" ht="22.5" customHeight="1" x14ac:dyDescent="0.55000000000000004">
      <c r="A622" s="5">
        <v>1000</v>
      </c>
      <c r="B622" s="52" t="s">
        <v>66</v>
      </c>
      <c r="C622" s="59"/>
      <c r="D622" s="60"/>
      <c r="E622" s="149"/>
      <c r="F622" s="60"/>
      <c r="G622" s="60"/>
      <c r="H622" s="29"/>
      <c r="I622" s="29"/>
      <c r="J622" s="93"/>
      <c r="K622" s="93"/>
      <c r="L622" s="6"/>
      <c r="M622" s="8"/>
      <c r="N622" s="9"/>
      <c r="O622" s="10"/>
      <c r="P622" s="10"/>
      <c r="Q622" s="11"/>
      <c r="R622" s="11"/>
      <c r="S622" s="43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  <c r="AO622" s="98"/>
    </row>
    <row r="623" spans="1:41" ht="22.5" customHeight="1" x14ac:dyDescent="0.55000000000000004">
      <c r="A623" s="5">
        <v>1000</v>
      </c>
      <c r="B623" s="52" t="s">
        <v>66</v>
      </c>
      <c r="C623" s="59"/>
      <c r="D623" s="60"/>
      <c r="E623" s="149"/>
      <c r="F623" s="60"/>
      <c r="G623" s="60"/>
      <c r="H623" s="29"/>
      <c r="I623" s="29"/>
      <c r="J623" s="93"/>
      <c r="K623" s="93"/>
      <c r="L623" s="6"/>
      <c r="M623" s="8"/>
      <c r="N623" s="9"/>
      <c r="O623" s="10"/>
      <c r="P623" s="10"/>
      <c r="Q623" s="11"/>
      <c r="R623" s="11"/>
      <c r="S623" s="43"/>
      <c r="W623" s="14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  <c r="AO623" s="98"/>
    </row>
    <row r="624" spans="1:41" ht="22.5" customHeight="1" x14ac:dyDescent="0.55000000000000004">
      <c r="A624" s="5">
        <v>1000</v>
      </c>
      <c r="B624" s="52" t="s">
        <v>66</v>
      </c>
      <c r="C624" s="59"/>
      <c r="D624" s="60"/>
      <c r="E624" s="149"/>
      <c r="F624" s="60"/>
      <c r="G624" s="60"/>
      <c r="H624" s="29"/>
      <c r="I624" s="29"/>
      <c r="J624" s="93"/>
      <c r="K624" s="93"/>
      <c r="L624" s="6"/>
      <c r="M624" s="8"/>
      <c r="N624" s="9"/>
      <c r="O624" s="10"/>
      <c r="P624" s="10"/>
      <c r="Q624" s="11"/>
      <c r="R624" s="11"/>
      <c r="S624" s="43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  <c r="AO624" s="98"/>
    </row>
    <row r="625" spans="1:41" ht="22.5" customHeight="1" x14ac:dyDescent="0.55000000000000004">
      <c r="A625" s="5">
        <v>1000</v>
      </c>
      <c r="B625" s="52" t="s">
        <v>66</v>
      </c>
      <c r="C625" s="59"/>
      <c r="D625" s="60"/>
      <c r="E625" s="149"/>
      <c r="F625" s="60"/>
      <c r="G625" s="60"/>
      <c r="H625" s="29"/>
      <c r="I625" s="29"/>
      <c r="J625" s="93"/>
      <c r="K625" s="93"/>
      <c r="L625" s="6"/>
      <c r="M625" s="8"/>
      <c r="N625" s="17"/>
      <c r="O625" s="10"/>
      <c r="P625" s="10"/>
      <c r="Q625" s="11"/>
      <c r="R625" s="11"/>
      <c r="S625" s="43"/>
      <c r="W625" s="14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  <c r="AO625" s="98"/>
    </row>
    <row r="626" spans="1:41" ht="22.5" customHeight="1" x14ac:dyDescent="0.55000000000000004">
      <c r="A626" s="5">
        <v>1000</v>
      </c>
      <c r="B626" s="52" t="s">
        <v>66</v>
      </c>
      <c r="C626" s="59"/>
      <c r="D626" s="60"/>
      <c r="E626" s="149"/>
      <c r="F626" s="60"/>
      <c r="G626" s="60"/>
      <c r="H626" s="29"/>
      <c r="I626" s="29"/>
      <c r="J626" s="93"/>
      <c r="K626" s="93"/>
      <c r="L626" s="6"/>
      <c r="M626" s="8"/>
      <c r="N626" s="9"/>
      <c r="O626" s="10"/>
      <c r="P626" s="10"/>
      <c r="Q626" s="11"/>
      <c r="R626" s="11"/>
      <c r="S626" s="43"/>
      <c r="W626" s="14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  <c r="AO626" s="98"/>
    </row>
    <row r="627" spans="1:41" ht="22.5" customHeight="1" x14ac:dyDescent="0.55000000000000004">
      <c r="A627" s="5">
        <v>1000</v>
      </c>
      <c r="B627" s="52" t="s">
        <v>66</v>
      </c>
      <c r="C627" s="59"/>
      <c r="D627" s="60"/>
      <c r="E627" s="149"/>
      <c r="F627" s="60"/>
      <c r="G627" s="60"/>
      <c r="H627" s="29"/>
      <c r="I627" s="93"/>
      <c r="J627" s="93"/>
      <c r="K627" s="93"/>
      <c r="L627" s="6"/>
      <c r="M627" s="8"/>
      <c r="N627" s="9"/>
      <c r="O627" s="10"/>
      <c r="P627" s="10"/>
      <c r="Q627" s="11"/>
      <c r="R627" s="11"/>
      <c r="S627" s="43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  <c r="AO627" s="98"/>
    </row>
    <row r="628" spans="1:41" ht="22.5" customHeight="1" x14ac:dyDescent="0.55000000000000004">
      <c r="A628" s="5">
        <v>1000</v>
      </c>
      <c r="B628" s="52" t="s">
        <v>66</v>
      </c>
      <c r="C628" s="59"/>
      <c r="D628" s="60"/>
      <c r="E628" s="149"/>
      <c r="F628" s="60"/>
      <c r="G628" s="60"/>
      <c r="H628" s="29"/>
      <c r="I628" s="93"/>
      <c r="J628" s="93"/>
      <c r="K628" s="93"/>
      <c r="L628" s="6"/>
      <c r="M628" s="8"/>
      <c r="N628" s="9"/>
      <c r="O628" s="10"/>
      <c r="P628" s="10"/>
      <c r="Q628" s="11"/>
      <c r="R628" s="11"/>
      <c r="S628" s="43"/>
      <c r="W628" s="14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  <c r="AO628" s="98"/>
    </row>
    <row r="629" spans="1:41" ht="22.5" customHeight="1" x14ac:dyDescent="0.55000000000000004">
      <c r="A629" s="5">
        <v>1000</v>
      </c>
      <c r="B629" s="52" t="s">
        <v>66</v>
      </c>
      <c r="C629" s="59"/>
      <c r="D629" s="60"/>
      <c r="E629" s="149"/>
      <c r="F629" s="60"/>
      <c r="G629" s="60"/>
      <c r="H629" s="29"/>
      <c r="I629" s="93"/>
      <c r="J629" s="93"/>
      <c r="K629" s="93"/>
      <c r="L629" s="6"/>
      <c r="M629" s="8"/>
      <c r="N629" s="18"/>
      <c r="O629" s="10"/>
      <c r="P629" s="10"/>
      <c r="Q629" s="11"/>
      <c r="R629" s="11"/>
      <c r="S629" s="43"/>
      <c r="W629" s="14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  <c r="AO629" s="98"/>
    </row>
    <row r="630" spans="1:41" ht="22.5" customHeight="1" x14ac:dyDescent="0.55000000000000004">
      <c r="A630" s="5">
        <v>1000</v>
      </c>
      <c r="B630" s="52" t="s">
        <v>66</v>
      </c>
      <c r="C630" s="59"/>
      <c r="D630" s="60"/>
      <c r="E630" s="149"/>
      <c r="F630" s="60"/>
      <c r="G630" s="60"/>
      <c r="H630" s="29"/>
      <c r="I630" s="93"/>
      <c r="J630" s="93"/>
      <c r="K630" s="93"/>
      <c r="L630" s="6"/>
      <c r="M630" s="8"/>
      <c r="N630" s="9"/>
      <c r="O630" s="10"/>
      <c r="P630" s="10"/>
      <c r="Q630" s="11"/>
      <c r="R630" s="11"/>
      <c r="S630" s="43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  <c r="AO630" s="98"/>
    </row>
    <row r="631" spans="1:41" ht="22.5" customHeight="1" x14ac:dyDescent="0.55000000000000004">
      <c r="A631" s="5">
        <v>1000</v>
      </c>
      <c r="B631" s="52" t="s">
        <v>66</v>
      </c>
      <c r="C631" s="59"/>
      <c r="D631" s="60"/>
      <c r="E631" s="149"/>
      <c r="F631" s="60"/>
      <c r="G631" s="60"/>
      <c r="H631" s="93"/>
      <c r="I631" s="93"/>
      <c r="J631" s="93"/>
      <c r="K631" s="93"/>
      <c r="L631" s="6"/>
      <c r="M631" s="8"/>
      <c r="N631" s="21"/>
      <c r="O631" s="10"/>
      <c r="P631" s="10"/>
      <c r="Q631" s="11"/>
      <c r="R631" s="11"/>
      <c r="S631" s="43"/>
      <c r="W631" s="14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  <c r="AO631" s="98"/>
    </row>
    <row r="632" spans="1:41" ht="22.5" customHeight="1" x14ac:dyDescent="0.55000000000000004">
      <c r="A632" s="5">
        <v>1000</v>
      </c>
      <c r="B632" s="52" t="s">
        <v>66</v>
      </c>
      <c r="C632" s="59"/>
      <c r="D632" s="60"/>
      <c r="E632" s="149"/>
      <c r="F632" s="60"/>
      <c r="G632" s="60"/>
      <c r="H632" s="93"/>
      <c r="I632" s="93"/>
      <c r="J632" s="93"/>
      <c r="K632" s="93"/>
      <c r="L632" s="6"/>
      <c r="M632" s="8"/>
      <c r="N632" s="21"/>
      <c r="O632" s="10"/>
      <c r="P632" s="10"/>
      <c r="Q632" s="11"/>
      <c r="R632" s="11"/>
      <c r="S632" s="43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  <c r="AO632" s="98"/>
    </row>
    <row r="633" spans="1:41" ht="22.5" customHeight="1" x14ac:dyDescent="0.55000000000000004">
      <c r="A633" s="5">
        <v>1000</v>
      </c>
      <c r="B633" s="52" t="s">
        <v>66</v>
      </c>
      <c r="C633" s="59"/>
      <c r="D633" s="60"/>
      <c r="E633" s="149"/>
      <c r="F633" s="60"/>
      <c r="G633" s="60"/>
      <c r="H633" s="55"/>
      <c r="I633" s="23"/>
      <c r="J633" s="23"/>
      <c r="K633" s="24"/>
      <c r="L633" s="24"/>
      <c r="M633" s="8"/>
      <c r="N633" s="21"/>
      <c r="O633" s="10"/>
      <c r="P633" s="10"/>
      <c r="Q633" s="11"/>
      <c r="R633" s="11"/>
      <c r="S633" s="43"/>
      <c r="W633" s="14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  <c r="AO633" s="98"/>
    </row>
    <row r="634" spans="1:41" ht="22.5" customHeight="1" x14ac:dyDescent="0.55000000000000004">
      <c r="A634" s="5">
        <v>1000</v>
      </c>
      <c r="B634" s="52" t="s">
        <v>66</v>
      </c>
      <c r="C634" s="59"/>
      <c r="D634" s="60"/>
      <c r="E634" s="149"/>
      <c r="F634" s="60"/>
      <c r="G634" s="60"/>
      <c r="H634" s="15"/>
      <c r="I634" s="6"/>
      <c r="J634" s="25"/>
      <c r="K634" s="26"/>
      <c r="L634" s="24"/>
      <c r="M634" s="8"/>
      <c r="N634" s="21"/>
      <c r="O634" s="10"/>
      <c r="P634" s="10"/>
      <c r="Q634" s="11"/>
      <c r="R634" s="11"/>
      <c r="S634" s="43"/>
      <c r="W634" s="14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  <c r="AO634" s="98"/>
    </row>
    <row r="635" spans="1:41" ht="22.5" customHeight="1" x14ac:dyDescent="0.55000000000000004">
      <c r="A635" s="5">
        <v>1000</v>
      </c>
      <c r="B635" s="52" t="s">
        <v>66</v>
      </c>
      <c r="C635" s="59"/>
      <c r="D635" s="60"/>
      <c r="E635" s="149"/>
      <c r="F635" s="60"/>
      <c r="G635" s="60"/>
      <c r="H635" s="15"/>
      <c r="I635" s="25"/>
      <c r="J635" s="6"/>
      <c r="K635" s="25"/>
      <c r="L635" s="26"/>
      <c r="M635" s="8"/>
      <c r="N635" s="21"/>
      <c r="O635" s="10"/>
      <c r="P635" s="10"/>
      <c r="Q635" s="11"/>
      <c r="R635" s="11"/>
      <c r="S635" s="43"/>
      <c r="W635" s="14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  <c r="AO635" s="98"/>
    </row>
    <row r="636" spans="1:41" ht="22.5" customHeight="1" x14ac:dyDescent="0.55000000000000004">
      <c r="A636" s="5">
        <v>1000</v>
      </c>
      <c r="B636" s="52" t="s">
        <v>66</v>
      </c>
      <c r="C636" s="59"/>
      <c r="D636" s="60"/>
      <c r="E636" s="149"/>
      <c r="F636" s="60"/>
      <c r="G636" s="60"/>
      <c r="H636" s="15"/>
      <c r="I636" s="6"/>
      <c r="J636" s="6"/>
      <c r="K636" s="6"/>
      <c r="L636" s="25"/>
      <c r="M636" s="8"/>
      <c r="N636" s="21"/>
      <c r="O636" s="10"/>
      <c r="P636" s="10"/>
      <c r="Q636" s="11"/>
      <c r="R636" s="11"/>
      <c r="S636" s="43"/>
      <c r="W636" s="14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  <c r="AO636" s="98"/>
    </row>
    <row r="637" spans="1:41" ht="22.5" customHeight="1" x14ac:dyDescent="0.55000000000000004">
      <c r="A637" s="5">
        <v>1000</v>
      </c>
      <c r="B637" s="52" t="s">
        <v>66</v>
      </c>
      <c r="C637" s="59"/>
      <c r="D637" s="60"/>
      <c r="E637" s="149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11"/>
      <c r="S637" s="43"/>
      <c r="W637" s="14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  <c r="AO637" s="98"/>
    </row>
    <row r="638" spans="1:41" ht="22.5" customHeight="1" x14ac:dyDescent="0.55000000000000004">
      <c r="A638" s="5">
        <v>1000</v>
      </c>
      <c r="B638" s="52" t="s">
        <v>66</v>
      </c>
      <c r="C638" s="59"/>
      <c r="D638" s="60"/>
      <c r="E638" s="149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11"/>
      <c r="S638" s="43"/>
      <c r="W638" s="14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  <c r="AO638" s="98"/>
    </row>
    <row r="639" spans="1:41" ht="22.5" customHeight="1" x14ac:dyDescent="0.55000000000000004">
      <c r="A639" s="5">
        <v>1000</v>
      </c>
      <c r="B639" s="52" t="s">
        <v>66</v>
      </c>
      <c r="C639" s="59"/>
      <c r="D639" s="60"/>
      <c r="E639" s="149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11"/>
      <c r="S639" s="43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  <c r="AO639" s="98"/>
    </row>
    <row r="640" spans="1:41" ht="22.5" customHeight="1" x14ac:dyDescent="0.55000000000000004">
      <c r="A640" s="5">
        <v>1000</v>
      </c>
      <c r="B640" s="52" t="s">
        <v>66</v>
      </c>
      <c r="C640" s="59"/>
      <c r="D640" s="60"/>
      <c r="E640" s="149"/>
      <c r="F640" s="60"/>
      <c r="G640" s="60"/>
      <c r="H640" s="15"/>
      <c r="I640" s="6"/>
      <c r="J640" s="6"/>
      <c r="K640" s="7"/>
      <c r="L640" s="6"/>
      <c r="M640" s="8"/>
      <c r="N640" s="21"/>
      <c r="O640" s="10"/>
      <c r="P640" s="10"/>
      <c r="Q640" s="11"/>
      <c r="R640" s="11"/>
      <c r="S640" s="43"/>
      <c r="W640" s="14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  <c r="AO640" s="98"/>
    </row>
    <row r="641" spans="1:41" ht="22.5" customHeight="1" x14ac:dyDescent="0.55000000000000004">
      <c r="A641" s="5">
        <v>1000</v>
      </c>
      <c r="B641" s="52" t="s">
        <v>66</v>
      </c>
      <c r="C641" s="59"/>
      <c r="D641" s="60"/>
      <c r="E641" s="149"/>
      <c r="F641" s="60"/>
      <c r="G641" s="60"/>
      <c r="H641" s="15"/>
      <c r="I641" s="6"/>
      <c r="J641" s="23"/>
      <c r="K641" s="23"/>
      <c r="L641" s="7"/>
      <c r="M641" s="8"/>
      <c r="N641" s="21"/>
      <c r="O641" s="10"/>
      <c r="P641" s="10"/>
      <c r="Q641" s="11"/>
      <c r="R641" s="11"/>
      <c r="S641" s="43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  <c r="AO641" s="98"/>
    </row>
    <row r="642" spans="1:41" ht="22.5" customHeight="1" x14ac:dyDescent="0.55000000000000004">
      <c r="A642" s="5">
        <v>1000</v>
      </c>
      <c r="B642" s="52" t="s">
        <v>66</v>
      </c>
      <c r="C642" s="59"/>
      <c r="D642" s="60"/>
      <c r="E642" s="149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11"/>
      <c r="S642" s="43"/>
      <c r="W642" s="14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  <c r="AO642" s="98"/>
    </row>
    <row r="643" spans="1:41" ht="22.5" customHeight="1" x14ac:dyDescent="0.55000000000000004">
      <c r="A643" s="5">
        <v>1000</v>
      </c>
      <c r="B643" s="52" t="s">
        <v>66</v>
      </c>
      <c r="C643" s="59"/>
      <c r="D643" s="60"/>
      <c r="E643" s="149"/>
      <c r="F643" s="60"/>
      <c r="G643" s="60"/>
      <c r="H643" s="15"/>
      <c r="I643" s="6"/>
      <c r="J643" s="6"/>
      <c r="K643" s="6"/>
      <c r="L643" s="6"/>
      <c r="M643" s="8"/>
      <c r="N643" s="21"/>
      <c r="O643" s="10"/>
      <c r="P643" s="10"/>
      <c r="Q643" s="11"/>
      <c r="R643" s="11"/>
      <c r="S643" s="43"/>
      <c r="W643" s="14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  <c r="AO643" s="98"/>
    </row>
    <row r="644" spans="1:41" ht="22.5" customHeight="1" x14ac:dyDescent="0.55000000000000004">
      <c r="A644" s="5">
        <v>1000</v>
      </c>
      <c r="B644" s="52" t="s">
        <v>66</v>
      </c>
      <c r="C644" s="59"/>
      <c r="D644" s="60"/>
      <c r="E644" s="149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11"/>
      <c r="S644" s="43"/>
      <c r="W644" s="14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  <c r="AI644" s="98"/>
      <c r="AJ644" s="98"/>
      <c r="AK644" s="98"/>
      <c r="AL644" s="98"/>
      <c r="AM644" s="98"/>
      <c r="AN644" s="98"/>
      <c r="AO644" s="98"/>
    </row>
    <row r="645" spans="1:41" x14ac:dyDescent="0.55000000000000004">
      <c r="A645" s="5">
        <v>1000</v>
      </c>
      <c r="B645" s="52" t="s">
        <v>66</v>
      </c>
      <c r="C645" s="59"/>
      <c r="D645" s="60"/>
      <c r="E645" s="149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11"/>
      <c r="S645" s="43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  <c r="AI645" s="98"/>
      <c r="AJ645" s="98"/>
      <c r="AK645" s="98"/>
      <c r="AL645" s="98"/>
      <c r="AM645" s="98"/>
      <c r="AN645" s="98"/>
      <c r="AO645" s="98"/>
    </row>
    <row r="646" spans="1:41" x14ac:dyDescent="0.55000000000000004">
      <c r="A646" s="5">
        <v>1000</v>
      </c>
      <c r="B646" s="52" t="s">
        <v>66</v>
      </c>
      <c r="C646" s="59"/>
      <c r="D646" s="60"/>
      <c r="E646" s="149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11"/>
      <c r="S646" s="43"/>
      <c r="W646" s="14"/>
      <c r="Y646" s="98"/>
      <c r="Z646" s="98"/>
      <c r="AA646" s="98"/>
      <c r="AB646" s="98"/>
      <c r="AC646" s="98"/>
      <c r="AD646" s="98"/>
      <c r="AE646" s="98"/>
      <c r="AF646" s="98"/>
      <c r="AG646" s="98"/>
      <c r="AH646" s="98"/>
      <c r="AI646" s="98"/>
      <c r="AJ646" s="98"/>
      <c r="AK646" s="98"/>
      <c r="AL646" s="98"/>
      <c r="AM646" s="98"/>
      <c r="AN646" s="98"/>
      <c r="AO646" s="98"/>
    </row>
    <row r="647" spans="1:41" x14ac:dyDescent="0.55000000000000004">
      <c r="A647" s="5">
        <v>1000</v>
      </c>
      <c r="B647" s="52" t="s">
        <v>66</v>
      </c>
      <c r="C647" s="59"/>
      <c r="D647" s="60"/>
      <c r="E647" s="149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11"/>
      <c r="S647" s="43"/>
      <c r="W647" s="14"/>
      <c r="Y647" s="98"/>
      <c r="Z647" s="98"/>
      <c r="AA647" s="98"/>
      <c r="AB647" s="98"/>
      <c r="AC647" s="98"/>
      <c r="AD647" s="98"/>
      <c r="AE647" s="98"/>
      <c r="AF647" s="98"/>
      <c r="AG647" s="98"/>
      <c r="AH647" s="98"/>
      <c r="AI647" s="98"/>
      <c r="AJ647" s="98"/>
      <c r="AK647" s="98"/>
      <c r="AL647" s="98"/>
      <c r="AM647" s="98"/>
      <c r="AN647" s="98"/>
      <c r="AO647" s="98"/>
    </row>
    <row r="648" spans="1:41" ht="22.5" customHeight="1" x14ac:dyDescent="0.55000000000000004">
      <c r="A648" s="5">
        <v>1000</v>
      </c>
      <c r="B648" s="52" t="s">
        <v>66</v>
      </c>
      <c r="C648" s="59"/>
      <c r="D648" s="60"/>
      <c r="E648" s="149"/>
      <c r="F648" s="60"/>
      <c r="G648" s="60"/>
      <c r="H648" s="15"/>
      <c r="I648" s="6"/>
      <c r="J648" s="6"/>
      <c r="K648" s="7"/>
      <c r="L648" s="7"/>
      <c r="M648" s="8"/>
      <c r="N648" s="21"/>
      <c r="O648" s="10"/>
      <c r="P648" s="10"/>
      <c r="Q648" s="11"/>
      <c r="R648" s="11"/>
      <c r="S648" s="43"/>
      <c r="Y648" s="98"/>
      <c r="Z648" s="98"/>
      <c r="AA648" s="98"/>
      <c r="AB648" s="98"/>
      <c r="AC648" s="98"/>
      <c r="AD648" s="98"/>
      <c r="AE648" s="98"/>
      <c r="AF648" s="98"/>
      <c r="AG648" s="98"/>
      <c r="AH648" s="98"/>
      <c r="AI648" s="98"/>
      <c r="AJ648" s="98"/>
      <c r="AK648" s="98"/>
      <c r="AL648" s="98"/>
      <c r="AM648" s="98"/>
      <c r="AN648" s="98"/>
      <c r="AO648" s="98"/>
    </row>
    <row r="649" spans="1:41" ht="22.5" customHeight="1" x14ac:dyDescent="0.55000000000000004">
      <c r="A649" s="5">
        <v>1000</v>
      </c>
      <c r="B649" s="52" t="s">
        <v>66</v>
      </c>
      <c r="C649" s="59"/>
      <c r="D649" s="60"/>
      <c r="E649" s="149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11"/>
      <c r="S649" s="43"/>
      <c r="Y649" s="98"/>
      <c r="Z649" s="98"/>
      <c r="AA649" s="98"/>
      <c r="AB649" s="98"/>
      <c r="AC649" s="98"/>
      <c r="AD649" s="98"/>
      <c r="AE649" s="98"/>
      <c r="AF649" s="98"/>
      <c r="AG649" s="98"/>
      <c r="AH649" s="98"/>
      <c r="AI649" s="98"/>
      <c r="AJ649" s="98"/>
      <c r="AK649" s="98"/>
      <c r="AL649" s="98"/>
      <c r="AM649" s="98"/>
      <c r="AN649" s="98"/>
      <c r="AO649" s="98"/>
    </row>
    <row r="650" spans="1:41" ht="22.5" customHeight="1" x14ac:dyDescent="0.55000000000000004">
      <c r="A650" s="5">
        <v>1000</v>
      </c>
      <c r="B650" s="52" t="s">
        <v>66</v>
      </c>
      <c r="C650" s="59"/>
      <c r="D650" s="60"/>
      <c r="E650" s="149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11"/>
      <c r="S650" s="43"/>
      <c r="Y650" s="98"/>
      <c r="Z650" s="98"/>
      <c r="AA650" s="98"/>
      <c r="AB650" s="98"/>
      <c r="AC650" s="98"/>
      <c r="AD650" s="98"/>
      <c r="AE650" s="98"/>
      <c r="AF650" s="98"/>
      <c r="AG650" s="98"/>
      <c r="AH650" s="98"/>
      <c r="AI650" s="98"/>
      <c r="AJ650" s="98"/>
      <c r="AK650" s="98"/>
      <c r="AL650" s="98"/>
      <c r="AM650" s="98"/>
      <c r="AN650" s="98"/>
      <c r="AO650" s="98"/>
    </row>
    <row r="651" spans="1:41" ht="22.5" customHeight="1" x14ac:dyDescent="0.55000000000000004">
      <c r="A651" s="5">
        <v>1000</v>
      </c>
      <c r="B651" s="52" t="s">
        <v>66</v>
      </c>
      <c r="C651" s="59"/>
      <c r="D651" s="60"/>
      <c r="E651" s="149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11"/>
      <c r="S651" s="43"/>
      <c r="W651" s="14"/>
      <c r="Y651" s="98"/>
      <c r="Z651" s="98"/>
      <c r="AA651" s="98"/>
      <c r="AB651" s="98"/>
      <c r="AC651" s="98"/>
      <c r="AD651" s="98"/>
      <c r="AE651" s="98"/>
      <c r="AF651" s="98"/>
      <c r="AG651" s="98"/>
      <c r="AH651" s="98"/>
      <c r="AI651" s="98"/>
      <c r="AJ651" s="98"/>
      <c r="AK651" s="98"/>
      <c r="AL651" s="98"/>
      <c r="AM651" s="98"/>
      <c r="AN651" s="98"/>
      <c r="AO651" s="98"/>
    </row>
    <row r="652" spans="1:41" ht="22.5" customHeight="1" x14ac:dyDescent="0.55000000000000004">
      <c r="A652" s="5">
        <v>1000</v>
      </c>
      <c r="B652" s="52" t="s">
        <v>66</v>
      </c>
      <c r="C652" s="59"/>
      <c r="D652" s="60"/>
      <c r="E652" s="149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11"/>
      <c r="S652" s="43"/>
      <c r="W652" s="14"/>
      <c r="Y652" s="98"/>
      <c r="Z652" s="98"/>
      <c r="AA652" s="98"/>
      <c r="AB652" s="98"/>
      <c r="AC652" s="98"/>
      <c r="AD652" s="98"/>
      <c r="AE652" s="98"/>
      <c r="AF652" s="98"/>
      <c r="AG652" s="98"/>
      <c r="AH652" s="98"/>
      <c r="AI652" s="98"/>
      <c r="AJ652" s="98"/>
      <c r="AK652" s="98"/>
      <c r="AL652" s="98"/>
      <c r="AM652" s="98"/>
      <c r="AN652" s="98"/>
      <c r="AO652" s="98"/>
    </row>
    <row r="653" spans="1:41" ht="22.5" customHeight="1" x14ac:dyDescent="0.55000000000000004">
      <c r="A653" s="5">
        <v>1000</v>
      </c>
      <c r="B653" s="52" t="s">
        <v>66</v>
      </c>
      <c r="C653" s="59"/>
      <c r="D653" s="60"/>
      <c r="E653" s="149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11"/>
      <c r="S653" s="43"/>
      <c r="W653" s="14"/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  <c r="AI653" s="98"/>
      <c r="AJ653" s="98"/>
      <c r="AK653" s="98"/>
      <c r="AL653" s="98"/>
      <c r="AM653" s="98"/>
      <c r="AN653" s="98"/>
      <c r="AO653" s="98"/>
    </row>
    <row r="654" spans="1:41" ht="22.5" customHeight="1" x14ac:dyDescent="0.55000000000000004">
      <c r="A654" s="5">
        <v>1000</v>
      </c>
      <c r="B654" s="52" t="s">
        <v>66</v>
      </c>
      <c r="C654" s="59"/>
      <c r="D654" s="60"/>
      <c r="E654" s="149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11"/>
      <c r="S654" s="43"/>
      <c r="W654" s="14"/>
      <c r="Y654" s="98"/>
      <c r="Z654" s="98"/>
      <c r="AA654" s="98"/>
      <c r="AB654" s="98"/>
      <c r="AC654" s="98"/>
      <c r="AD654" s="98"/>
      <c r="AE654" s="98"/>
      <c r="AF654" s="98"/>
      <c r="AG654" s="98"/>
      <c r="AH654" s="98"/>
      <c r="AI654" s="98"/>
      <c r="AJ654" s="98"/>
      <c r="AK654" s="98"/>
      <c r="AL654" s="98"/>
      <c r="AM654" s="98"/>
      <c r="AN654" s="98"/>
      <c r="AO654" s="98"/>
    </row>
    <row r="655" spans="1:41" ht="22.5" customHeight="1" x14ac:dyDescent="0.55000000000000004">
      <c r="A655" s="5">
        <v>1000</v>
      </c>
      <c r="B655" s="52" t="s">
        <v>66</v>
      </c>
      <c r="C655" s="59"/>
      <c r="D655" s="60"/>
      <c r="E655" s="149"/>
      <c r="F655" s="60"/>
      <c r="G655" s="60"/>
      <c r="H655" s="15"/>
      <c r="I655" s="6"/>
      <c r="J655" s="7"/>
      <c r="K655" s="7"/>
      <c r="L655" s="6"/>
      <c r="M655" s="8"/>
      <c r="N655" s="21"/>
      <c r="O655" s="10"/>
      <c r="P655" s="10"/>
      <c r="Q655" s="11"/>
      <c r="R655" s="11"/>
      <c r="S655" s="43"/>
      <c r="W655" s="14"/>
    </row>
    <row r="656" spans="1:41" ht="22.5" customHeight="1" x14ac:dyDescent="0.55000000000000004">
      <c r="A656" s="5">
        <v>1000</v>
      </c>
      <c r="B656" s="52" t="s">
        <v>66</v>
      </c>
      <c r="C656" s="59"/>
      <c r="D656" s="60"/>
      <c r="E656" s="149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11"/>
      <c r="S656" s="43"/>
    </row>
    <row r="657" spans="1:23" ht="22.5" customHeight="1" x14ac:dyDescent="0.55000000000000004">
      <c r="A657" s="5">
        <v>1000</v>
      </c>
      <c r="B657" s="52" t="s">
        <v>66</v>
      </c>
      <c r="C657" s="59"/>
      <c r="D657" s="60"/>
      <c r="E657" s="149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11"/>
      <c r="S657" s="43"/>
      <c r="W657" s="14"/>
    </row>
    <row r="658" spans="1:23" ht="22.5" customHeight="1" x14ac:dyDescent="0.55000000000000004">
      <c r="A658" s="5">
        <v>1000</v>
      </c>
      <c r="B658" s="52" t="s">
        <v>66</v>
      </c>
      <c r="C658" s="59"/>
      <c r="D658" s="60"/>
      <c r="E658" s="149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11"/>
      <c r="S658" s="43"/>
    </row>
    <row r="659" spans="1:23" ht="22.5" customHeight="1" x14ac:dyDescent="0.55000000000000004">
      <c r="A659" s="5">
        <v>1000</v>
      </c>
      <c r="B659" s="52" t="s">
        <v>66</v>
      </c>
      <c r="C659" s="59"/>
      <c r="D659" s="60"/>
      <c r="E659" s="149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11"/>
      <c r="S659" s="43"/>
      <c r="W659" s="14"/>
    </row>
    <row r="660" spans="1:23" ht="22.5" customHeight="1" x14ac:dyDescent="0.55000000000000004">
      <c r="A660" s="5">
        <v>1000</v>
      </c>
      <c r="B660" s="52" t="s">
        <v>66</v>
      </c>
      <c r="C660" s="59"/>
      <c r="D660" s="60"/>
      <c r="E660" s="149"/>
      <c r="F660" s="60"/>
      <c r="G660" s="60"/>
      <c r="H660" s="15"/>
      <c r="I660" s="6"/>
      <c r="J660" s="6"/>
      <c r="K660" s="6"/>
      <c r="L660" s="27"/>
      <c r="M660" s="8"/>
      <c r="N660" s="21"/>
      <c r="O660" s="10"/>
      <c r="P660" s="10"/>
      <c r="Q660" s="11"/>
      <c r="R660" s="11"/>
      <c r="S660" s="43"/>
    </row>
    <row r="661" spans="1:23" ht="22.5" customHeight="1" x14ac:dyDescent="0.55000000000000004">
      <c r="A661" s="5">
        <v>1000</v>
      </c>
      <c r="B661" s="52" t="s">
        <v>66</v>
      </c>
      <c r="C661" s="59"/>
      <c r="D661" s="60"/>
      <c r="E661" s="149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11"/>
      <c r="S661" s="43"/>
    </row>
    <row r="662" spans="1:23" ht="22.5" customHeight="1" x14ac:dyDescent="0.55000000000000004">
      <c r="A662" s="5">
        <v>1000</v>
      </c>
      <c r="B662" s="52" t="s">
        <v>66</v>
      </c>
      <c r="C662" s="59"/>
      <c r="D662" s="60"/>
      <c r="E662" s="149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11"/>
      <c r="S662" s="43"/>
    </row>
    <row r="663" spans="1:23" ht="22.5" customHeight="1" x14ac:dyDescent="0.55000000000000004">
      <c r="A663" s="5">
        <v>1000</v>
      </c>
      <c r="B663" s="52" t="s">
        <v>66</v>
      </c>
      <c r="C663" s="59"/>
      <c r="D663" s="60"/>
      <c r="E663" s="149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11"/>
      <c r="S663" s="43"/>
      <c r="W663" s="14"/>
    </row>
    <row r="664" spans="1:23" ht="22.5" customHeight="1" x14ac:dyDescent="0.55000000000000004">
      <c r="A664" s="5">
        <v>1000</v>
      </c>
      <c r="B664" s="52" t="s">
        <v>66</v>
      </c>
      <c r="C664" s="59"/>
      <c r="D664" s="60"/>
      <c r="E664" s="149"/>
      <c r="F664" s="60"/>
      <c r="G664" s="60"/>
      <c r="H664" s="15"/>
      <c r="I664" s="6"/>
      <c r="J664" s="6"/>
      <c r="K664" s="6"/>
      <c r="L664" s="27"/>
      <c r="M664" s="8"/>
      <c r="N664" s="21"/>
      <c r="O664" s="10"/>
      <c r="P664" s="10"/>
      <c r="Q664" s="11"/>
      <c r="R664" s="11"/>
      <c r="S664" s="43"/>
      <c r="W664" s="14"/>
    </row>
    <row r="665" spans="1:23" ht="22.5" customHeight="1" x14ac:dyDescent="0.55000000000000004">
      <c r="A665" s="5">
        <v>1000</v>
      </c>
      <c r="B665" s="52" t="s">
        <v>66</v>
      </c>
      <c r="C665" s="59"/>
      <c r="D665" s="60"/>
      <c r="E665" s="149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11"/>
      <c r="S665" s="43"/>
      <c r="W665" s="14"/>
    </row>
    <row r="666" spans="1:23" ht="22.5" customHeight="1" x14ac:dyDescent="0.55000000000000004">
      <c r="A666" s="5">
        <v>1000</v>
      </c>
      <c r="B666" s="52" t="s">
        <v>66</v>
      </c>
      <c r="C666" s="59"/>
      <c r="D666" s="60"/>
      <c r="E666" s="149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11"/>
      <c r="S666" s="43"/>
      <c r="W666" s="14"/>
    </row>
    <row r="667" spans="1:23" ht="22.5" customHeight="1" x14ac:dyDescent="0.55000000000000004">
      <c r="A667" s="5">
        <v>1000</v>
      </c>
      <c r="B667" s="52" t="s">
        <v>66</v>
      </c>
      <c r="C667" s="59"/>
      <c r="D667" s="60"/>
      <c r="E667" s="149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11"/>
      <c r="S667" s="43"/>
      <c r="W667" s="14"/>
    </row>
    <row r="668" spans="1:23" ht="22.5" customHeight="1" x14ac:dyDescent="0.55000000000000004">
      <c r="A668" s="5"/>
      <c r="B668" s="52"/>
      <c r="C668" s="59"/>
      <c r="D668" s="60"/>
      <c r="E668" s="149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11"/>
      <c r="S668" s="43"/>
    </row>
    <row r="669" spans="1:23" ht="22.5" customHeight="1" x14ac:dyDescent="0.55000000000000004">
      <c r="A669" s="5"/>
      <c r="B669" s="52"/>
      <c r="C669" s="59"/>
      <c r="D669" s="60"/>
      <c r="E669" s="149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11"/>
      <c r="S669" s="43"/>
      <c r="W669" s="14"/>
    </row>
    <row r="670" spans="1:23" ht="22.5" customHeight="1" x14ac:dyDescent="0.55000000000000004">
      <c r="A670" s="5"/>
      <c r="B670" s="52"/>
      <c r="C670" s="59"/>
      <c r="D670" s="60"/>
      <c r="E670" s="149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11"/>
      <c r="S670" s="43"/>
    </row>
    <row r="671" spans="1:23" ht="22.5" customHeight="1" x14ac:dyDescent="0.55000000000000004">
      <c r="A671" s="5"/>
      <c r="B671" s="52"/>
      <c r="C671" s="59"/>
      <c r="D671" s="60"/>
      <c r="E671" s="149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11"/>
      <c r="S671" s="43"/>
      <c r="W671" s="14"/>
    </row>
    <row r="672" spans="1:23" ht="22.5" customHeight="1" x14ac:dyDescent="0.55000000000000004">
      <c r="A672" s="5"/>
      <c r="B672" s="52"/>
      <c r="C672" s="59"/>
      <c r="D672" s="60"/>
      <c r="E672" s="149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11"/>
      <c r="S672" s="43"/>
    </row>
    <row r="673" spans="1:23" ht="22.5" customHeight="1" x14ac:dyDescent="0.55000000000000004">
      <c r="A673" s="5"/>
      <c r="B673" s="52"/>
      <c r="C673" s="59"/>
      <c r="D673" s="60"/>
      <c r="E673" s="149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11"/>
      <c r="S673" s="43"/>
    </row>
    <row r="674" spans="1:23" ht="22.5" customHeight="1" x14ac:dyDescent="0.55000000000000004">
      <c r="A674" s="5"/>
      <c r="B674" s="52"/>
      <c r="C674" s="59"/>
      <c r="D674" s="60"/>
      <c r="E674" s="149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11"/>
      <c r="S674" s="43"/>
    </row>
    <row r="675" spans="1:23" ht="22.5" customHeight="1" x14ac:dyDescent="0.55000000000000004">
      <c r="A675" s="5"/>
      <c r="B675" s="52"/>
      <c r="C675" s="59"/>
      <c r="D675" s="60"/>
      <c r="E675" s="149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11"/>
      <c r="S675" s="43"/>
      <c r="W675" s="14"/>
    </row>
    <row r="676" spans="1:23" ht="22.5" customHeight="1" x14ac:dyDescent="0.55000000000000004">
      <c r="A676" s="5"/>
      <c r="B676" s="52"/>
      <c r="C676" s="59"/>
      <c r="D676" s="60"/>
      <c r="E676" s="149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11"/>
      <c r="S676" s="43"/>
      <c r="W676" s="14"/>
    </row>
    <row r="677" spans="1:23" ht="22.5" customHeight="1" x14ac:dyDescent="0.55000000000000004">
      <c r="A677" s="5"/>
      <c r="B677" s="52"/>
      <c r="C677" s="59"/>
      <c r="D677" s="60"/>
      <c r="E677" s="149"/>
      <c r="F677" s="60"/>
      <c r="G677" s="60"/>
      <c r="H677" s="15"/>
      <c r="I677" s="6"/>
      <c r="J677" s="6"/>
      <c r="K677" s="6"/>
      <c r="L677" s="6"/>
      <c r="M677" s="8"/>
      <c r="N677" s="28"/>
      <c r="O677" s="10"/>
      <c r="P677" s="10"/>
      <c r="Q677" s="11"/>
      <c r="R677" s="11"/>
      <c r="S677" s="43"/>
      <c r="W677" s="14"/>
    </row>
    <row r="678" spans="1:23" ht="22.5" customHeight="1" x14ac:dyDescent="0.55000000000000004">
      <c r="A678" s="5"/>
      <c r="B678" s="52"/>
      <c r="C678" s="59"/>
      <c r="D678" s="60"/>
      <c r="E678" s="149"/>
      <c r="F678" s="60"/>
      <c r="G678" s="60"/>
      <c r="H678" s="15"/>
      <c r="I678" s="6"/>
      <c r="J678" s="6"/>
      <c r="K678" s="6"/>
      <c r="L678" s="6"/>
      <c r="M678" s="8"/>
      <c r="N678" s="28"/>
      <c r="O678" s="10"/>
      <c r="P678" s="10"/>
      <c r="Q678" s="11"/>
      <c r="R678" s="11"/>
      <c r="S678" s="43"/>
    </row>
    <row r="679" spans="1:23" ht="22.5" customHeight="1" x14ac:dyDescent="0.55000000000000004">
      <c r="A679" s="5"/>
      <c r="B679" s="52"/>
      <c r="C679" s="59"/>
      <c r="D679" s="60"/>
      <c r="E679" s="149"/>
      <c r="F679" s="60"/>
      <c r="G679" s="60"/>
      <c r="H679" s="15"/>
      <c r="I679" s="6"/>
      <c r="J679" s="6"/>
      <c r="K679" s="6"/>
      <c r="L679" s="27"/>
      <c r="M679" s="8"/>
      <c r="N679" s="28"/>
      <c r="O679" s="10"/>
      <c r="P679" s="10"/>
      <c r="Q679" s="11"/>
      <c r="R679" s="11"/>
      <c r="S679" s="43"/>
      <c r="W679" s="14"/>
    </row>
    <row r="680" spans="1:23" ht="22.5" customHeight="1" x14ac:dyDescent="0.55000000000000004">
      <c r="A680" s="5"/>
      <c r="B680" s="52"/>
      <c r="C680" s="59"/>
      <c r="D680" s="60"/>
      <c r="E680" s="149"/>
      <c r="F680" s="60"/>
      <c r="G680" s="60"/>
      <c r="H680" s="15"/>
      <c r="I680" s="6"/>
      <c r="J680" s="6"/>
      <c r="K680" s="6"/>
      <c r="L680" s="6"/>
      <c r="M680" s="8"/>
      <c r="N680" s="28"/>
      <c r="O680" s="10"/>
      <c r="P680" s="10"/>
      <c r="Q680" s="11"/>
      <c r="R680" s="11"/>
      <c r="S680" s="43"/>
    </row>
    <row r="681" spans="1:23" x14ac:dyDescent="0.55000000000000004">
      <c r="A681" s="5"/>
      <c r="B681" s="52"/>
      <c r="C681" s="59"/>
      <c r="D681" s="60"/>
      <c r="E681" s="149"/>
      <c r="F681" s="60"/>
      <c r="G681" s="60"/>
      <c r="H681" s="15"/>
      <c r="I681" s="6"/>
      <c r="J681" s="6"/>
      <c r="K681" s="6"/>
      <c r="L681" s="24"/>
      <c r="M681" s="8"/>
      <c r="N681" s="28"/>
      <c r="O681" s="10"/>
      <c r="P681" s="10"/>
      <c r="Q681" s="11"/>
      <c r="R681" s="11"/>
      <c r="S681" s="43"/>
      <c r="W681" s="14"/>
    </row>
    <row r="682" spans="1:23" x14ac:dyDescent="0.55000000000000004">
      <c r="A682" s="5"/>
      <c r="B682" s="52"/>
      <c r="C682" s="59"/>
      <c r="D682" s="60"/>
      <c r="E682" s="149"/>
      <c r="F682" s="60"/>
      <c r="G682" s="60"/>
      <c r="H682" s="15"/>
      <c r="I682" s="6"/>
      <c r="J682" s="6"/>
      <c r="K682" s="6"/>
      <c r="L682" s="24"/>
      <c r="M682" s="8"/>
      <c r="N682" s="28"/>
      <c r="O682" s="10"/>
      <c r="P682" s="10"/>
      <c r="Q682" s="11"/>
      <c r="R682" s="11"/>
      <c r="S682" s="43"/>
      <c r="W682" s="14"/>
    </row>
    <row r="683" spans="1:23" x14ac:dyDescent="0.55000000000000004">
      <c r="A683" s="5"/>
      <c r="B683" s="52"/>
      <c r="C683" s="59"/>
      <c r="D683" s="60"/>
      <c r="E683" s="149"/>
      <c r="F683" s="60"/>
      <c r="G683" s="60"/>
      <c r="H683" s="15"/>
      <c r="I683" s="6"/>
      <c r="J683" s="6"/>
      <c r="K683" s="6"/>
      <c r="L683" s="24"/>
      <c r="M683" s="8"/>
      <c r="N683" s="21"/>
      <c r="O683" s="10"/>
      <c r="P683" s="10"/>
      <c r="Q683" s="11"/>
      <c r="R683" s="11"/>
      <c r="S683" s="43"/>
    </row>
    <row r="684" spans="1:23" ht="22.5" customHeight="1" x14ac:dyDescent="0.55000000000000004">
      <c r="A684" s="5"/>
      <c r="B684" s="52"/>
      <c r="C684" s="59"/>
      <c r="D684" s="60"/>
      <c r="E684" s="149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0"/>
      <c r="Q684" s="11"/>
      <c r="R684" s="11"/>
      <c r="S684" s="43"/>
    </row>
    <row r="685" spans="1:23" ht="22.5" customHeight="1" x14ac:dyDescent="0.55000000000000004">
      <c r="A685" s="5"/>
      <c r="B685" s="52"/>
      <c r="C685" s="59"/>
      <c r="D685" s="60"/>
      <c r="E685" s="149"/>
      <c r="F685" s="60"/>
      <c r="G685" s="60"/>
      <c r="H685" s="15"/>
      <c r="I685" s="6"/>
      <c r="J685" s="7"/>
      <c r="K685" s="7"/>
      <c r="L685" s="24"/>
      <c r="M685" s="8"/>
      <c r="N685" s="21"/>
      <c r="O685" s="10"/>
      <c r="P685" s="10"/>
      <c r="Q685" s="11"/>
      <c r="R685" s="11"/>
      <c r="S685" s="43"/>
    </row>
    <row r="686" spans="1:23" ht="22.5" customHeight="1" x14ac:dyDescent="0.55000000000000004">
      <c r="A686" s="5"/>
      <c r="B686" s="52"/>
      <c r="C686" s="59"/>
      <c r="D686" s="60"/>
      <c r="E686" s="149"/>
      <c r="F686" s="60"/>
      <c r="G686" s="60"/>
      <c r="H686" s="15"/>
      <c r="I686" s="6"/>
      <c r="J686" s="7"/>
      <c r="K686" s="7"/>
      <c r="L686" s="7"/>
      <c r="M686" s="8"/>
      <c r="N686" s="21"/>
      <c r="O686" s="10"/>
      <c r="P686" s="10"/>
      <c r="Q686" s="11"/>
      <c r="R686" s="11"/>
      <c r="S686" s="43"/>
      <c r="W686" s="14"/>
    </row>
    <row r="687" spans="1:23" ht="22.5" customHeight="1" x14ac:dyDescent="0.55000000000000004">
      <c r="A687" s="5"/>
      <c r="B687" s="52"/>
      <c r="C687" s="59"/>
      <c r="D687" s="60"/>
      <c r="E687" s="149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0"/>
      <c r="Q687" s="11"/>
      <c r="R687" s="11"/>
      <c r="S687" s="43"/>
    </row>
    <row r="688" spans="1:23" ht="22.5" customHeight="1" x14ac:dyDescent="0.55000000000000004">
      <c r="A688" s="5"/>
      <c r="B688" s="52"/>
      <c r="C688" s="59"/>
      <c r="D688" s="60"/>
      <c r="E688" s="149"/>
      <c r="F688" s="60"/>
      <c r="G688" s="60"/>
      <c r="H688" s="15"/>
      <c r="I688" s="6"/>
      <c r="J688" s="7"/>
      <c r="K688" s="7"/>
      <c r="L688" s="6"/>
      <c r="M688" s="8"/>
      <c r="N688" s="21"/>
      <c r="O688" s="10"/>
      <c r="P688" s="10"/>
      <c r="Q688" s="11"/>
      <c r="R688" s="11"/>
      <c r="S688" s="43"/>
      <c r="W688" s="14"/>
    </row>
    <row r="689" spans="1:24" ht="22.5" customHeight="1" x14ac:dyDescent="0.55000000000000004">
      <c r="A689" s="5"/>
      <c r="B689" s="52"/>
      <c r="C689" s="59"/>
      <c r="D689" s="60"/>
      <c r="E689" s="149"/>
      <c r="F689" s="60"/>
      <c r="G689" s="60"/>
      <c r="H689" s="15"/>
      <c r="I689" s="6"/>
      <c r="J689" s="7"/>
      <c r="K689" s="7"/>
      <c r="L689" s="7"/>
      <c r="M689" s="8"/>
      <c r="N689" s="21"/>
      <c r="O689" s="10"/>
      <c r="P689" s="10"/>
      <c r="Q689" s="11"/>
      <c r="R689" s="11"/>
      <c r="S689" s="43"/>
    </row>
    <row r="690" spans="1:24" s="13" customFormat="1" ht="22.5" customHeight="1" x14ac:dyDescent="0.55000000000000004">
      <c r="A690" s="5"/>
      <c r="B690" s="52"/>
      <c r="C690" s="59"/>
      <c r="D690" s="60"/>
      <c r="E690" s="149"/>
      <c r="F690" s="60"/>
      <c r="G690" s="60"/>
      <c r="H690" s="15"/>
      <c r="I690" s="6"/>
      <c r="J690" s="6"/>
      <c r="K690" s="6"/>
      <c r="L690" s="6"/>
      <c r="M690" s="8"/>
      <c r="N690" s="21"/>
      <c r="O690" s="10"/>
      <c r="P690" s="128"/>
      <c r="Q690" s="3"/>
      <c r="R690" s="3"/>
      <c r="S690" s="50"/>
      <c r="X690" s="3"/>
    </row>
    <row r="691" spans="1:24" s="13" customFormat="1" ht="22.5" customHeight="1" x14ac:dyDescent="0.55000000000000004">
      <c r="A691" s="5"/>
      <c r="B691" s="52"/>
      <c r="C691" s="59"/>
      <c r="D691" s="60"/>
      <c r="E691" s="149"/>
      <c r="F691" s="60"/>
      <c r="G691" s="60"/>
      <c r="H691" s="15"/>
      <c r="I691" s="6"/>
      <c r="J691" s="7"/>
      <c r="K691" s="7"/>
      <c r="L691" s="6"/>
      <c r="M691" s="8"/>
      <c r="N691" s="21"/>
      <c r="O691" s="10"/>
      <c r="P691" s="128"/>
      <c r="Q691" s="3"/>
      <c r="R691" s="3"/>
      <c r="S691" s="50"/>
      <c r="X691" s="3"/>
    </row>
    <row r="692" spans="1:24" s="13" customFormat="1" ht="22.5" customHeight="1" x14ac:dyDescent="0.55000000000000004">
      <c r="A692" s="5"/>
      <c r="B692" s="52"/>
      <c r="C692" s="59"/>
      <c r="D692" s="60"/>
      <c r="E692" s="149"/>
      <c r="F692" s="60"/>
      <c r="G692" s="60"/>
      <c r="H692" s="15"/>
      <c r="I692" s="6"/>
      <c r="J692" s="7"/>
      <c r="K692" s="7"/>
      <c r="L692" s="7"/>
      <c r="M692" s="8"/>
      <c r="N692" s="21"/>
      <c r="O692" s="10"/>
      <c r="P692" s="128"/>
      <c r="Q692" s="3"/>
      <c r="R692" s="3"/>
      <c r="S692" s="50"/>
      <c r="X692" s="3"/>
    </row>
    <row r="693" spans="1:24" s="13" customFormat="1" ht="22.5" customHeight="1" x14ac:dyDescent="0.55000000000000004">
      <c r="A693" s="5"/>
      <c r="B693" s="52"/>
      <c r="C693" s="59"/>
      <c r="D693" s="60"/>
      <c r="E693" s="149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28"/>
      <c r="Q693" s="3"/>
      <c r="R693" s="3"/>
      <c r="S693" s="50"/>
      <c r="X693" s="3"/>
    </row>
    <row r="694" spans="1:24" s="13" customFormat="1" ht="22.5" customHeight="1" x14ac:dyDescent="0.55000000000000004">
      <c r="A694" s="5"/>
      <c r="B694" s="52"/>
      <c r="C694" s="59"/>
      <c r="D694" s="60"/>
      <c r="E694" s="149"/>
      <c r="F694" s="60"/>
      <c r="G694" s="60"/>
      <c r="H694" s="15"/>
      <c r="I694" s="6"/>
      <c r="J694" s="7"/>
      <c r="K694" s="7"/>
      <c r="L694" s="6"/>
      <c r="M694" s="8"/>
      <c r="N694" s="21"/>
      <c r="O694" s="10"/>
      <c r="P694" s="128"/>
      <c r="Q694" s="3"/>
      <c r="R694" s="3"/>
      <c r="S694" s="50"/>
      <c r="X694" s="3"/>
    </row>
    <row r="695" spans="1:24" s="13" customFormat="1" ht="22.5" customHeight="1" x14ac:dyDescent="0.55000000000000004">
      <c r="A695" s="5"/>
      <c r="B695" s="52"/>
      <c r="C695" s="59"/>
      <c r="D695" s="60"/>
      <c r="E695" s="149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28"/>
      <c r="Q695" s="3"/>
      <c r="R695" s="3"/>
      <c r="S695" s="50"/>
      <c r="X695" s="3"/>
    </row>
    <row r="696" spans="1:24" s="13" customFormat="1" ht="22.5" customHeight="1" x14ac:dyDescent="0.55000000000000004">
      <c r="A696" s="5"/>
      <c r="B696" s="52"/>
      <c r="C696" s="59"/>
      <c r="D696" s="60"/>
      <c r="E696" s="149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28"/>
      <c r="Q696" s="3"/>
      <c r="R696" s="3"/>
      <c r="S696" s="50"/>
      <c r="X696" s="3"/>
    </row>
    <row r="697" spans="1:24" s="13" customFormat="1" ht="22.5" customHeight="1" x14ac:dyDescent="0.55000000000000004">
      <c r="A697" s="5"/>
      <c r="B697" s="52"/>
      <c r="C697" s="59"/>
      <c r="D697" s="60"/>
      <c r="E697" s="149"/>
      <c r="F697" s="60"/>
      <c r="G697" s="60"/>
      <c r="H697" s="15"/>
      <c r="I697" s="6"/>
      <c r="J697" s="6"/>
      <c r="K697" s="6"/>
      <c r="L697" s="7"/>
      <c r="M697" s="8"/>
      <c r="N697" s="21"/>
      <c r="O697" s="10"/>
      <c r="P697" s="128"/>
      <c r="Q697" s="3"/>
      <c r="R697" s="3"/>
      <c r="S697" s="50"/>
      <c r="X697" s="3"/>
    </row>
    <row r="698" spans="1:24" s="13" customFormat="1" ht="22.5" customHeight="1" x14ac:dyDescent="0.55000000000000004">
      <c r="A698" s="5"/>
      <c r="B698" s="52"/>
      <c r="C698" s="59"/>
      <c r="D698" s="60"/>
      <c r="E698" s="149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28"/>
      <c r="Q698" s="3"/>
      <c r="R698" s="3"/>
      <c r="S698" s="50"/>
      <c r="X698" s="3"/>
    </row>
    <row r="699" spans="1:24" s="13" customFormat="1" ht="22.5" customHeight="1" x14ac:dyDescent="0.55000000000000004">
      <c r="A699" s="5"/>
      <c r="B699" s="52"/>
      <c r="C699" s="59"/>
      <c r="D699" s="60"/>
      <c r="E699" s="149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3"/>
      <c r="S699" s="50"/>
      <c r="X699" s="3"/>
    </row>
    <row r="700" spans="1:24" s="13" customFormat="1" ht="22.5" customHeight="1" x14ac:dyDescent="0.55000000000000004">
      <c r="A700" s="5"/>
      <c r="B700" s="52"/>
      <c r="C700" s="59"/>
      <c r="D700" s="60"/>
      <c r="E700" s="149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3"/>
      <c r="S700" s="50"/>
      <c r="X700" s="3"/>
    </row>
    <row r="701" spans="1:24" s="13" customFormat="1" ht="22.5" customHeight="1" x14ac:dyDescent="0.55000000000000004">
      <c r="A701" s="5"/>
      <c r="B701" s="52"/>
      <c r="C701" s="59"/>
      <c r="D701" s="60"/>
      <c r="E701" s="149"/>
      <c r="F701" s="60"/>
      <c r="G701" s="60"/>
      <c r="H701" s="15"/>
      <c r="I701" s="6"/>
      <c r="J701" s="6"/>
      <c r="K701" s="7"/>
      <c r="L701" s="6"/>
      <c r="M701" s="8"/>
      <c r="N701" s="9"/>
      <c r="O701" s="10"/>
      <c r="P701" s="128"/>
      <c r="Q701" s="3"/>
      <c r="R701" s="3"/>
      <c r="S701" s="50"/>
      <c r="X701" s="3"/>
    </row>
    <row r="702" spans="1:24" s="13" customFormat="1" ht="22.5" customHeight="1" x14ac:dyDescent="0.55000000000000004">
      <c r="A702" s="5"/>
      <c r="B702" s="52"/>
      <c r="C702" s="59"/>
      <c r="D702" s="60"/>
      <c r="E702" s="149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3"/>
      <c r="S702" s="50"/>
      <c r="X702" s="3"/>
    </row>
    <row r="703" spans="1:24" s="13" customFormat="1" ht="22.5" customHeight="1" x14ac:dyDescent="0.55000000000000004">
      <c r="A703" s="5"/>
      <c r="B703" s="52"/>
      <c r="C703" s="59"/>
      <c r="D703" s="60"/>
      <c r="E703" s="149"/>
      <c r="F703" s="60"/>
      <c r="G703" s="60"/>
      <c r="H703" s="15"/>
      <c r="I703" s="6"/>
      <c r="J703" s="6"/>
      <c r="K703" s="7"/>
      <c r="L703" s="6"/>
      <c r="M703" s="8"/>
      <c r="N703" s="21"/>
      <c r="O703" s="10"/>
      <c r="P703" s="128"/>
      <c r="Q703" s="3"/>
      <c r="R703" s="3"/>
      <c r="S703" s="50"/>
      <c r="X703" s="3"/>
    </row>
    <row r="704" spans="1:24" s="13" customFormat="1" ht="22.5" customHeight="1" x14ac:dyDescent="0.55000000000000004">
      <c r="A704" s="5"/>
      <c r="B704" s="52"/>
      <c r="C704" s="59"/>
      <c r="D704" s="60"/>
      <c r="E704" s="149"/>
      <c r="F704" s="60"/>
      <c r="G704" s="60"/>
      <c r="H704" s="15"/>
      <c r="I704" s="6"/>
      <c r="J704" s="6"/>
      <c r="K704" s="7"/>
      <c r="L704" s="6"/>
      <c r="M704" s="8"/>
      <c r="N704" s="21"/>
      <c r="O704" s="10"/>
      <c r="P704" s="128"/>
      <c r="Q704" s="3"/>
      <c r="R704" s="3"/>
      <c r="S704" s="50"/>
      <c r="X704" s="3"/>
    </row>
    <row r="705" spans="1:24" s="13" customFormat="1" ht="22.5" customHeight="1" x14ac:dyDescent="0.55000000000000004">
      <c r="A705" s="5"/>
      <c r="B705" s="52"/>
      <c r="C705" s="59"/>
      <c r="D705" s="60"/>
      <c r="E705" s="149"/>
      <c r="F705" s="60"/>
      <c r="G705" s="60"/>
      <c r="H705" s="56"/>
      <c r="I705" s="7"/>
      <c r="J705" s="6"/>
      <c r="K705" s="7"/>
      <c r="L705" s="6"/>
      <c r="M705" s="8"/>
      <c r="N705" s="21"/>
      <c r="O705" s="10"/>
      <c r="P705" s="128"/>
      <c r="Q705" s="3"/>
      <c r="R705" s="3"/>
      <c r="S705" s="50"/>
      <c r="X705" s="3"/>
    </row>
    <row r="706" spans="1:24" s="13" customFormat="1" ht="22.5" customHeight="1" x14ac:dyDescent="0.55000000000000004">
      <c r="A706" s="5"/>
      <c r="B706" s="52"/>
      <c r="C706" s="59"/>
      <c r="D706" s="60"/>
      <c r="E706" s="149"/>
      <c r="F706" s="60"/>
      <c r="G706" s="60"/>
      <c r="H706" s="22"/>
      <c r="I706" s="6"/>
      <c r="J706" s="6"/>
      <c r="K706" s="7"/>
      <c r="L706" s="6"/>
      <c r="M706" s="8"/>
      <c r="N706" s="21"/>
      <c r="O706" s="10"/>
      <c r="P706" s="128"/>
      <c r="Q706" s="3"/>
      <c r="R706" s="3"/>
      <c r="S706" s="50"/>
      <c r="X706" s="3"/>
    </row>
    <row r="707" spans="1:24" s="13" customFormat="1" ht="22.5" customHeight="1" x14ac:dyDescent="0.55000000000000004">
      <c r="A707" s="5"/>
      <c r="B707" s="52"/>
      <c r="C707" s="59"/>
      <c r="D707" s="60"/>
      <c r="E707" s="149"/>
      <c r="F707" s="60"/>
      <c r="G707" s="60"/>
      <c r="H707" s="15"/>
      <c r="I707" s="6"/>
      <c r="J707" s="29"/>
      <c r="K707" s="7"/>
      <c r="L707" s="6"/>
      <c r="M707" s="8"/>
      <c r="N707" s="21"/>
      <c r="O707" s="10"/>
      <c r="P707" s="128"/>
      <c r="Q707" s="3"/>
      <c r="R707" s="3"/>
      <c r="S707" s="50"/>
      <c r="X707" s="3"/>
    </row>
    <row r="708" spans="1:24" s="13" customFormat="1" ht="22.5" customHeight="1" x14ac:dyDescent="0.55000000000000004">
      <c r="A708" s="5"/>
      <c r="B708" s="52"/>
      <c r="C708" s="59"/>
      <c r="D708" s="60"/>
      <c r="E708" s="149"/>
      <c r="F708" s="60"/>
      <c r="G708" s="60"/>
      <c r="H708" s="15"/>
      <c r="I708" s="6"/>
      <c r="J708" s="6"/>
      <c r="K708" s="29"/>
      <c r="L708" s="6"/>
      <c r="M708" s="8"/>
      <c r="N708" s="21"/>
      <c r="O708" s="10"/>
      <c r="P708" s="128"/>
      <c r="Q708" s="3"/>
      <c r="R708" s="3"/>
      <c r="S708" s="50"/>
      <c r="X708" s="3"/>
    </row>
    <row r="709" spans="1:24" s="13" customFormat="1" ht="22.5" customHeight="1" x14ac:dyDescent="0.55000000000000004">
      <c r="A709" s="5"/>
      <c r="B709" s="52"/>
      <c r="C709" s="59"/>
      <c r="D709" s="60"/>
      <c r="E709" s="149"/>
      <c r="F709" s="60"/>
      <c r="G709" s="60"/>
      <c r="H709" s="15"/>
      <c r="I709" s="6"/>
      <c r="J709" s="6"/>
      <c r="K709" s="7"/>
      <c r="L709" s="29"/>
      <c r="M709" s="8"/>
      <c r="N709" s="21"/>
      <c r="O709" s="10"/>
      <c r="P709" s="128"/>
      <c r="Q709" s="3"/>
      <c r="R709" s="3"/>
      <c r="S709" s="50"/>
      <c r="X709" s="3"/>
    </row>
    <row r="710" spans="1:24" s="13" customFormat="1" ht="22.5" customHeight="1" x14ac:dyDescent="0.55000000000000004">
      <c r="A710" s="5"/>
      <c r="B710" s="52"/>
      <c r="C710" s="59"/>
      <c r="D710" s="60"/>
      <c r="E710" s="149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3"/>
      <c r="S710" s="50"/>
      <c r="X710" s="3"/>
    </row>
    <row r="711" spans="1:24" s="13" customFormat="1" ht="22.5" customHeight="1" x14ac:dyDescent="0.55000000000000004">
      <c r="A711" s="5"/>
      <c r="B711" s="52"/>
      <c r="C711" s="59"/>
      <c r="D711" s="60"/>
      <c r="E711" s="149"/>
      <c r="F711" s="60"/>
      <c r="G711" s="60"/>
      <c r="H711" s="15"/>
      <c r="I711" s="6"/>
      <c r="J711" s="7"/>
      <c r="K711" s="7"/>
      <c r="L711" s="6"/>
      <c r="M711" s="8"/>
      <c r="N711" s="21"/>
      <c r="O711" s="10"/>
      <c r="P711" s="128"/>
      <c r="Q711" s="3"/>
      <c r="R711" s="3"/>
      <c r="S711" s="50"/>
      <c r="X711" s="3"/>
    </row>
    <row r="712" spans="1:24" s="13" customFormat="1" ht="22.5" customHeight="1" x14ac:dyDescent="0.55000000000000004">
      <c r="A712" s="5"/>
      <c r="B712" s="52"/>
      <c r="C712" s="59"/>
      <c r="D712" s="60"/>
      <c r="E712" s="149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8"/>
      <c r="Q712" s="3"/>
      <c r="R712" s="3"/>
      <c r="S712" s="50"/>
      <c r="X712" s="3"/>
    </row>
    <row r="713" spans="1:24" s="13" customFormat="1" ht="22.5" customHeight="1" x14ac:dyDescent="0.55000000000000004">
      <c r="A713" s="5"/>
      <c r="B713" s="52"/>
      <c r="C713" s="59"/>
      <c r="D713" s="60"/>
      <c r="E713" s="149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3"/>
      <c r="S713" s="50"/>
      <c r="X713" s="3"/>
    </row>
    <row r="714" spans="1:24" s="13" customFormat="1" ht="22.5" customHeight="1" x14ac:dyDescent="0.55000000000000004">
      <c r="A714" s="5"/>
      <c r="B714" s="52"/>
      <c r="C714" s="59"/>
      <c r="D714" s="60"/>
      <c r="E714" s="149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8"/>
      <c r="Q714" s="3"/>
      <c r="R714" s="3"/>
      <c r="S714" s="50"/>
      <c r="X714" s="3"/>
    </row>
    <row r="715" spans="1:24" s="13" customFormat="1" ht="22.5" customHeight="1" x14ac:dyDescent="0.55000000000000004">
      <c r="A715" s="5"/>
      <c r="B715" s="52"/>
      <c r="C715" s="59"/>
      <c r="D715" s="60"/>
      <c r="E715" s="149"/>
      <c r="F715" s="60"/>
      <c r="G715" s="60"/>
      <c r="H715" s="15"/>
      <c r="I715" s="6"/>
      <c r="J715" s="7"/>
      <c r="K715" s="6"/>
      <c r="L715" s="6"/>
      <c r="M715" s="8"/>
      <c r="N715" s="21"/>
      <c r="O715" s="10"/>
      <c r="P715" s="128"/>
      <c r="Q715" s="3"/>
      <c r="R715" s="3"/>
      <c r="S715" s="50"/>
      <c r="X715" s="3"/>
    </row>
    <row r="716" spans="1:24" s="13" customFormat="1" ht="22.5" customHeight="1" x14ac:dyDescent="0.55000000000000004">
      <c r="A716" s="5"/>
      <c r="B716" s="52"/>
      <c r="C716" s="59"/>
      <c r="D716" s="60"/>
      <c r="E716" s="149"/>
      <c r="F716" s="60"/>
      <c r="G716" s="60"/>
      <c r="H716" s="15"/>
      <c r="I716" s="6"/>
      <c r="J716" s="7"/>
      <c r="K716" s="7"/>
      <c r="L716" s="6"/>
      <c r="M716" s="8"/>
      <c r="N716" s="21"/>
      <c r="O716" s="10"/>
      <c r="P716" s="128"/>
      <c r="Q716" s="3"/>
      <c r="R716" s="3"/>
      <c r="S716" s="50"/>
      <c r="X716" s="3"/>
    </row>
    <row r="717" spans="1:24" s="13" customFormat="1" ht="22.5" customHeight="1" x14ac:dyDescent="0.55000000000000004">
      <c r="A717" s="5"/>
      <c r="B717" s="52"/>
      <c r="C717" s="59"/>
      <c r="D717" s="60"/>
      <c r="E717" s="149"/>
      <c r="F717" s="60"/>
      <c r="G717" s="60"/>
      <c r="H717" s="15"/>
      <c r="I717" s="6"/>
      <c r="J717" s="6"/>
      <c r="K717" s="7"/>
      <c r="L717" s="7"/>
      <c r="M717" s="8"/>
      <c r="N717" s="21"/>
      <c r="O717" s="10"/>
      <c r="P717" s="128"/>
      <c r="Q717" s="3"/>
      <c r="R717" s="3"/>
      <c r="S717" s="50"/>
      <c r="X717" s="3"/>
    </row>
    <row r="718" spans="1:24" s="13" customFormat="1" ht="22.5" customHeight="1" x14ac:dyDescent="0.55000000000000004">
      <c r="A718" s="5"/>
      <c r="B718" s="52"/>
      <c r="C718" s="59"/>
      <c r="D718" s="60"/>
      <c r="E718" s="149"/>
      <c r="F718" s="60"/>
      <c r="G718" s="60"/>
      <c r="H718" s="15"/>
      <c r="I718" s="6"/>
      <c r="J718" s="7"/>
      <c r="K718" s="6"/>
      <c r="L718" s="6"/>
      <c r="M718" s="8"/>
      <c r="N718" s="21"/>
      <c r="O718" s="10"/>
      <c r="P718" s="128"/>
      <c r="Q718" s="3"/>
      <c r="R718" s="3"/>
      <c r="S718" s="50"/>
      <c r="X718" s="3"/>
    </row>
    <row r="719" spans="1:24" s="13" customFormat="1" ht="22.5" customHeight="1" x14ac:dyDescent="0.55000000000000004">
      <c r="A719" s="5"/>
      <c r="B719" s="52"/>
      <c r="C719" s="59"/>
      <c r="D719" s="60"/>
      <c r="E719" s="149"/>
      <c r="F719" s="60"/>
      <c r="G719" s="60"/>
      <c r="H719" s="15"/>
      <c r="I719" s="6"/>
      <c r="J719" s="7"/>
      <c r="K719" s="7"/>
      <c r="L719" s="6"/>
      <c r="M719" s="8"/>
      <c r="N719" s="21"/>
      <c r="O719" s="10"/>
      <c r="P719" s="128"/>
      <c r="Q719" s="3"/>
      <c r="R719" s="3"/>
      <c r="S719" s="50"/>
      <c r="X719" s="3"/>
    </row>
    <row r="720" spans="1:24" s="13" customFormat="1" ht="22.5" customHeight="1" x14ac:dyDescent="0.55000000000000004">
      <c r="A720" s="5"/>
      <c r="B720" s="52"/>
      <c r="C720" s="59"/>
      <c r="D720" s="60"/>
      <c r="E720" s="149"/>
      <c r="F720" s="60"/>
      <c r="G720" s="60"/>
      <c r="H720" s="15"/>
      <c r="I720" s="6"/>
      <c r="J720" s="7"/>
      <c r="K720" s="7"/>
      <c r="L720" s="7"/>
      <c r="M720" s="8"/>
      <c r="N720" s="21"/>
      <c r="O720" s="10"/>
      <c r="P720" s="128"/>
      <c r="Q720" s="3"/>
      <c r="R720" s="3"/>
      <c r="S720" s="50"/>
      <c r="X720" s="3"/>
    </row>
    <row r="721" spans="1:24" s="13" customFormat="1" ht="22.5" customHeight="1" x14ac:dyDescent="0.55000000000000004">
      <c r="A721" s="5"/>
      <c r="B721" s="52"/>
      <c r="C721" s="59"/>
      <c r="D721" s="60"/>
      <c r="E721" s="149"/>
      <c r="F721" s="60"/>
      <c r="G721" s="60"/>
      <c r="H721" s="15"/>
      <c r="I721" s="6"/>
      <c r="J721" s="6"/>
      <c r="K721" s="7"/>
      <c r="L721" s="7"/>
      <c r="M721" s="8"/>
      <c r="N721" s="21"/>
      <c r="O721" s="10"/>
      <c r="P721" s="128"/>
      <c r="Q721" s="3"/>
      <c r="R721" s="3"/>
      <c r="S721" s="50"/>
      <c r="X721" s="3"/>
    </row>
    <row r="722" spans="1:24" s="13" customFormat="1" ht="22.5" customHeight="1" x14ac:dyDescent="0.55000000000000004">
      <c r="A722" s="5"/>
      <c r="B722" s="52"/>
      <c r="C722" s="59"/>
      <c r="D722" s="60"/>
      <c r="E722" s="149"/>
      <c r="F722" s="60"/>
      <c r="G722" s="60"/>
      <c r="H722" s="15"/>
      <c r="I722" s="6"/>
      <c r="J722" s="6"/>
      <c r="K722" s="7"/>
      <c r="L722" s="6"/>
      <c r="M722" s="8"/>
      <c r="N722" s="9"/>
      <c r="O722" s="10"/>
      <c r="P722" s="128"/>
      <c r="Q722" s="3"/>
      <c r="R722" s="3"/>
      <c r="S722" s="50"/>
      <c r="X722" s="3"/>
    </row>
    <row r="723" spans="1:24" s="13" customFormat="1" ht="22.5" customHeight="1" x14ac:dyDescent="0.55000000000000004">
      <c r="A723" s="5"/>
      <c r="B723" s="52"/>
      <c r="C723" s="59"/>
      <c r="D723" s="60"/>
      <c r="E723" s="149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3"/>
      <c r="S723" s="50"/>
      <c r="X723" s="3"/>
    </row>
    <row r="724" spans="1:24" s="13" customFormat="1" ht="22.5" customHeight="1" x14ac:dyDescent="0.55000000000000004">
      <c r="A724" s="5"/>
      <c r="B724" s="52"/>
      <c r="C724" s="59"/>
      <c r="D724" s="60"/>
      <c r="E724" s="149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8"/>
      <c r="Q724" s="3"/>
      <c r="R724" s="3"/>
      <c r="S724" s="50"/>
      <c r="X724" s="3"/>
    </row>
    <row r="725" spans="1:24" s="13" customFormat="1" ht="22.5" customHeight="1" x14ac:dyDescent="0.55000000000000004">
      <c r="A725" s="5"/>
      <c r="B725" s="52"/>
      <c r="C725" s="59"/>
      <c r="D725" s="60"/>
      <c r="E725" s="149"/>
      <c r="F725" s="60"/>
      <c r="G725" s="60"/>
      <c r="H725" s="15"/>
      <c r="I725" s="6"/>
      <c r="J725" s="6"/>
      <c r="K725" s="7"/>
      <c r="L725" s="6"/>
      <c r="M725" s="8"/>
      <c r="N725" s="21"/>
      <c r="O725" s="10"/>
      <c r="P725" s="128"/>
      <c r="Q725" s="3"/>
      <c r="R725" s="3"/>
      <c r="S725" s="50"/>
      <c r="X725" s="3"/>
    </row>
    <row r="726" spans="1:24" s="13" customFormat="1" ht="22.5" customHeight="1" x14ac:dyDescent="0.55000000000000004">
      <c r="A726" s="5"/>
      <c r="B726" s="52"/>
      <c r="C726" s="59"/>
      <c r="D726" s="60"/>
      <c r="E726" s="149"/>
      <c r="F726" s="60"/>
      <c r="G726" s="60"/>
      <c r="H726" s="22"/>
      <c r="I726" s="7"/>
      <c r="J726" s="6"/>
      <c r="K726" s="7"/>
      <c r="L726" s="6"/>
      <c r="M726" s="8"/>
      <c r="N726" s="21"/>
      <c r="O726" s="10"/>
      <c r="P726" s="128"/>
      <c r="Q726" s="3"/>
      <c r="R726" s="3"/>
      <c r="S726" s="50"/>
      <c r="X726" s="3"/>
    </row>
    <row r="727" spans="1:24" s="13" customFormat="1" ht="22.5" customHeight="1" x14ac:dyDescent="0.55000000000000004">
      <c r="A727" s="5"/>
      <c r="B727" s="52"/>
      <c r="C727" s="59"/>
      <c r="D727" s="60"/>
      <c r="E727" s="149"/>
      <c r="F727" s="60"/>
      <c r="G727" s="60"/>
      <c r="H727" s="22"/>
      <c r="I727" s="6"/>
      <c r="J727" s="6"/>
      <c r="K727" s="7"/>
      <c r="L727" s="6"/>
      <c r="M727" s="8"/>
      <c r="N727" s="21"/>
      <c r="O727" s="10"/>
      <c r="P727" s="128"/>
      <c r="Q727" s="3"/>
      <c r="R727" s="3"/>
      <c r="S727" s="50"/>
      <c r="X727" s="3"/>
    </row>
    <row r="728" spans="1:24" s="13" customFormat="1" ht="22.5" customHeight="1" x14ac:dyDescent="0.55000000000000004">
      <c r="A728" s="5"/>
      <c r="B728" s="52"/>
      <c r="C728" s="59"/>
      <c r="D728" s="60"/>
      <c r="E728" s="149"/>
      <c r="F728" s="60"/>
      <c r="G728" s="60"/>
      <c r="H728" s="15"/>
      <c r="I728" s="6"/>
      <c r="J728" s="29"/>
      <c r="K728" s="7"/>
      <c r="L728" s="6"/>
      <c r="M728" s="8"/>
      <c r="N728" s="21"/>
      <c r="O728" s="10"/>
      <c r="P728" s="128"/>
      <c r="Q728" s="3"/>
      <c r="R728" s="3"/>
      <c r="S728" s="50"/>
      <c r="X728" s="3"/>
    </row>
    <row r="729" spans="1:24" s="13" customFormat="1" ht="22.5" customHeight="1" x14ac:dyDescent="0.55000000000000004">
      <c r="A729" s="5"/>
      <c r="B729" s="52"/>
      <c r="C729" s="59"/>
      <c r="D729" s="60"/>
      <c r="E729" s="149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8"/>
      <c r="Q729" s="3"/>
      <c r="R729" s="3"/>
      <c r="S729" s="50"/>
      <c r="X729" s="3"/>
    </row>
    <row r="730" spans="1:24" s="13" customFormat="1" ht="22.5" customHeight="1" x14ac:dyDescent="0.55000000000000004">
      <c r="A730" s="5"/>
      <c r="B730" s="52"/>
      <c r="C730" s="59"/>
      <c r="D730" s="60"/>
      <c r="E730" s="149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3"/>
      <c r="S730" s="50"/>
      <c r="X730" s="3"/>
    </row>
    <row r="731" spans="1:24" s="13" customFormat="1" ht="22.5" customHeight="1" x14ac:dyDescent="0.55000000000000004">
      <c r="A731" s="5"/>
      <c r="B731" s="52"/>
      <c r="C731" s="59"/>
      <c r="D731" s="60"/>
      <c r="E731" s="149"/>
      <c r="F731" s="60"/>
      <c r="G731" s="60"/>
      <c r="H731" s="15"/>
      <c r="I731" s="6"/>
      <c r="J731" s="6"/>
      <c r="K731" s="6"/>
      <c r="L731" s="7"/>
      <c r="M731" s="8"/>
      <c r="N731" s="21"/>
      <c r="O731" s="10"/>
      <c r="P731" s="128"/>
      <c r="Q731" s="3"/>
      <c r="R731" s="3"/>
      <c r="S731" s="50"/>
      <c r="X731" s="3"/>
    </row>
    <row r="732" spans="1:24" s="13" customFormat="1" ht="22.5" customHeight="1" x14ac:dyDescent="0.55000000000000004">
      <c r="A732" s="5"/>
      <c r="B732" s="52"/>
      <c r="C732" s="59"/>
      <c r="D732" s="60"/>
      <c r="E732" s="149"/>
      <c r="F732" s="60"/>
      <c r="G732" s="60"/>
      <c r="H732" s="15"/>
      <c r="I732" s="6"/>
      <c r="J732" s="6"/>
      <c r="K732" s="6"/>
      <c r="L732" s="6"/>
      <c r="M732" s="8"/>
      <c r="N732" s="21"/>
      <c r="O732" s="10"/>
      <c r="P732" s="128"/>
      <c r="Q732" s="3"/>
      <c r="R732" s="3"/>
      <c r="S732" s="50"/>
      <c r="X732" s="3"/>
    </row>
    <row r="733" spans="1:24" s="13" customFormat="1" ht="22.5" customHeight="1" x14ac:dyDescent="0.55000000000000004">
      <c r="A733" s="5"/>
      <c r="B733" s="52"/>
      <c r="C733" s="59"/>
      <c r="D733" s="60"/>
      <c r="E733" s="149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3"/>
      <c r="S733" s="50"/>
      <c r="X733" s="3"/>
    </row>
    <row r="734" spans="1:24" s="13" customFormat="1" ht="22.5" customHeight="1" x14ac:dyDescent="0.55000000000000004">
      <c r="A734" s="5"/>
      <c r="B734" s="52"/>
      <c r="C734" s="59"/>
      <c r="D734" s="60"/>
      <c r="E734" s="149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8"/>
      <c r="Q734" s="3"/>
      <c r="R734" s="3"/>
      <c r="S734" s="50"/>
      <c r="X734" s="3"/>
    </row>
    <row r="735" spans="1:24" s="13" customFormat="1" ht="22.5" customHeight="1" x14ac:dyDescent="0.55000000000000004">
      <c r="A735" s="5"/>
      <c r="B735" s="52"/>
      <c r="C735" s="59"/>
      <c r="D735" s="60"/>
      <c r="E735" s="149"/>
      <c r="F735" s="60"/>
      <c r="G735" s="60"/>
      <c r="H735" s="15"/>
      <c r="I735" s="6"/>
      <c r="J735" s="6"/>
      <c r="K735" s="7"/>
      <c r="L735" s="6"/>
      <c r="M735" s="8"/>
      <c r="N735" s="21"/>
      <c r="O735" s="10"/>
      <c r="P735" s="128"/>
      <c r="Q735" s="3"/>
      <c r="R735" s="3"/>
      <c r="S735" s="50"/>
      <c r="X735" s="3"/>
    </row>
    <row r="736" spans="1:24" s="13" customFormat="1" ht="22.5" customHeight="1" x14ac:dyDescent="0.55000000000000004">
      <c r="A736" s="5"/>
      <c r="B736" s="52"/>
      <c r="C736" s="59"/>
      <c r="D736" s="60"/>
      <c r="E736" s="149"/>
      <c r="F736" s="60"/>
      <c r="G736" s="60"/>
      <c r="H736" s="15"/>
      <c r="I736" s="6"/>
      <c r="J736" s="6"/>
      <c r="K736" s="7"/>
      <c r="L736" s="6"/>
      <c r="M736" s="8"/>
      <c r="N736" s="9"/>
      <c r="O736" s="10"/>
      <c r="P736" s="128"/>
      <c r="Q736" s="3"/>
      <c r="R736" s="3"/>
      <c r="S736" s="50"/>
      <c r="X736" s="3"/>
    </row>
    <row r="737" spans="1:24" s="13" customFormat="1" ht="22.5" customHeight="1" x14ac:dyDescent="0.55000000000000004">
      <c r="A737" s="5"/>
      <c r="B737" s="52"/>
      <c r="C737" s="59"/>
      <c r="D737" s="60"/>
      <c r="E737" s="149"/>
      <c r="F737" s="60"/>
      <c r="G737" s="60"/>
      <c r="H737" s="15"/>
      <c r="I737" s="6"/>
      <c r="J737" s="6"/>
      <c r="K737" s="7"/>
      <c r="L737" s="6"/>
      <c r="M737" s="8"/>
      <c r="N737" s="21"/>
      <c r="O737" s="30"/>
      <c r="P737" s="129"/>
      <c r="Q737" s="3"/>
      <c r="R737" s="3"/>
      <c r="S737" s="50"/>
      <c r="X737" s="3"/>
    </row>
    <row r="738" spans="1:24" s="13" customFormat="1" ht="22.5" customHeight="1" x14ac:dyDescent="0.55000000000000004">
      <c r="A738" s="5"/>
      <c r="B738" s="52"/>
      <c r="C738" s="59"/>
      <c r="D738" s="60"/>
      <c r="E738" s="149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R738" s="3"/>
      <c r="S738" s="50"/>
      <c r="X738" s="3"/>
    </row>
    <row r="739" spans="1:24" s="13" customFormat="1" ht="22.5" customHeight="1" x14ac:dyDescent="0.55000000000000004">
      <c r="A739" s="5"/>
      <c r="B739" s="52"/>
      <c r="C739" s="59"/>
      <c r="D739" s="60"/>
      <c r="E739" s="149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R739" s="3"/>
      <c r="S739" s="50"/>
      <c r="X739" s="3"/>
    </row>
    <row r="740" spans="1:24" s="13" customFormat="1" ht="22.5" customHeight="1" x14ac:dyDescent="0.55000000000000004">
      <c r="A740" s="5"/>
      <c r="B740" s="52"/>
      <c r="C740" s="59"/>
      <c r="D740" s="60"/>
      <c r="E740" s="149"/>
      <c r="F740" s="60"/>
      <c r="G740" s="60"/>
      <c r="H740" s="22"/>
      <c r="I740" s="7"/>
      <c r="J740" s="6"/>
      <c r="K740" s="7"/>
      <c r="L740" s="6"/>
      <c r="M740" s="8"/>
      <c r="N740" s="21"/>
      <c r="O740" s="10"/>
      <c r="P740" s="128"/>
      <c r="Q740" s="3"/>
      <c r="R740" s="3"/>
      <c r="S740" s="50"/>
      <c r="X740" s="3"/>
    </row>
    <row r="741" spans="1:24" s="13" customFormat="1" ht="22.5" customHeight="1" x14ac:dyDescent="0.55000000000000004">
      <c r="A741" s="5"/>
      <c r="B741" s="52"/>
      <c r="C741" s="59"/>
      <c r="D741" s="60"/>
      <c r="E741" s="149"/>
      <c r="F741" s="60"/>
      <c r="G741" s="60"/>
      <c r="H741" s="22"/>
      <c r="I741" s="6"/>
      <c r="J741" s="6"/>
      <c r="K741" s="7"/>
      <c r="L741" s="6"/>
      <c r="M741" s="8"/>
      <c r="N741" s="21"/>
      <c r="O741" s="10"/>
      <c r="P741" s="128"/>
      <c r="Q741" s="3"/>
      <c r="R741" s="3"/>
      <c r="S741" s="50"/>
      <c r="X741" s="3"/>
    </row>
    <row r="742" spans="1:24" s="13" customFormat="1" ht="22.5" customHeight="1" x14ac:dyDescent="0.55000000000000004">
      <c r="A742" s="20"/>
      <c r="B742" s="52"/>
      <c r="C742" s="59"/>
      <c r="D742" s="60"/>
      <c r="E742" s="149"/>
      <c r="F742" s="60"/>
      <c r="G742" s="60"/>
      <c r="H742" s="15"/>
      <c r="I742" s="6"/>
      <c r="J742" s="29"/>
      <c r="K742" s="7"/>
      <c r="L742" s="6"/>
      <c r="M742" s="8"/>
      <c r="N742" s="21"/>
      <c r="O742" s="10"/>
      <c r="P742" s="128"/>
      <c r="Q742" s="3"/>
      <c r="R742" s="3"/>
      <c r="S742" s="50"/>
      <c r="X742" s="3"/>
    </row>
    <row r="743" spans="1:24" s="13" customFormat="1" ht="22.5" customHeight="1" x14ac:dyDescent="0.55000000000000004">
      <c r="A743" s="5"/>
      <c r="B743" s="52"/>
      <c r="C743" s="59"/>
      <c r="D743" s="60"/>
      <c r="E743" s="149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8"/>
      <c r="Q743" s="3"/>
      <c r="R743" s="3"/>
      <c r="S743" s="50"/>
      <c r="X743" s="3"/>
    </row>
    <row r="744" spans="1:24" s="13" customFormat="1" ht="22.5" customHeight="1" x14ac:dyDescent="0.55000000000000004">
      <c r="A744" s="5"/>
      <c r="B744" s="52"/>
      <c r="C744" s="59"/>
      <c r="D744" s="60"/>
      <c r="E744" s="149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8"/>
      <c r="Q744" s="3"/>
      <c r="R744" s="3"/>
      <c r="S744" s="50"/>
      <c r="X744" s="3"/>
    </row>
    <row r="745" spans="1:24" s="13" customFormat="1" ht="22.5" customHeight="1" x14ac:dyDescent="0.55000000000000004">
      <c r="A745" s="5"/>
      <c r="B745" s="52"/>
      <c r="C745" s="59"/>
      <c r="D745" s="60"/>
      <c r="E745" s="149"/>
      <c r="F745" s="60"/>
      <c r="G745" s="60"/>
      <c r="H745" s="15"/>
      <c r="I745" s="6"/>
      <c r="J745" s="6"/>
      <c r="K745" s="6"/>
      <c r="L745" s="7"/>
      <c r="M745" s="8"/>
      <c r="N745" s="21"/>
      <c r="O745" s="10"/>
      <c r="P745" s="128"/>
      <c r="Q745" s="3"/>
      <c r="R745" s="3"/>
      <c r="S745" s="50"/>
      <c r="X745" s="3"/>
    </row>
    <row r="746" spans="1:24" s="13" customFormat="1" ht="22.5" customHeight="1" x14ac:dyDescent="0.55000000000000004">
      <c r="A746" s="5"/>
      <c r="B746" s="52"/>
      <c r="C746" s="59"/>
      <c r="D746" s="60"/>
      <c r="E746" s="149"/>
      <c r="F746" s="60"/>
      <c r="G746" s="60"/>
      <c r="H746" s="15"/>
      <c r="I746" s="6"/>
      <c r="J746" s="6"/>
      <c r="K746" s="27"/>
      <c r="L746" s="6"/>
      <c r="M746" s="31"/>
      <c r="N746" s="21"/>
      <c r="O746" s="10"/>
      <c r="P746" s="128"/>
      <c r="Q746" s="3"/>
      <c r="R746" s="3"/>
      <c r="S746" s="50"/>
      <c r="X746" s="3"/>
    </row>
    <row r="747" spans="1:24" s="13" customFormat="1" ht="22.5" customHeight="1" x14ac:dyDescent="0.55000000000000004">
      <c r="A747" s="5"/>
      <c r="B747" s="52"/>
      <c r="C747" s="59"/>
      <c r="D747" s="60"/>
      <c r="E747" s="149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  <c r="Q747" s="3"/>
      <c r="R747" s="3"/>
      <c r="S747" s="50"/>
      <c r="X747" s="3"/>
    </row>
    <row r="748" spans="1:24" s="13" customFormat="1" ht="22.5" customHeight="1" x14ac:dyDescent="0.55000000000000004">
      <c r="A748" s="5"/>
      <c r="B748" s="52"/>
      <c r="C748" s="59"/>
      <c r="D748" s="60"/>
      <c r="E748" s="149"/>
      <c r="F748" s="60"/>
      <c r="G748" s="60"/>
      <c r="H748" s="15"/>
      <c r="I748" s="6"/>
      <c r="J748" s="6"/>
      <c r="K748" s="7"/>
      <c r="L748" s="6"/>
      <c r="M748" s="31"/>
      <c r="N748" s="21"/>
      <c r="O748" s="10"/>
      <c r="P748" s="128"/>
      <c r="Q748" s="3"/>
      <c r="R748" s="3"/>
      <c r="S748" s="50"/>
      <c r="X748" s="3"/>
    </row>
    <row r="749" spans="1:24" s="13" customFormat="1" ht="22.5" customHeight="1" x14ac:dyDescent="0.55000000000000004">
      <c r="A749" s="5"/>
      <c r="B749" s="52"/>
      <c r="C749" s="59"/>
      <c r="D749" s="60"/>
      <c r="E749" s="149"/>
      <c r="F749" s="60"/>
      <c r="G749" s="60"/>
      <c r="H749" s="15"/>
      <c r="I749" s="6"/>
      <c r="J749" s="6"/>
      <c r="K749" s="7"/>
      <c r="L749" s="6"/>
      <c r="M749" s="31"/>
      <c r="N749" s="21"/>
      <c r="O749" s="10"/>
      <c r="P749" s="128"/>
      <c r="Q749" s="3"/>
      <c r="R749" s="3"/>
      <c r="S749" s="50"/>
      <c r="X749" s="3"/>
    </row>
    <row r="750" spans="1:24" s="13" customFormat="1" ht="22.5" customHeight="1" x14ac:dyDescent="0.55000000000000004">
      <c r="A750" s="5"/>
      <c r="B750" s="52"/>
      <c r="C750" s="59"/>
      <c r="D750" s="60"/>
      <c r="E750" s="149"/>
      <c r="F750" s="60"/>
      <c r="G750" s="60"/>
      <c r="H750" s="15"/>
      <c r="I750" s="6"/>
      <c r="J750" s="6"/>
      <c r="K750" s="7"/>
      <c r="L750" s="6"/>
      <c r="M750" s="31"/>
      <c r="N750" s="9"/>
      <c r="O750" s="10"/>
      <c r="P750" s="128"/>
      <c r="Q750" s="3"/>
      <c r="R750" s="3"/>
      <c r="X750" s="3"/>
    </row>
    <row r="751" spans="1:24" s="13" customFormat="1" ht="22.5" customHeight="1" x14ac:dyDescent="0.55000000000000004">
      <c r="A751" s="5"/>
      <c r="B751" s="52"/>
      <c r="C751" s="59"/>
      <c r="D751" s="60"/>
      <c r="E751" s="149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9"/>
      <c r="Q751" s="3"/>
      <c r="R751" s="3"/>
      <c r="X751" s="3"/>
    </row>
    <row r="752" spans="1:24" s="13" customFormat="1" ht="22.5" customHeight="1" x14ac:dyDescent="0.55000000000000004">
      <c r="A752" s="5"/>
      <c r="B752" s="52"/>
      <c r="C752" s="59"/>
      <c r="D752" s="60"/>
      <c r="E752" s="149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  <c r="Q752" s="3"/>
      <c r="R752" s="3"/>
      <c r="X752" s="3"/>
    </row>
    <row r="753" spans="1:24" s="13" customFormat="1" ht="22.5" customHeight="1" x14ac:dyDescent="0.55000000000000004">
      <c r="A753" s="5"/>
      <c r="B753" s="52"/>
      <c r="C753" s="59"/>
      <c r="D753" s="60"/>
      <c r="E753" s="149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  <c r="Q753" s="3"/>
      <c r="R753" s="3"/>
      <c r="X753" s="3"/>
    </row>
    <row r="754" spans="1:24" ht="22.5" customHeight="1" x14ac:dyDescent="0.55000000000000004">
      <c r="A754" s="5"/>
      <c r="B754" s="52"/>
      <c r="C754" s="59"/>
      <c r="D754" s="60"/>
      <c r="E754" s="149"/>
      <c r="F754" s="60"/>
      <c r="G754" s="60"/>
      <c r="H754" s="22"/>
      <c r="I754" s="7"/>
      <c r="J754" s="6"/>
      <c r="K754" s="7"/>
      <c r="L754" s="6"/>
      <c r="M754" s="31"/>
      <c r="N754" s="21"/>
      <c r="O754" s="10"/>
      <c r="P754" s="128"/>
    </row>
    <row r="755" spans="1:24" ht="22.5" customHeight="1" x14ac:dyDescent="0.55000000000000004">
      <c r="A755" s="5"/>
      <c r="B755" s="52"/>
      <c r="C755" s="59"/>
      <c r="D755" s="60"/>
      <c r="E755" s="149"/>
      <c r="F755" s="60"/>
      <c r="G755" s="60"/>
      <c r="H755" s="54"/>
      <c r="I755" s="6"/>
      <c r="J755" s="6"/>
      <c r="K755" s="7"/>
      <c r="L755" s="6"/>
      <c r="M755" s="31"/>
      <c r="N755" s="21"/>
      <c r="O755" s="10"/>
      <c r="P755" s="128"/>
    </row>
    <row r="756" spans="1:24" ht="22.5" customHeight="1" x14ac:dyDescent="0.55000000000000004">
      <c r="A756" s="5"/>
      <c r="B756" s="52"/>
      <c r="C756" s="59"/>
      <c r="D756" s="60"/>
      <c r="E756" s="149"/>
      <c r="F756" s="60"/>
      <c r="G756" s="60"/>
      <c r="H756" s="15"/>
      <c r="I756" s="6"/>
      <c r="J756" s="29"/>
      <c r="K756" s="7"/>
      <c r="L756" s="6"/>
      <c r="M756" s="31"/>
      <c r="N756" s="21"/>
      <c r="O756" s="10"/>
      <c r="P756" s="128"/>
    </row>
    <row r="757" spans="1:24" ht="22.5" customHeight="1" x14ac:dyDescent="0.55000000000000004">
      <c r="A757" s="5"/>
      <c r="B757" s="52"/>
      <c r="C757" s="59"/>
      <c r="D757" s="60"/>
      <c r="E757" s="149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8"/>
    </row>
    <row r="758" spans="1:24" ht="22.5" customHeight="1" x14ac:dyDescent="0.55000000000000004">
      <c r="A758" s="5"/>
      <c r="B758" s="52"/>
      <c r="C758" s="59"/>
      <c r="D758" s="60"/>
      <c r="E758" s="149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8"/>
    </row>
    <row r="759" spans="1:24" ht="22.5" customHeight="1" x14ac:dyDescent="0.55000000000000004">
      <c r="A759" s="5"/>
      <c r="B759" s="52"/>
      <c r="C759" s="59"/>
      <c r="D759" s="60"/>
      <c r="E759" s="149"/>
      <c r="F759" s="60"/>
      <c r="G759" s="60"/>
      <c r="H759" s="15"/>
      <c r="I759" s="6"/>
      <c r="J759" s="6"/>
      <c r="K759" s="6"/>
      <c r="L759" s="7"/>
      <c r="M759" s="31"/>
      <c r="N759" s="21"/>
      <c r="O759" s="10"/>
      <c r="P759" s="128"/>
    </row>
    <row r="760" spans="1:24" ht="22.5" customHeight="1" x14ac:dyDescent="0.55000000000000004">
      <c r="A760" s="5"/>
      <c r="B760" s="52"/>
      <c r="C760" s="59"/>
      <c r="D760" s="60"/>
      <c r="E760" s="149"/>
      <c r="F760" s="60"/>
      <c r="G760" s="60"/>
      <c r="H760" s="15"/>
      <c r="I760" s="6"/>
      <c r="J760" s="6"/>
      <c r="K760" s="6"/>
      <c r="L760" s="6"/>
      <c r="M760" s="31"/>
      <c r="N760" s="21"/>
      <c r="O760" s="10"/>
      <c r="P760" s="128"/>
    </row>
    <row r="761" spans="1:24" ht="22.5" customHeight="1" x14ac:dyDescent="0.55000000000000004">
      <c r="A761" s="5"/>
      <c r="B761" s="52"/>
      <c r="C761" s="59"/>
      <c r="D761" s="60"/>
      <c r="E761" s="149"/>
      <c r="F761" s="60"/>
      <c r="G761" s="60"/>
      <c r="H761" s="15"/>
      <c r="I761" s="6"/>
      <c r="J761" s="6"/>
      <c r="K761" s="6"/>
      <c r="L761" s="7"/>
      <c r="M761" s="31"/>
      <c r="N761" s="21"/>
      <c r="O761" s="10"/>
      <c r="P761" s="128"/>
    </row>
    <row r="762" spans="1:24" ht="22.5" customHeight="1" x14ac:dyDescent="0.55000000000000004">
      <c r="A762" s="5"/>
      <c r="B762" s="52"/>
      <c r="C762" s="59"/>
      <c r="D762" s="60"/>
      <c r="E762" s="149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24" ht="22.5" customHeight="1" x14ac:dyDescent="0.55000000000000004">
      <c r="A763" s="5"/>
      <c r="B763" s="52"/>
      <c r="C763" s="59"/>
      <c r="D763" s="60"/>
      <c r="E763" s="149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24" ht="22.5" customHeight="1" x14ac:dyDescent="0.55000000000000004">
      <c r="A764" s="5"/>
      <c r="B764" s="52"/>
      <c r="C764" s="59"/>
      <c r="D764" s="60"/>
      <c r="E764" s="149"/>
      <c r="F764" s="60"/>
      <c r="G764" s="60"/>
      <c r="H764" s="15"/>
      <c r="I764" s="6"/>
      <c r="J764" s="6"/>
      <c r="K764" s="7"/>
      <c r="L764" s="6"/>
      <c r="M764" s="8"/>
      <c r="N764" s="9"/>
      <c r="O764" s="10"/>
      <c r="P764" s="128"/>
    </row>
    <row r="765" spans="1:24" ht="22.5" customHeight="1" x14ac:dyDescent="0.55000000000000004">
      <c r="A765" s="5"/>
      <c r="B765" s="52"/>
      <c r="C765" s="59"/>
      <c r="D765" s="60"/>
      <c r="E765" s="149"/>
      <c r="F765" s="60"/>
      <c r="G765" s="60"/>
      <c r="H765" s="15"/>
      <c r="I765" s="6"/>
      <c r="J765" s="6"/>
      <c r="K765" s="7"/>
      <c r="L765" s="6"/>
      <c r="M765" s="8"/>
      <c r="N765" s="21"/>
      <c r="O765" s="30"/>
      <c r="P765" s="129"/>
    </row>
    <row r="766" spans="1:24" ht="22.5" customHeight="1" x14ac:dyDescent="0.55000000000000004">
      <c r="A766" s="5"/>
      <c r="B766" s="52"/>
      <c r="C766" s="59"/>
      <c r="D766" s="60"/>
      <c r="E766" s="149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9"/>
    </row>
    <row r="767" spans="1:24" ht="22.5" customHeight="1" x14ac:dyDescent="0.55000000000000004">
      <c r="A767" s="5"/>
      <c r="B767" s="52"/>
      <c r="C767" s="59"/>
      <c r="D767" s="60"/>
      <c r="E767" s="149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9"/>
    </row>
    <row r="768" spans="1:24" ht="22.5" customHeight="1" x14ac:dyDescent="0.55000000000000004">
      <c r="A768" s="5"/>
      <c r="B768" s="52"/>
      <c r="C768" s="59"/>
      <c r="D768" s="60"/>
      <c r="E768" s="149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149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149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149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149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149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149"/>
      <c r="F774" s="60"/>
      <c r="G774" s="60"/>
      <c r="H774" s="15"/>
      <c r="I774" s="6"/>
      <c r="J774" s="6"/>
      <c r="K774" s="7"/>
      <c r="L774" s="6"/>
      <c r="M774" s="8"/>
      <c r="N774" s="21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149"/>
      <c r="F775" s="60"/>
      <c r="G775" s="60"/>
      <c r="H775" s="15"/>
      <c r="I775" s="6"/>
      <c r="J775" s="6"/>
      <c r="K775" s="7"/>
      <c r="L775" s="6"/>
      <c r="M775" s="8"/>
      <c r="N775" s="21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149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149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149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149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149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149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8"/>
    </row>
    <row r="782" spans="1:16" ht="22.5" customHeight="1" x14ac:dyDescent="0.55000000000000004">
      <c r="A782" s="20"/>
      <c r="B782" s="52"/>
      <c r="C782" s="59"/>
      <c r="D782" s="60"/>
      <c r="E782" s="149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149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149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149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149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149"/>
      <c r="F787" s="60"/>
      <c r="G787" s="60"/>
      <c r="H787" s="15"/>
      <c r="I787" s="6"/>
      <c r="J787" s="6"/>
      <c r="K787" s="7"/>
      <c r="L787" s="6"/>
      <c r="M787" s="8"/>
      <c r="N787" s="18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149"/>
      <c r="F788" s="60"/>
      <c r="G788" s="60"/>
      <c r="H788" s="15"/>
      <c r="I788" s="6"/>
      <c r="J788" s="6"/>
      <c r="K788" s="7"/>
      <c r="L788" s="6"/>
      <c r="M788" s="8"/>
      <c r="N788" s="18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149"/>
      <c r="F789" s="60"/>
      <c r="G789" s="60"/>
      <c r="H789" s="15"/>
      <c r="I789" s="6"/>
      <c r="J789" s="6"/>
      <c r="K789" s="7"/>
      <c r="L789" s="6"/>
      <c r="M789" s="8"/>
      <c r="N789" s="18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149"/>
      <c r="F790" s="60"/>
      <c r="G790" s="60"/>
      <c r="H790" s="15"/>
      <c r="I790" s="6"/>
      <c r="J790" s="6"/>
      <c r="K790" s="7"/>
      <c r="L790" s="6"/>
      <c r="M790" s="8"/>
      <c r="N790" s="18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149"/>
      <c r="F791" s="60"/>
      <c r="G791" s="60"/>
      <c r="H791" s="15"/>
      <c r="I791" s="6"/>
      <c r="J791" s="6"/>
      <c r="K791" s="7"/>
      <c r="L791" s="6"/>
      <c r="M791" s="8"/>
      <c r="N791" s="18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149"/>
      <c r="F792" s="60"/>
      <c r="G792" s="60"/>
      <c r="H792" s="15"/>
      <c r="I792" s="6"/>
      <c r="J792" s="6"/>
      <c r="K792" s="7"/>
      <c r="L792" s="6"/>
      <c r="M792" s="8"/>
      <c r="N792" s="18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149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149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149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149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8"/>
    </row>
    <row r="797" spans="1:16" ht="22.5" customHeight="1" x14ac:dyDescent="0.55000000000000004">
      <c r="A797" s="20"/>
      <c r="B797" s="52"/>
      <c r="C797" s="59"/>
      <c r="D797" s="60"/>
      <c r="E797" s="149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149"/>
      <c r="F798" s="60"/>
      <c r="G798" s="60"/>
      <c r="H798" s="15"/>
      <c r="I798" s="6"/>
      <c r="J798" s="6"/>
      <c r="K798" s="7"/>
      <c r="L798" s="6"/>
      <c r="M798" s="8"/>
      <c r="N798" s="9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149"/>
      <c r="F799" s="60"/>
      <c r="G799" s="60"/>
      <c r="H799" s="15"/>
      <c r="I799" s="6"/>
      <c r="J799" s="6"/>
      <c r="K799" s="7"/>
      <c r="L799" s="6"/>
      <c r="M799" s="8"/>
      <c r="N799" s="9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149"/>
      <c r="F800" s="60"/>
      <c r="G800" s="60"/>
      <c r="H800" s="15"/>
      <c r="I800" s="6"/>
      <c r="J800" s="6"/>
      <c r="K800" s="7"/>
      <c r="L800" s="6"/>
      <c r="M800" s="8"/>
      <c r="N800" s="9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149"/>
      <c r="F801" s="60"/>
      <c r="G801" s="60"/>
      <c r="H801" s="15"/>
      <c r="I801" s="6"/>
      <c r="J801" s="6"/>
      <c r="K801" s="7"/>
      <c r="L801" s="6"/>
      <c r="M801" s="8"/>
      <c r="N801" s="9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149"/>
      <c r="F802" s="60"/>
      <c r="G802" s="60"/>
      <c r="H802" s="15"/>
      <c r="I802" s="6"/>
      <c r="J802" s="6"/>
      <c r="K802" s="7"/>
      <c r="L802" s="6"/>
      <c r="M802" s="8"/>
      <c r="N802" s="9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149"/>
      <c r="F803" s="60"/>
      <c r="G803" s="60"/>
      <c r="H803" s="15"/>
      <c r="I803" s="6"/>
      <c r="J803" s="6"/>
      <c r="K803" s="7"/>
      <c r="L803" s="6"/>
      <c r="M803" s="8"/>
      <c r="N803" s="9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149"/>
      <c r="F804" s="60"/>
      <c r="G804" s="60"/>
      <c r="H804" s="15"/>
      <c r="I804" s="6"/>
      <c r="J804" s="6"/>
      <c r="K804" s="7"/>
      <c r="L804" s="6"/>
      <c r="M804" s="8"/>
      <c r="N804" s="9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149"/>
      <c r="F805" s="60"/>
      <c r="G805" s="60"/>
      <c r="H805" s="15"/>
      <c r="I805" s="6"/>
      <c r="J805" s="6"/>
      <c r="K805" s="7"/>
      <c r="L805" s="6"/>
      <c r="M805" s="8"/>
      <c r="N805" s="9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149"/>
      <c r="F806" s="60"/>
      <c r="G806" s="60"/>
      <c r="H806" s="15"/>
      <c r="I806" s="6"/>
      <c r="J806" s="6"/>
      <c r="K806" s="7"/>
      <c r="L806" s="6"/>
      <c r="M806" s="8"/>
      <c r="N806" s="9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149"/>
      <c r="F807" s="60"/>
      <c r="G807" s="60"/>
      <c r="H807" s="15"/>
      <c r="I807" s="6"/>
      <c r="J807" s="6"/>
      <c r="K807" s="7"/>
      <c r="L807" s="6"/>
      <c r="M807" s="8"/>
      <c r="N807" s="16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149"/>
      <c r="F808" s="60"/>
      <c r="G808" s="60"/>
      <c r="H808" s="15"/>
      <c r="I808" s="6"/>
      <c r="J808" s="6"/>
      <c r="K808" s="7"/>
      <c r="L808" s="6"/>
      <c r="M808" s="8"/>
      <c r="N808" s="16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149"/>
      <c r="F809" s="60"/>
      <c r="G809" s="60"/>
      <c r="H809" s="15"/>
      <c r="I809" s="6"/>
      <c r="J809" s="6"/>
      <c r="K809" s="7"/>
      <c r="L809" s="6"/>
      <c r="M809" s="8"/>
      <c r="N809" s="16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149"/>
      <c r="F810" s="60"/>
      <c r="G810" s="60"/>
      <c r="H810" s="15"/>
      <c r="I810" s="6"/>
      <c r="J810" s="6"/>
      <c r="K810" s="7"/>
      <c r="L810" s="6"/>
      <c r="M810" s="8"/>
      <c r="N810" s="16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149"/>
      <c r="F811" s="60"/>
      <c r="G811" s="60"/>
      <c r="H811" s="15"/>
      <c r="I811" s="6"/>
      <c r="J811" s="6"/>
      <c r="K811" s="7"/>
      <c r="L811" s="6"/>
      <c r="M811" s="8"/>
      <c r="N811" s="16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149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149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149"/>
      <c r="F814" s="60"/>
      <c r="G814" s="60"/>
      <c r="H814" s="15"/>
      <c r="I814" s="6"/>
      <c r="J814" s="6"/>
      <c r="K814" s="7"/>
      <c r="L814" s="6"/>
      <c r="M814" s="8"/>
      <c r="N814" s="21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149"/>
      <c r="F815" s="60"/>
      <c r="G815" s="60"/>
      <c r="H815" s="15"/>
      <c r="I815" s="6"/>
      <c r="J815" s="6"/>
      <c r="K815" s="7"/>
      <c r="L815" s="6"/>
      <c r="M815" s="8"/>
      <c r="N815" s="21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149"/>
      <c r="F816" s="60"/>
      <c r="G816" s="60"/>
      <c r="H816" s="15"/>
      <c r="I816" s="6"/>
      <c r="J816" s="6"/>
      <c r="K816" s="7"/>
      <c r="L816" s="6"/>
      <c r="M816" s="8"/>
      <c r="N816" s="21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149"/>
      <c r="F817" s="60"/>
      <c r="G817" s="60"/>
      <c r="H817" s="15"/>
      <c r="I817" s="6"/>
      <c r="J817" s="6"/>
      <c r="K817" s="7"/>
      <c r="L817" s="6"/>
      <c r="M817" s="8"/>
      <c r="N817" s="21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149"/>
      <c r="F818" s="60"/>
      <c r="G818" s="60"/>
      <c r="H818" s="15"/>
      <c r="I818" s="6"/>
      <c r="J818" s="6"/>
      <c r="K818" s="7"/>
      <c r="L818" s="6"/>
      <c r="M818" s="8"/>
      <c r="N818" s="21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149"/>
      <c r="F819" s="60"/>
      <c r="G819" s="60"/>
      <c r="H819" s="15"/>
      <c r="I819" s="6"/>
      <c r="J819" s="6"/>
      <c r="K819" s="7"/>
      <c r="L819" s="6"/>
      <c r="M819" s="8"/>
      <c r="N819" s="21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149"/>
      <c r="F820" s="60"/>
      <c r="G820" s="60"/>
      <c r="H820" s="15"/>
      <c r="I820" s="6"/>
      <c r="J820" s="6"/>
      <c r="K820" s="7"/>
      <c r="L820" s="6"/>
      <c r="M820" s="8"/>
      <c r="N820" s="21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149"/>
      <c r="F821" s="60"/>
      <c r="G821" s="60"/>
      <c r="H821" s="15"/>
      <c r="I821" s="6"/>
      <c r="J821" s="6"/>
      <c r="K821" s="7"/>
      <c r="L821" s="6"/>
      <c r="M821" s="8"/>
      <c r="N821" s="21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149"/>
      <c r="F822" s="60"/>
      <c r="G822" s="60"/>
      <c r="H822" s="15"/>
      <c r="I822" s="6"/>
      <c r="J822" s="6"/>
      <c r="K822" s="7"/>
      <c r="L822" s="6"/>
      <c r="M822" s="8"/>
      <c r="N822" s="21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149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149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149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149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149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149"/>
      <c r="F828" s="60"/>
      <c r="G828" s="60"/>
      <c r="H828" s="15"/>
      <c r="I828" s="6"/>
      <c r="J828" s="6"/>
      <c r="K828" s="7"/>
      <c r="L828" s="6"/>
      <c r="M828" s="8"/>
      <c r="N828" s="32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149"/>
      <c r="F829" s="60"/>
      <c r="G829" s="60"/>
      <c r="H829" s="15"/>
      <c r="I829" s="6"/>
      <c r="J829" s="6"/>
      <c r="K829" s="7"/>
      <c r="L829" s="6"/>
      <c r="M829" s="8"/>
      <c r="N829" s="1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149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149"/>
      <c r="F831" s="60"/>
      <c r="G831" s="60"/>
      <c r="H831" s="15"/>
      <c r="I831" s="6"/>
      <c r="J831" s="6"/>
      <c r="K831" s="7"/>
      <c r="L831" s="6"/>
      <c r="M831" s="8"/>
      <c r="N831" s="9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149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149"/>
      <c r="F833" s="60"/>
      <c r="G833" s="60"/>
      <c r="H833" s="15"/>
      <c r="I833" s="6"/>
      <c r="J833" s="6"/>
      <c r="K833" s="7"/>
      <c r="L833" s="6"/>
      <c r="M833" s="8"/>
      <c r="N833" s="9"/>
      <c r="O833" s="10"/>
      <c r="P833" s="128"/>
    </row>
    <row r="834" spans="1:16" ht="22.5" customHeight="1" x14ac:dyDescent="0.55000000000000004">
      <c r="A834" s="5"/>
      <c r="B834" s="52"/>
      <c r="C834" s="59"/>
      <c r="D834" s="60"/>
      <c r="E834" s="149"/>
      <c r="F834" s="60"/>
      <c r="G834" s="60"/>
      <c r="H834" s="15"/>
      <c r="I834" s="6"/>
      <c r="J834" s="6"/>
      <c r="K834" s="7"/>
      <c r="L834" s="6"/>
      <c r="M834" s="8"/>
      <c r="N834" s="9"/>
      <c r="O834" s="10"/>
      <c r="P834" s="128"/>
    </row>
    <row r="835" spans="1:16" ht="22.5" customHeight="1" x14ac:dyDescent="0.55000000000000004">
      <c r="A835" s="5"/>
      <c r="B835" s="52"/>
      <c r="C835" s="59"/>
      <c r="D835" s="60"/>
      <c r="E835" s="149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8"/>
    </row>
    <row r="836" spans="1:16" ht="22.5" customHeight="1" x14ac:dyDescent="0.55000000000000004">
      <c r="A836" s="5"/>
      <c r="B836" s="52"/>
      <c r="C836" s="59"/>
      <c r="D836" s="60"/>
      <c r="E836" s="149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8"/>
    </row>
    <row r="837" spans="1:16" ht="22.5" customHeight="1" x14ac:dyDescent="0.55000000000000004">
      <c r="A837" s="5"/>
      <c r="B837" s="52"/>
      <c r="C837" s="59"/>
      <c r="D837" s="60"/>
      <c r="E837" s="149"/>
      <c r="F837" s="60"/>
      <c r="G837" s="60"/>
      <c r="H837" s="15"/>
      <c r="I837" s="6"/>
      <c r="J837" s="6"/>
      <c r="K837" s="7"/>
      <c r="L837" s="6"/>
      <c r="M837" s="8"/>
      <c r="N837" s="33"/>
      <c r="O837" s="10"/>
      <c r="P837" s="128"/>
    </row>
    <row r="838" spans="1:16" ht="22.5" customHeight="1" x14ac:dyDescent="0.55000000000000004">
      <c r="A838" s="5"/>
      <c r="B838" s="52"/>
      <c r="C838" s="59"/>
      <c r="D838" s="60"/>
      <c r="E838" s="149"/>
      <c r="F838" s="60"/>
      <c r="G838" s="60"/>
      <c r="H838" s="15"/>
      <c r="I838" s="6"/>
      <c r="J838" s="6"/>
      <c r="K838" s="7"/>
      <c r="L838" s="6"/>
      <c r="M838" s="8"/>
      <c r="N838" s="9"/>
      <c r="O838" s="10"/>
      <c r="P838" s="128"/>
    </row>
    <row r="839" spans="1:16" ht="22.5" customHeight="1" x14ac:dyDescent="0.55000000000000004">
      <c r="A839" s="5"/>
      <c r="B839" s="52"/>
      <c r="C839" s="59"/>
      <c r="D839" s="60"/>
      <c r="E839" s="149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8"/>
    </row>
    <row r="840" spans="1:16" ht="22.5" customHeight="1" x14ac:dyDescent="0.55000000000000004">
      <c r="A840" s="5"/>
      <c r="B840" s="52"/>
      <c r="C840" s="59"/>
      <c r="D840" s="60"/>
      <c r="E840" s="149"/>
      <c r="F840" s="60"/>
      <c r="G840" s="60"/>
      <c r="H840" s="15"/>
      <c r="I840" s="6"/>
      <c r="J840" s="6"/>
      <c r="K840" s="7"/>
      <c r="L840" s="6"/>
      <c r="M840" s="8"/>
      <c r="N840" s="33"/>
      <c r="O840" s="10"/>
      <c r="P840" s="128"/>
    </row>
    <row r="841" spans="1:16" ht="22.5" customHeight="1" x14ac:dyDescent="0.55000000000000004">
      <c r="A841" s="5"/>
      <c r="B841" s="52"/>
      <c r="C841" s="59"/>
      <c r="D841" s="60"/>
      <c r="E841" s="149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8"/>
    </row>
    <row r="842" spans="1:16" ht="22.5" customHeight="1" x14ac:dyDescent="0.55000000000000004">
      <c r="A842" s="5"/>
      <c r="B842" s="52"/>
      <c r="C842" s="59"/>
      <c r="D842" s="60"/>
      <c r="E842" s="149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8"/>
    </row>
    <row r="843" spans="1:16" ht="22.5" customHeight="1" x14ac:dyDescent="0.55000000000000004">
      <c r="A843" s="5"/>
      <c r="B843" s="52"/>
      <c r="C843" s="59"/>
      <c r="D843" s="60"/>
      <c r="E843" s="149"/>
      <c r="F843" s="60"/>
      <c r="G843" s="60"/>
      <c r="H843" s="15"/>
      <c r="I843" s="6"/>
      <c r="J843" s="6"/>
      <c r="K843" s="7"/>
      <c r="L843" s="6"/>
      <c r="M843" s="8"/>
      <c r="N843" s="16"/>
      <c r="O843" s="10"/>
      <c r="P843" s="128"/>
    </row>
    <row r="844" spans="1:16" ht="22.5" customHeight="1" x14ac:dyDescent="0.55000000000000004">
      <c r="A844" s="5"/>
      <c r="B844" s="52"/>
      <c r="C844" s="59"/>
      <c r="D844" s="60"/>
      <c r="E844" s="149"/>
      <c r="F844" s="60"/>
      <c r="G844" s="60"/>
      <c r="H844" s="15"/>
      <c r="I844" s="6"/>
      <c r="J844" s="6"/>
      <c r="K844" s="7"/>
      <c r="L844" s="6"/>
      <c r="M844" s="8"/>
      <c r="N844" s="16"/>
      <c r="O844" s="10"/>
      <c r="P844" s="128"/>
    </row>
    <row r="845" spans="1:16" ht="22.5" customHeight="1" x14ac:dyDescent="0.55000000000000004">
      <c r="A845" s="5"/>
      <c r="B845" s="52"/>
      <c r="C845" s="59"/>
      <c r="D845" s="60"/>
      <c r="E845" s="149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28"/>
    </row>
    <row r="846" spans="1:16" x14ac:dyDescent="0.55000000000000004">
      <c r="A846" s="5"/>
      <c r="B846" s="52"/>
      <c r="C846" s="59"/>
      <c r="D846" s="60"/>
      <c r="E846" s="149"/>
      <c r="F846" s="60"/>
      <c r="G846" s="60"/>
      <c r="H846" s="15"/>
      <c r="I846" s="6"/>
      <c r="J846" s="6"/>
      <c r="K846" s="7"/>
      <c r="L846" s="6"/>
      <c r="M846" s="8"/>
      <c r="N846" s="21"/>
      <c r="O846" s="10"/>
      <c r="P846" s="128"/>
    </row>
    <row r="847" spans="1:16" x14ac:dyDescent="0.55000000000000004">
      <c r="A847" s="5"/>
      <c r="B847" s="52"/>
      <c r="C847" s="59"/>
      <c r="D847" s="60"/>
      <c r="E847" s="149"/>
      <c r="F847" s="60"/>
      <c r="G847" s="60"/>
      <c r="H847" s="15"/>
      <c r="I847" s="6"/>
      <c r="J847" s="6"/>
      <c r="K847" s="7"/>
      <c r="L847" s="6"/>
      <c r="M847" s="8"/>
      <c r="N847" s="21"/>
      <c r="O847" s="10"/>
      <c r="P847" s="128"/>
    </row>
    <row r="848" spans="1:16" x14ac:dyDescent="0.55000000000000004">
      <c r="A848" s="5"/>
      <c r="B848" s="52"/>
      <c r="C848" s="59"/>
      <c r="D848" s="60"/>
      <c r="E848" s="149"/>
      <c r="F848" s="60"/>
      <c r="G848" s="60"/>
      <c r="H848" s="15"/>
      <c r="I848" s="6"/>
      <c r="J848" s="6"/>
      <c r="K848" s="7"/>
      <c r="L848" s="6"/>
      <c r="M848" s="8"/>
      <c r="N848" s="21"/>
      <c r="O848" s="10"/>
      <c r="P848" s="128"/>
    </row>
    <row r="849" spans="1:43" x14ac:dyDescent="0.55000000000000004">
      <c r="A849" s="5"/>
      <c r="B849" s="52"/>
      <c r="C849" s="59"/>
      <c r="D849" s="60"/>
      <c r="E849" s="149"/>
      <c r="F849" s="60"/>
      <c r="G849" s="60"/>
      <c r="H849" s="15"/>
      <c r="I849" s="6"/>
      <c r="J849" s="6"/>
      <c r="K849" s="7"/>
      <c r="L849" s="6"/>
      <c r="M849" s="8"/>
      <c r="N849" s="21"/>
      <c r="O849" s="10"/>
      <c r="P849" s="128"/>
    </row>
    <row r="850" spans="1:43" x14ac:dyDescent="0.55000000000000004">
      <c r="A850" s="5"/>
      <c r="B850" s="52"/>
      <c r="C850" s="59"/>
      <c r="D850" s="60"/>
      <c r="E850" s="149"/>
      <c r="F850" s="60"/>
      <c r="G850" s="60"/>
      <c r="H850" s="15"/>
      <c r="I850" s="6"/>
      <c r="J850" s="6"/>
      <c r="K850" s="7"/>
      <c r="L850" s="6"/>
      <c r="M850" s="8"/>
      <c r="N850" s="34"/>
      <c r="O850" s="10"/>
      <c r="P850" s="128"/>
    </row>
    <row r="851" spans="1:43" x14ac:dyDescent="0.55000000000000004">
      <c r="A851" s="5"/>
      <c r="B851" s="52"/>
      <c r="C851" s="59"/>
      <c r="D851" s="60"/>
      <c r="E851" s="149"/>
      <c r="F851" s="60"/>
      <c r="G851" s="60"/>
      <c r="H851" s="15"/>
      <c r="I851" s="6"/>
      <c r="J851" s="6"/>
      <c r="K851" s="7"/>
      <c r="L851" s="6"/>
      <c r="M851" s="8"/>
      <c r="N851" s="34"/>
      <c r="O851" s="10"/>
      <c r="P851" s="128"/>
    </row>
    <row r="852" spans="1:43" x14ac:dyDescent="0.55000000000000004">
      <c r="A852" s="5"/>
      <c r="B852" s="52"/>
      <c r="C852" s="59"/>
      <c r="D852" s="60"/>
      <c r="E852" s="149"/>
      <c r="F852" s="60"/>
      <c r="G852" s="60"/>
      <c r="H852" s="55"/>
      <c r="I852" s="7"/>
      <c r="J852" s="7"/>
      <c r="K852" s="7"/>
      <c r="L852" s="7"/>
      <c r="M852" s="35"/>
      <c r="N852" s="34"/>
      <c r="O852" s="10"/>
      <c r="P852" s="128"/>
    </row>
    <row r="853" spans="1:43" x14ac:dyDescent="0.55000000000000004">
      <c r="A853" s="36"/>
      <c r="B853" s="52"/>
      <c r="C853" s="59"/>
      <c r="D853" s="60"/>
      <c r="E853" s="149"/>
      <c r="F853" s="60"/>
      <c r="G853" s="60"/>
      <c r="H853" s="57"/>
      <c r="I853" s="37"/>
      <c r="J853" s="37"/>
      <c r="K853" s="38"/>
      <c r="L853" s="37"/>
      <c r="M853" s="39"/>
      <c r="N853" s="40"/>
      <c r="O853" s="41"/>
      <c r="P853" s="128"/>
    </row>
    <row r="854" spans="1:43" x14ac:dyDescent="0.55000000000000004">
      <c r="A854" s="42"/>
      <c r="B854" s="53"/>
      <c r="H854" s="58"/>
      <c r="I854" s="43"/>
      <c r="J854" s="43"/>
      <c r="K854" s="43"/>
      <c r="L854" s="43"/>
      <c r="M854" s="2"/>
      <c r="N854" s="44"/>
      <c r="O854" s="45"/>
      <c r="P854" s="127"/>
    </row>
    <row r="855" spans="1:43" x14ac:dyDescent="0.55000000000000004">
      <c r="A855" s="42"/>
      <c r="B855" s="53"/>
      <c r="H855" s="58"/>
      <c r="I855" s="43"/>
      <c r="J855" s="43"/>
      <c r="K855" s="43"/>
      <c r="L855" s="43"/>
      <c r="M855" s="2"/>
      <c r="N855" s="44"/>
      <c r="O855" s="45"/>
      <c r="P855" s="127"/>
    </row>
    <row r="856" spans="1:43" x14ac:dyDescent="0.55000000000000004">
      <c r="A856" s="42"/>
      <c r="B856" s="53"/>
      <c r="H856" s="58"/>
      <c r="I856" s="43"/>
      <c r="J856" s="43"/>
      <c r="K856" s="43"/>
      <c r="L856" s="43"/>
      <c r="M856" s="2"/>
      <c r="N856" s="44"/>
      <c r="O856" s="45"/>
      <c r="P856" s="127"/>
    </row>
    <row r="857" spans="1:43" x14ac:dyDescent="0.55000000000000004">
      <c r="A857" s="42"/>
      <c r="B857" s="53"/>
      <c r="H857" s="58"/>
      <c r="I857" s="43"/>
      <c r="J857" s="43"/>
      <c r="K857" s="43"/>
      <c r="L857" s="43"/>
      <c r="M857" s="2"/>
      <c r="N857" s="44"/>
      <c r="O857" s="45"/>
      <c r="P857" s="127"/>
    </row>
    <row r="858" spans="1:43" x14ac:dyDescent="0.55000000000000004">
      <c r="A858" s="42"/>
      <c r="B858" s="53"/>
      <c r="H858" s="58"/>
      <c r="I858" s="43"/>
      <c r="J858" s="43"/>
      <c r="K858" s="43"/>
      <c r="L858" s="43"/>
      <c r="M858" s="46"/>
      <c r="N858" s="42"/>
      <c r="O858" s="47"/>
    </row>
    <row r="859" spans="1:43" x14ac:dyDescent="0.55000000000000004">
      <c r="A859" s="42"/>
      <c r="B859" s="53"/>
      <c r="H859" s="58"/>
      <c r="I859" s="43"/>
      <c r="J859" s="43"/>
      <c r="K859" s="43"/>
      <c r="L859" s="43"/>
      <c r="M859" s="46"/>
      <c r="N859" s="42"/>
      <c r="O859" s="47"/>
    </row>
    <row r="860" spans="1:43" s="51" customFormat="1" x14ac:dyDescent="0.55000000000000004">
      <c r="A860" s="42"/>
      <c r="B860" s="53"/>
      <c r="C860" s="61"/>
      <c r="D860" s="62"/>
      <c r="E860" s="150"/>
      <c r="F860" s="62"/>
      <c r="G860" s="62"/>
      <c r="H860" s="58"/>
      <c r="I860" s="43"/>
      <c r="J860" s="43"/>
      <c r="K860" s="43"/>
      <c r="L860" s="43"/>
      <c r="M860" s="46"/>
      <c r="N860" s="42"/>
      <c r="O860" s="47"/>
      <c r="Q860" s="3"/>
      <c r="R860" s="3"/>
      <c r="S860" s="13"/>
      <c r="T860" s="13"/>
      <c r="U860" s="13"/>
      <c r="V860" s="13"/>
      <c r="W860" s="1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s="51" customFormat="1" x14ac:dyDescent="0.55000000000000004">
      <c r="A861" s="42"/>
      <c r="B861" s="53"/>
      <c r="C861" s="61"/>
      <c r="D861" s="62"/>
      <c r="E861" s="150"/>
      <c r="F861" s="62"/>
      <c r="G861" s="62"/>
      <c r="H861" s="58"/>
      <c r="I861" s="43"/>
      <c r="J861" s="43"/>
      <c r="K861" s="43"/>
      <c r="L861" s="43"/>
      <c r="M861" s="46"/>
      <c r="N861" s="42"/>
      <c r="O861" s="47"/>
      <c r="Q861" s="3"/>
      <c r="R861" s="3"/>
      <c r="S861" s="13"/>
      <c r="T861" s="13"/>
      <c r="U861" s="13"/>
      <c r="V861" s="13"/>
      <c r="W861" s="1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s="51" customFormat="1" x14ac:dyDescent="0.55000000000000004">
      <c r="A862" s="42"/>
      <c r="B862" s="53"/>
      <c r="C862" s="61"/>
      <c r="D862" s="62"/>
      <c r="E862" s="150"/>
      <c r="F862" s="62"/>
      <c r="G862" s="62"/>
      <c r="H862" s="58"/>
      <c r="I862" s="43"/>
      <c r="J862" s="43"/>
      <c r="K862" s="43"/>
      <c r="L862" s="43"/>
      <c r="M862" s="46"/>
      <c r="N862" s="42"/>
      <c r="O862" s="47"/>
      <c r="Q862" s="3"/>
      <c r="R862" s="3"/>
      <c r="S862" s="13"/>
      <c r="T862" s="13"/>
      <c r="U862" s="13"/>
      <c r="V862" s="13"/>
      <c r="W862" s="1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s="51" customFormat="1" x14ac:dyDescent="0.55000000000000004">
      <c r="A863" s="42"/>
      <c r="B863" s="53"/>
      <c r="C863" s="61"/>
      <c r="D863" s="62"/>
      <c r="E863" s="150"/>
      <c r="F863" s="62"/>
      <c r="G863" s="62"/>
      <c r="H863" s="58"/>
      <c r="I863" s="43"/>
      <c r="J863" s="43"/>
      <c r="K863" s="43"/>
      <c r="L863" s="43"/>
      <c r="M863" s="46"/>
      <c r="N863" s="42"/>
      <c r="O863" s="47"/>
      <c r="Q863" s="3"/>
      <c r="R863" s="3"/>
      <c r="S863" s="13"/>
      <c r="T863" s="13"/>
      <c r="U863" s="13"/>
      <c r="V863" s="13"/>
      <c r="W863" s="1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</sheetData>
  <autoFilter ref="A2:AP667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X1:X2"/>
    <mergeCell ref="Q1:Q2"/>
    <mergeCell ref="S1:S2"/>
    <mergeCell ref="T1:T2"/>
    <mergeCell ref="U1:U2"/>
    <mergeCell ref="V1:V2"/>
    <mergeCell ref="W1:W2"/>
  </mergeCells>
  <conditionalFormatting sqref="N535">
    <cfRule type="duplicateValues" dxfId="15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DE44-759E-4A89-9C3F-74CBCFAD9986}">
  <sheetPr>
    <pageSetUpPr fitToPage="1"/>
  </sheetPr>
  <dimension ref="A1:AS863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9" sqref="N9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4" width="11.140625" style="62" customWidth="1"/>
    <col min="5" max="5" width="11.140625" style="150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customWidth="1"/>
    <col min="13" max="13" width="8.140625" style="13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8" width="12.85546875" style="3" customWidth="1"/>
    <col min="19" max="19" width="9.140625" style="13"/>
    <col min="20" max="20" width="0" style="13" hidden="1" customWidth="1"/>
    <col min="21" max="21" width="10.5703125" style="13" hidden="1" customWidth="1"/>
    <col min="22" max="23" width="0" style="13" hidden="1" customWidth="1"/>
    <col min="24" max="24" width="10.140625" style="3" hidden="1" customWidth="1"/>
    <col min="25" max="25" width="1.7109375" style="3" customWidth="1"/>
    <col min="26" max="26" width="9.140625" style="3"/>
    <col min="27" max="28" width="1.7109375" style="3" customWidth="1"/>
    <col min="29" max="29" width="9.140625" style="3"/>
    <col min="30" max="31" width="1.7109375" style="3" customWidth="1"/>
    <col min="32" max="32" width="9.140625" style="3" customWidth="1"/>
    <col min="33" max="34" width="1.7109375" style="3" customWidth="1"/>
    <col min="35" max="35" width="9.140625" style="3"/>
    <col min="36" max="37" width="1.7109375" style="3" customWidth="1"/>
    <col min="38" max="38" width="9.140625" style="3"/>
    <col min="39" max="40" width="1.7109375" style="3" customWidth="1"/>
    <col min="41" max="41" width="9.140625" style="3" customWidth="1"/>
    <col min="42" max="42" width="4.42578125" style="3" hidden="1" customWidth="1"/>
    <col min="43" max="43" width="13" style="3" customWidth="1"/>
    <col min="44" max="44" width="42.140625" style="3" bestFit="1" customWidth="1"/>
    <col min="45" max="45" width="10.140625" style="3" bestFit="1" customWidth="1"/>
    <col min="46" max="16384" width="9.140625" style="3"/>
  </cols>
  <sheetData>
    <row r="1" spans="1:41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55"/>
      <c r="S1" s="179" t="s">
        <v>60</v>
      </c>
      <c r="T1" s="179" t="s">
        <v>61</v>
      </c>
      <c r="U1" s="180" t="s">
        <v>62</v>
      </c>
      <c r="V1" s="176" t="s">
        <v>63</v>
      </c>
      <c r="W1" s="176" t="s">
        <v>64</v>
      </c>
      <c r="X1" s="176" t="s">
        <v>65</v>
      </c>
      <c r="Z1" s="3">
        <v>1000</v>
      </c>
      <c r="AC1" s="3">
        <v>3600</v>
      </c>
    </row>
    <row r="2" spans="1:41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56"/>
      <c r="S2" s="179"/>
      <c r="T2" s="179"/>
      <c r="U2" s="180"/>
      <c r="V2" s="176"/>
      <c r="W2" s="176"/>
      <c r="X2" s="176"/>
    </row>
    <row r="3" spans="1:41" ht="22.5" customHeight="1" x14ac:dyDescent="0.55000000000000004">
      <c r="A3" s="5">
        <v>1000</v>
      </c>
      <c r="B3" s="52" t="s">
        <v>66</v>
      </c>
      <c r="C3" s="140">
        <v>40012177</v>
      </c>
      <c r="D3" s="110"/>
      <c r="E3" s="141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11" t="str">
        <f>VLOOKUP(Q3,[1]Sheet1!C$3:D$89,2,0)</f>
        <v>Assembly B9</v>
      </c>
      <c r="S3" s="43">
        <f>3600/P3</f>
        <v>25</v>
      </c>
      <c r="Y3" s="122"/>
      <c r="Z3" s="50">
        <v>20</v>
      </c>
      <c r="AA3" s="50"/>
      <c r="AB3" s="50"/>
      <c r="AC3" s="50">
        <v>1</v>
      </c>
      <c r="AD3" s="121"/>
      <c r="AE3" s="122"/>
      <c r="AF3" s="122">
        <v>1</v>
      </c>
      <c r="AG3" s="122"/>
      <c r="AH3" s="122"/>
      <c r="AI3" s="122">
        <f t="shared" ref="AI3:AI10" si="0">S3</f>
        <v>25</v>
      </c>
      <c r="AJ3" s="122"/>
      <c r="AK3" s="122"/>
      <c r="AL3" s="122">
        <f t="shared" ref="AL3:AL10" si="1">S3</f>
        <v>25</v>
      </c>
      <c r="AM3" s="122"/>
      <c r="AN3" s="122"/>
      <c r="AO3" s="122">
        <f t="shared" ref="AO3:AO10" si="2">S3</f>
        <v>25</v>
      </c>
    </row>
    <row r="4" spans="1:41" ht="22.5" customHeight="1" x14ac:dyDescent="0.55000000000000004">
      <c r="A4" s="5">
        <v>1000</v>
      </c>
      <c r="B4" s="52" t="s">
        <v>66</v>
      </c>
      <c r="C4" s="114"/>
      <c r="D4" s="139">
        <v>30022061</v>
      </c>
      <c r="E4" s="142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11" t="str">
        <f>VLOOKUP(Q4,[1]Sheet1!C$3:D$89,2,0)</f>
        <v>Paint B9</v>
      </c>
      <c r="S4" s="43">
        <f t="shared" ref="S4:S82" si="3">3600/P4</f>
        <v>225</v>
      </c>
      <c r="Y4" s="122"/>
      <c r="Z4" s="50">
        <v>17</v>
      </c>
      <c r="AA4" s="50"/>
      <c r="AB4" s="50"/>
      <c r="AC4" s="50">
        <v>1</v>
      </c>
      <c r="AD4" s="121"/>
      <c r="AE4" s="122"/>
      <c r="AF4" s="122">
        <v>1</v>
      </c>
      <c r="AG4" s="122"/>
      <c r="AH4" s="122"/>
      <c r="AI4" s="122">
        <f t="shared" si="0"/>
        <v>225</v>
      </c>
      <c r="AJ4" s="122"/>
      <c r="AK4" s="122"/>
      <c r="AL4" s="122">
        <f t="shared" si="1"/>
        <v>225</v>
      </c>
      <c r="AM4" s="122"/>
      <c r="AN4" s="122"/>
      <c r="AO4" s="122">
        <f t="shared" si="2"/>
        <v>225</v>
      </c>
    </row>
    <row r="5" spans="1:41" ht="22.5" customHeight="1" x14ac:dyDescent="0.55000000000000004">
      <c r="A5" s="5">
        <v>1000</v>
      </c>
      <c r="B5" s="52" t="s">
        <v>66</v>
      </c>
      <c r="C5" s="114"/>
      <c r="D5" s="71"/>
      <c r="E5" s="139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11" si="4">O4</f>
        <v>1</v>
      </c>
      <c r="P5" s="10">
        <f>15</f>
        <v>15</v>
      </c>
      <c r="Q5" s="11" t="s">
        <v>74</v>
      </c>
      <c r="R5" s="11" t="str">
        <f>VLOOKUP(Q5,[1]Sheet1!C$3:D$89,2,0)</f>
        <v>Weld Umini No.1</v>
      </c>
      <c r="S5" s="43">
        <f t="shared" si="3"/>
        <v>240</v>
      </c>
      <c r="Y5" s="122"/>
      <c r="Z5" s="50">
        <v>1</v>
      </c>
      <c r="AA5" s="50"/>
      <c r="AB5" s="50"/>
      <c r="AC5" s="50">
        <v>1</v>
      </c>
      <c r="AD5" s="121"/>
      <c r="AE5" s="122"/>
      <c r="AF5" s="122">
        <v>1</v>
      </c>
      <c r="AG5" s="122"/>
      <c r="AH5" s="122"/>
      <c r="AI5" s="122">
        <f t="shared" si="0"/>
        <v>240</v>
      </c>
      <c r="AJ5" s="122"/>
      <c r="AK5" s="122"/>
      <c r="AL5" s="122">
        <f t="shared" si="1"/>
        <v>240</v>
      </c>
      <c r="AM5" s="122"/>
      <c r="AN5" s="122"/>
      <c r="AO5" s="122">
        <f t="shared" si="2"/>
        <v>240</v>
      </c>
    </row>
    <row r="6" spans="1:41" ht="22.5" customHeight="1" x14ac:dyDescent="0.55000000000000004">
      <c r="A6" s="5"/>
      <c r="B6" s="52"/>
      <c r="C6" s="114"/>
      <c r="D6" s="71"/>
      <c r="E6" s="71"/>
      <c r="F6" s="71"/>
      <c r="G6" s="71"/>
      <c r="H6" s="71"/>
      <c r="I6" s="115"/>
      <c r="J6" s="72"/>
      <c r="K6" s="72"/>
      <c r="L6" s="116"/>
      <c r="M6" s="8"/>
      <c r="N6" s="91"/>
      <c r="O6" s="10"/>
      <c r="P6" s="10">
        <v>70</v>
      </c>
      <c r="Q6" s="11" t="s">
        <v>514</v>
      </c>
      <c r="R6" s="11" t="str">
        <f>VLOOKUP(Q6,[1]Sheet1!C$3:D$89,2,0)</f>
        <v>Spot 50KVA 2</v>
      </c>
      <c r="S6" s="43">
        <f t="shared" si="3"/>
        <v>51.428571428571431</v>
      </c>
      <c r="Y6" s="122"/>
      <c r="Z6" s="50">
        <v>1</v>
      </c>
      <c r="AA6" s="50"/>
      <c r="AB6" s="50"/>
      <c r="AC6" s="50">
        <v>1</v>
      </c>
      <c r="AD6" s="121"/>
      <c r="AE6" s="122"/>
      <c r="AF6" s="122">
        <v>1</v>
      </c>
      <c r="AG6" s="122"/>
      <c r="AH6" s="122"/>
      <c r="AI6" s="122">
        <f t="shared" si="0"/>
        <v>51.428571428571431</v>
      </c>
      <c r="AJ6" s="122"/>
      <c r="AK6" s="122"/>
      <c r="AL6" s="122">
        <f t="shared" si="1"/>
        <v>51.428571428571431</v>
      </c>
      <c r="AM6" s="122"/>
      <c r="AN6" s="122"/>
      <c r="AO6" s="122">
        <f t="shared" si="2"/>
        <v>51.428571428571431</v>
      </c>
    </row>
    <row r="7" spans="1:41" ht="22.5" customHeight="1" x14ac:dyDescent="0.55000000000000004">
      <c r="A7" s="5"/>
      <c r="B7" s="52"/>
      <c r="C7" s="114"/>
      <c r="D7" s="71"/>
      <c r="E7" s="71"/>
      <c r="F7" s="71"/>
      <c r="G7" s="71"/>
      <c r="H7" s="71"/>
      <c r="I7" s="115"/>
      <c r="J7" s="72"/>
      <c r="K7" s="72"/>
      <c r="L7" s="116"/>
      <c r="M7" s="8"/>
      <c r="N7" s="91"/>
      <c r="O7" s="10"/>
      <c r="P7" s="10">
        <v>15</v>
      </c>
      <c r="Q7" s="11" t="s">
        <v>522</v>
      </c>
      <c r="R7" s="11" t="str">
        <f>VLOOKUP(Q7,[1]Sheet1!C$3:D$89,2,0)</f>
        <v>Spot 35KVA 1</v>
      </c>
      <c r="S7" s="43">
        <f t="shared" si="3"/>
        <v>240</v>
      </c>
      <c r="Y7" s="122"/>
      <c r="Z7" s="50">
        <v>1</v>
      </c>
      <c r="AA7" s="50"/>
      <c r="AB7" s="50"/>
      <c r="AC7" s="50">
        <v>1</v>
      </c>
      <c r="AD7" s="121"/>
      <c r="AE7" s="122"/>
      <c r="AF7" s="122">
        <v>1</v>
      </c>
      <c r="AG7" s="122"/>
      <c r="AH7" s="122"/>
      <c r="AI7" s="122">
        <f t="shared" si="0"/>
        <v>240</v>
      </c>
      <c r="AJ7" s="122"/>
      <c r="AK7" s="122"/>
      <c r="AL7" s="122">
        <f t="shared" si="1"/>
        <v>240</v>
      </c>
      <c r="AM7" s="122"/>
      <c r="AN7" s="122"/>
      <c r="AO7" s="122">
        <f t="shared" si="2"/>
        <v>240</v>
      </c>
    </row>
    <row r="8" spans="1:41" ht="22.5" customHeight="1" x14ac:dyDescent="0.55000000000000004">
      <c r="A8" s="5"/>
      <c r="B8" s="52"/>
      <c r="C8" s="114"/>
      <c r="D8" s="71"/>
      <c r="E8" s="71"/>
      <c r="F8" s="71"/>
      <c r="G8" s="71"/>
      <c r="H8" s="71"/>
      <c r="I8" s="115"/>
      <c r="J8" s="72"/>
      <c r="K8" s="72"/>
      <c r="L8" s="116"/>
      <c r="M8" s="8"/>
      <c r="N8" s="91"/>
      <c r="O8" s="10"/>
      <c r="P8" s="10">
        <v>115</v>
      </c>
      <c r="Q8" s="11" t="s">
        <v>514</v>
      </c>
      <c r="R8" s="11" t="str">
        <f>VLOOKUP(Q8,[1]Sheet1!C$3:D$89,2,0)</f>
        <v>Spot 50KVA 2</v>
      </c>
      <c r="S8" s="43">
        <f t="shared" si="3"/>
        <v>31.304347826086957</v>
      </c>
      <c r="Y8" s="122"/>
      <c r="Z8" s="50">
        <v>2</v>
      </c>
      <c r="AA8" s="50"/>
      <c r="AB8" s="50"/>
      <c r="AC8" s="50">
        <v>1</v>
      </c>
      <c r="AD8" s="121"/>
      <c r="AE8" s="122"/>
      <c r="AF8" s="122">
        <v>1</v>
      </c>
      <c r="AG8" s="122"/>
      <c r="AH8" s="122"/>
      <c r="AI8" s="122">
        <f t="shared" si="0"/>
        <v>31.304347826086957</v>
      </c>
      <c r="AJ8" s="122"/>
      <c r="AK8" s="122"/>
      <c r="AL8" s="122">
        <f t="shared" si="1"/>
        <v>31.304347826086957</v>
      </c>
      <c r="AM8" s="122"/>
      <c r="AN8" s="122"/>
      <c r="AO8" s="122">
        <f t="shared" si="2"/>
        <v>31.304347826086957</v>
      </c>
    </row>
    <row r="9" spans="1:41" ht="22.5" customHeight="1" x14ac:dyDescent="0.55000000000000004">
      <c r="A9" s="5">
        <v>1000</v>
      </c>
      <c r="B9" s="52" t="s">
        <v>66</v>
      </c>
      <c r="C9" s="114"/>
      <c r="D9" s="71"/>
      <c r="E9" s="142"/>
      <c r="F9" s="139">
        <v>30022063</v>
      </c>
      <c r="G9" s="71"/>
      <c r="H9" s="71"/>
      <c r="I9" s="115"/>
      <c r="J9" s="72"/>
      <c r="K9" s="72"/>
      <c r="L9" s="116"/>
      <c r="M9" s="8"/>
      <c r="N9" s="91" t="s">
        <v>187</v>
      </c>
      <c r="O9" s="10">
        <f>O5</f>
        <v>1</v>
      </c>
      <c r="P9" s="10">
        <v>24</v>
      </c>
      <c r="Q9" s="11" t="s">
        <v>84</v>
      </c>
      <c r="R9" s="11" t="str">
        <f>VLOOKUP(Q9,[1]Sheet1!C$3:D$89,2,0)</f>
        <v>110TON-Press 1</v>
      </c>
      <c r="S9" s="43">
        <f t="shared" si="3"/>
        <v>150</v>
      </c>
      <c r="Y9" s="122"/>
      <c r="Z9" s="50">
        <v>1</v>
      </c>
      <c r="AA9" s="50"/>
      <c r="AB9" s="50"/>
      <c r="AC9" s="50">
        <v>1</v>
      </c>
      <c r="AD9" s="121"/>
      <c r="AE9" s="122"/>
      <c r="AF9" s="122">
        <v>1</v>
      </c>
      <c r="AG9" s="122"/>
      <c r="AH9" s="122"/>
      <c r="AI9" s="122">
        <f t="shared" si="0"/>
        <v>150</v>
      </c>
      <c r="AJ9" s="122"/>
      <c r="AK9" s="122"/>
      <c r="AL9" s="122">
        <f t="shared" si="1"/>
        <v>150</v>
      </c>
      <c r="AM9" s="122"/>
      <c r="AN9" s="122"/>
      <c r="AO9" s="122">
        <f t="shared" si="2"/>
        <v>150</v>
      </c>
    </row>
    <row r="10" spans="1:41" ht="22.5" customHeight="1" x14ac:dyDescent="0.55000000000000004">
      <c r="A10" s="5">
        <v>1000</v>
      </c>
      <c r="B10" s="52" t="s">
        <v>66</v>
      </c>
      <c r="C10" s="114"/>
      <c r="D10" s="64"/>
      <c r="E10" s="143"/>
      <c r="F10" s="71"/>
      <c r="G10" s="139">
        <v>30022064</v>
      </c>
      <c r="H10" s="71"/>
      <c r="I10" s="115"/>
      <c r="J10" s="72"/>
      <c r="K10" s="72"/>
      <c r="L10" s="116"/>
      <c r="M10" s="8"/>
      <c r="N10" s="91" t="s">
        <v>186</v>
      </c>
      <c r="O10" s="10">
        <f t="shared" si="4"/>
        <v>1</v>
      </c>
      <c r="P10" s="10">
        <v>63</v>
      </c>
      <c r="Q10" s="11" t="s">
        <v>525</v>
      </c>
      <c r="R10" s="11" t="str">
        <f>VLOOKUP(Q10,[1]Sheet1!C$3:D$89,2,0)</f>
        <v>AMADA-HM1003 1</v>
      </c>
      <c r="S10" s="43">
        <f t="shared" si="3"/>
        <v>57.142857142857146</v>
      </c>
      <c r="Y10" s="122"/>
      <c r="Z10" s="50">
        <v>1</v>
      </c>
      <c r="AA10" s="50"/>
      <c r="AB10" s="50"/>
      <c r="AC10" s="50">
        <v>1</v>
      </c>
      <c r="AD10" s="121"/>
      <c r="AE10" s="122"/>
      <c r="AF10" s="122">
        <v>1</v>
      </c>
      <c r="AG10" s="122"/>
      <c r="AH10" s="122"/>
      <c r="AI10" s="122">
        <f t="shared" si="0"/>
        <v>57.142857142857146</v>
      </c>
      <c r="AJ10" s="122"/>
      <c r="AK10" s="122"/>
      <c r="AL10" s="122">
        <f t="shared" si="1"/>
        <v>57.142857142857146</v>
      </c>
      <c r="AM10" s="122"/>
      <c r="AN10" s="122"/>
      <c r="AO10" s="122">
        <f t="shared" si="2"/>
        <v>57.142857142857146</v>
      </c>
    </row>
    <row r="11" spans="1:41" ht="22.5" customHeight="1" x14ac:dyDescent="0.55000000000000004">
      <c r="A11" s="5">
        <v>1000</v>
      </c>
      <c r="B11" s="52" t="s">
        <v>66</v>
      </c>
      <c r="C11" s="114"/>
      <c r="D11" s="71"/>
      <c r="E11" s="142"/>
      <c r="F11" s="71"/>
      <c r="G11" s="71"/>
      <c r="H11" s="71">
        <v>10030492</v>
      </c>
      <c r="I11" s="115"/>
      <c r="J11" s="72"/>
      <c r="K11" s="72"/>
      <c r="L11" s="116"/>
      <c r="M11" s="8"/>
      <c r="N11" s="91" t="s">
        <v>188</v>
      </c>
      <c r="O11" s="10">
        <f t="shared" si="4"/>
        <v>1</v>
      </c>
      <c r="P11" s="10"/>
      <c r="Q11" s="11"/>
      <c r="R11" s="11"/>
      <c r="S11" s="43"/>
      <c r="Y11" s="122"/>
      <c r="Z11" s="50"/>
      <c r="AA11" s="50"/>
      <c r="AB11" s="50"/>
      <c r="AC11" s="50"/>
      <c r="AD11" s="121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</row>
    <row r="12" spans="1:41" ht="22.5" customHeight="1" x14ac:dyDescent="0.55000000000000004">
      <c r="A12" s="5">
        <v>1000</v>
      </c>
      <c r="B12" s="52" t="s">
        <v>66</v>
      </c>
      <c r="C12" s="114"/>
      <c r="D12" s="71"/>
      <c r="E12" s="142"/>
      <c r="F12" s="139">
        <v>30022066</v>
      </c>
      <c r="G12" s="138"/>
      <c r="H12" s="71"/>
      <c r="I12" s="115"/>
      <c r="J12" s="72"/>
      <c r="K12" s="72"/>
      <c r="L12" s="116"/>
      <c r="M12" s="8"/>
      <c r="N12" s="91" t="s">
        <v>189</v>
      </c>
      <c r="O12" s="10">
        <f>O5</f>
        <v>1</v>
      </c>
      <c r="P12" s="10">
        <v>18</v>
      </c>
      <c r="Q12" s="11" t="s">
        <v>536</v>
      </c>
      <c r="R12" s="11" t="str">
        <f>VLOOKUP(Q12,[1]Sheet1!C$3:D$89,2,0)</f>
        <v>110TON-Press 2</v>
      </c>
      <c r="S12" s="43">
        <f>3600/P12</f>
        <v>200</v>
      </c>
      <c r="Y12" s="122"/>
      <c r="Z12" s="50">
        <v>1</v>
      </c>
      <c r="AA12" s="50"/>
      <c r="AB12" s="50"/>
      <c r="AC12" s="50">
        <v>1</v>
      </c>
      <c r="AD12" s="121"/>
      <c r="AE12" s="122"/>
      <c r="AF12" s="122">
        <v>1</v>
      </c>
      <c r="AG12" s="122"/>
      <c r="AH12" s="122"/>
      <c r="AI12" s="122">
        <f>S12</f>
        <v>200</v>
      </c>
      <c r="AJ12" s="122"/>
      <c r="AK12" s="122"/>
      <c r="AL12" s="122">
        <f>S12</f>
        <v>200</v>
      </c>
      <c r="AM12" s="122"/>
      <c r="AN12" s="122"/>
      <c r="AO12" s="122">
        <f>S12</f>
        <v>200</v>
      </c>
    </row>
    <row r="13" spans="1:41" ht="22.5" customHeight="1" x14ac:dyDescent="0.55000000000000004">
      <c r="A13" s="5">
        <v>1000</v>
      </c>
      <c r="B13" s="52" t="s">
        <v>66</v>
      </c>
      <c r="C13" s="114"/>
      <c r="D13" s="71"/>
      <c r="E13" s="142"/>
      <c r="F13" s="71"/>
      <c r="G13" s="71">
        <v>10030493</v>
      </c>
      <c r="H13" s="71"/>
      <c r="I13" s="115"/>
      <c r="J13" s="72"/>
      <c r="K13" s="72"/>
      <c r="L13" s="116"/>
      <c r="M13" s="8"/>
      <c r="N13" s="91" t="s">
        <v>190</v>
      </c>
      <c r="O13" s="10">
        <f>O9</f>
        <v>1</v>
      </c>
      <c r="P13" s="10"/>
      <c r="Q13" s="11"/>
      <c r="R13" s="11"/>
      <c r="S13" s="43"/>
      <c r="Y13" s="122"/>
      <c r="Z13" s="50"/>
      <c r="AA13" s="50"/>
      <c r="AB13" s="50"/>
      <c r="AC13" s="50"/>
      <c r="AD13" s="121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</row>
    <row r="14" spans="1:41" ht="22.5" customHeight="1" x14ac:dyDescent="0.55000000000000004">
      <c r="A14" s="5">
        <v>1000</v>
      </c>
      <c r="B14" s="52" t="s">
        <v>66</v>
      </c>
      <c r="C14" s="114"/>
      <c r="D14" s="71"/>
      <c r="E14" s="142"/>
      <c r="F14" s="139">
        <v>30022111</v>
      </c>
      <c r="G14" s="71"/>
      <c r="H14" s="71"/>
      <c r="I14" s="115"/>
      <c r="J14" s="72"/>
      <c r="K14" s="72"/>
      <c r="L14" s="116"/>
      <c r="M14" s="8"/>
      <c r="N14" s="91" t="s">
        <v>196</v>
      </c>
      <c r="O14" s="10">
        <f>O5</f>
        <v>1</v>
      </c>
      <c r="P14" s="10">
        <v>30</v>
      </c>
      <c r="Q14" s="157" t="s">
        <v>73</v>
      </c>
      <c r="R14" s="11" t="str">
        <f>VLOOKUP(Q14,[1]Sheet1!C$3:D$89,2,0)</f>
        <v>Spot 50KVA 1</v>
      </c>
      <c r="S14" s="43">
        <f>3600/P14</f>
        <v>120</v>
      </c>
      <c r="Y14" s="122"/>
      <c r="Z14" s="50">
        <v>1</v>
      </c>
      <c r="AA14" s="50"/>
      <c r="AB14" s="50"/>
      <c r="AC14" s="50">
        <v>1</v>
      </c>
      <c r="AD14" s="121"/>
      <c r="AE14" s="122"/>
      <c r="AF14" s="122">
        <v>1</v>
      </c>
      <c r="AG14" s="122"/>
      <c r="AH14" s="122"/>
      <c r="AI14" s="122">
        <f>S14</f>
        <v>120</v>
      </c>
      <c r="AJ14" s="122"/>
      <c r="AK14" s="122"/>
      <c r="AL14" s="122">
        <f>S14</f>
        <v>120</v>
      </c>
      <c r="AM14" s="122"/>
      <c r="AN14" s="122"/>
      <c r="AO14" s="122">
        <f>S14</f>
        <v>120</v>
      </c>
    </row>
    <row r="15" spans="1:41" ht="22.5" customHeight="1" x14ac:dyDescent="0.55000000000000004">
      <c r="A15" s="5"/>
      <c r="B15" s="52"/>
      <c r="C15" s="114"/>
      <c r="D15" s="71"/>
      <c r="E15" s="71"/>
      <c r="F15" s="71"/>
      <c r="G15" s="71"/>
      <c r="H15" s="71"/>
      <c r="I15" s="115"/>
      <c r="J15" s="72"/>
      <c r="K15" s="72"/>
      <c r="L15" s="116"/>
      <c r="M15" s="8"/>
      <c r="N15" s="91"/>
      <c r="O15" s="10"/>
      <c r="P15" s="10">
        <v>10</v>
      </c>
      <c r="Q15" s="157" t="s">
        <v>513</v>
      </c>
      <c r="R15" s="11" t="str">
        <f>VLOOKUP(Q15,[1]Sheet1!C$3:D$89,2,0)</f>
        <v>Accessories spot 2 op</v>
      </c>
      <c r="S15" s="43">
        <f>3600/P15</f>
        <v>360</v>
      </c>
      <c r="Y15" s="122"/>
      <c r="Z15" s="158">
        <v>1</v>
      </c>
      <c r="AA15" s="50"/>
      <c r="AB15" s="50"/>
      <c r="AC15" s="50">
        <v>1</v>
      </c>
      <c r="AD15" s="121"/>
      <c r="AE15" s="122"/>
      <c r="AF15" s="122">
        <v>1</v>
      </c>
      <c r="AG15" s="122"/>
      <c r="AH15" s="122"/>
      <c r="AI15" s="122">
        <f>S15</f>
        <v>360</v>
      </c>
      <c r="AJ15" s="122"/>
      <c r="AK15" s="122"/>
      <c r="AL15" s="122">
        <f>S15</f>
        <v>360</v>
      </c>
      <c r="AM15" s="122"/>
      <c r="AN15" s="122"/>
      <c r="AO15" s="122">
        <f>S15</f>
        <v>360</v>
      </c>
    </row>
    <row r="16" spans="1:41" ht="22.5" customHeight="1" x14ac:dyDescent="0.55000000000000004">
      <c r="A16" s="5"/>
      <c r="B16" s="52"/>
      <c r="C16" s="114"/>
      <c r="D16" s="71"/>
      <c r="E16" s="142"/>
      <c r="F16" s="71"/>
      <c r="G16" s="139">
        <v>30023754</v>
      </c>
      <c r="H16" s="71"/>
      <c r="I16" s="115"/>
      <c r="J16" s="72"/>
      <c r="K16" s="72"/>
      <c r="L16" s="116"/>
      <c r="M16" s="8"/>
      <c r="N16" s="91" t="s">
        <v>468</v>
      </c>
      <c r="O16" s="10">
        <v>1</v>
      </c>
      <c r="P16" s="10">
        <v>9</v>
      </c>
      <c r="Q16" s="11" t="s">
        <v>526</v>
      </c>
      <c r="R16" s="11" t="str">
        <f>VLOOKUP(Q16,[1]Sheet1!C$3:D$89,2,0)</f>
        <v>AMADA-HM1003 2</v>
      </c>
      <c r="S16" s="43">
        <f>3600/P16</f>
        <v>400</v>
      </c>
      <c r="Y16" s="122"/>
      <c r="Z16" s="50">
        <v>1</v>
      </c>
      <c r="AA16" s="50"/>
      <c r="AB16" s="50"/>
      <c r="AC16" s="50">
        <v>1</v>
      </c>
      <c r="AD16" s="121"/>
      <c r="AE16" s="122"/>
      <c r="AF16" s="122">
        <v>1</v>
      </c>
      <c r="AG16" s="122"/>
      <c r="AH16" s="122"/>
      <c r="AI16" s="122">
        <f>S16</f>
        <v>400</v>
      </c>
      <c r="AJ16" s="122"/>
      <c r="AK16" s="122"/>
      <c r="AL16" s="122">
        <f>S16</f>
        <v>400</v>
      </c>
      <c r="AM16" s="122"/>
      <c r="AN16" s="122"/>
      <c r="AO16" s="122">
        <f>S16</f>
        <v>400</v>
      </c>
    </row>
    <row r="17" spans="1:41" ht="22.5" customHeight="1" x14ac:dyDescent="0.55000000000000004">
      <c r="A17" s="5">
        <v>1000</v>
      </c>
      <c r="B17" s="52" t="s">
        <v>66</v>
      </c>
      <c r="C17" s="114"/>
      <c r="D17" s="64"/>
      <c r="E17" s="143"/>
      <c r="F17" s="71"/>
      <c r="G17" s="71"/>
      <c r="H17" s="139">
        <v>30023041</v>
      </c>
      <c r="I17" s="71"/>
      <c r="J17" s="71"/>
      <c r="K17" s="115"/>
      <c r="L17" s="116"/>
      <c r="M17" s="8"/>
      <c r="N17" s="91" t="s">
        <v>191</v>
      </c>
      <c r="O17" s="10">
        <f>O9</f>
        <v>1</v>
      </c>
      <c r="P17" s="10">
        <v>12</v>
      </c>
      <c r="Q17" s="11" t="s">
        <v>537</v>
      </c>
      <c r="R17" s="11" t="str">
        <f>VLOOKUP(Q17,[1]Sheet1!C$3:D$89,2,0)</f>
        <v>110TON-Press 3</v>
      </c>
      <c r="S17" s="43">
        <f t="shared" si="3"/>
        <v>300</v>
      </c>
      <c r="Y17" s="122"/>
      <c r="Z17" s="50">
        <v>1</v>
      </c>
      <c r="AA17" s="50"/>
      <c r="AB17" s="50"/>
      <c r="AC17" s="50">
        <v>1</v>
      </c>
      <c r="AD17" s="121"/>
      <c r="AE17" s="122"/>
      <c r="AF17" s="122">
        <v>1</v>
      </c>
      <c r="AG17" s="122"/>
      <c r="AH17" s="122"/>
      <c r="AI17" s="122">
        <f>S17</f>
        <v>300</v>
      </c>
      <c r="AJ17" s="122"/>
      <c r="AK17" s="122"/>
      <c r="AL17" s="122">
        <f>S17</f>
        <v>300</v>
      </c>
      <c r="AM17" s="122"/>
      <c r="AN17" s="122"/>
      <c r="AO17" s="122">
        <f>S17</f>
        <v>300</v>
      </c>
    </row>
    <row r="18" spans="1:41" ht="22.5" customHeight="1" x14ac:dyDescent="0.55000000000000004">
      <c r="A18" s="5">
        <v>1000</v>
      </c>
      <c r="B18" s="52" t="s">
        <v>66</v>
      </c>
      <c r="C18" s="114"/>
      <c r="D18" s="64"/>
      <c r="E18" s="143"/>
      <c r="F18" s="71"/>
      <c r="G18" s="71"/>
      <c r="H18" s="71"/>
      <c r="I18" s="71">
        <v>10034330</v>
      </c>
      <c r="J18" s="71"/>
      <c r="K18" s="115"/>
      <c r="L18" s="116"/>
      <c r="M18" s="8"/>
      <c r="N18" s="91" t="s">
        <v>193</v>
      </c>
      <c r="O18" s="10">
        <f>O10</f>
        <v>1</v>
      </c>
      <c r="P18" s="10"/>
      <c r="Q18" s="11"/>
      <c r="R18" s="11"/>
      <c r="S18" s="43"/>
      <c r="Y18" s="122"/>
      <c r="Z18" s="50"/>
      <c r="AA18" s="50"/>
      <c r="AB18" s="50"/>
      <c r="AC18" s="50"/>
      <c r="AD18" s="121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</row>
    <row r="19" spans="1:41" ht="22.5" customHeight="1" x14ac:dyDescent="0.55000000000000004">
      <c r="A19" s="5">
        <v>1000</v>
      </c>
      <c r="B19" s="52" t="s">
        <v>66</v>
      </c>
      <c r="C19" s="114"/>
      <c r="D19" s="64"/>
      <c r="E19" s="143"/>
      <c r="F19" s="64"/>
      <c r="G19" s="71">
        <v>10030495</v>
      </c>
      <c r="H19" s="71"/>
      <c r="I19" s="64"/>
      <c r="J19" s="71"/>
      <c r="K19" s="71"/>
      <c r="L19" s="116"/>
      <c r="M19" s="8"/>
      <c r="N19" s="91" t="s">
        <v>195</v>
      </c>
      <c r="O19" s="10">
        <f>O14</f>
        <v>1</v>
      </c>
      <c r="P19" s="10"/>
      <c r="Q19" s="11"/>
      <c r="R19" s="11"/>
      <c r="S19" s="43"/>
      <c r="Y19" s="122"/>
      <c r="Z19" s="50"/>
      <c r="AA19" s="50"/>
      <c r="AB19" s="50"/>
      <c r="AC19" s="50"/>
      <c r="AD19" s="121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</row>
    <row r="20" spans="1:41" ht="22.5" customHeight="1" x14ac:dyDescent="0.55000000000000004">
      <c r="A20" s="5">
        <v>1000</v>
      </c>
      <c r="B20" s="52" t="s">
        <v>66</v>
      </c>
      <c r="C20" s="114"/>
      <c r="D20" s="64"/>
      <c r="E20" s="143"/>
      <c r="F20" s="133">
        <v>30022067</v>
      </c>
      <c r="G20" s="71"/>
      <c r="H20" s="71"/>
      <c r="I20" s="71"/>
      <c r="J20" s="71"/>
      <c r="K20" s="71"/>
      <c r="L20" s="116"/>
      <c r="M20" s="8"/>
      <c r="N20" s="91" t="s">
        <v>197</v>
      </c>
      <c r="O20" s="10">
        <f>O5</f>
        <v>1</v>
      </c>
      <c r="P20" s="10">
        <v>30</v>
      </c>
      <c r="Q20" s="11" t="s">
        <v>73</v>
      </c>
      <c r="R20" s="11" t="str">
        <f>VLOOKUP(Q20,[1]Sheet1!C$3:D$89,2,0)</f>
        <v>Spot 50KVA 1</v>
      </c>
      <c r="S20" s="43">
        <f t="shared" si="3"/>
        <v>120</v>
      </c>
      <c r="Y20" s="122"/>
      <c r="Z20" s="50">
        <v>1</v>
      </c>
      <c r="AA20" s="50"/>
      <c r="AB20" s="50"/>
      <c r="AC20" s="50">
        <v>1</v>
      </c>
      <c r="AD20" s="121"/>
      <c r="AE20" s="122"/>
      <c r="AF20" s="122">
        <v>1</v>
      </c>
      <c r="AG20" s="122"/>
      <c r="AH20" s="122"/>
      <c r="AI20" s="122">
        <f>S20</f>
        <v>120</v>
      </c>
      <c r="AJ20" s="122"/>
      <c r="AK20" s="122"/>
      <c r="AL20" s="122">
        <f>S20</f>
        <v>120</v>
      </c>
      <c r="AM20" s="122"/>
      <c r="AN20" s="122"/>
      <c r="AO20" s="122">
        <f>S20</f>
        <v>120</v>
      </c>
    </row>
    <row r="21" spans="1:41" ht="22.5" customHeight="1" x14ac:dyDescent="0.55000000000000004">
      <c r="A21" s="5"/>
      <c r="B21" s="52"/>
      <c r="C21" s="114"/>
      <c r="D21" s="71"/>
      <c r="E21" s="71"/>
      <c r="F21" s="71"/>
      <c r="G21" s="71"/>
      <c r="H21" s="71"/>
      <c r="I21" s="71"/>
      <c r="J21" s="71"/>
      <c r="K21" s="71"/>
      <c r="L21" s="116"/>
      <c r="M21" s="8"/>
      <c r="N21" s="91"/>
      <c r="O21" s="10"/>
      <c r="P21" s="10">
        <v>10</v>
      </c>
      <c r="Q21" s="11" t="s">
        <v>513</v>
      </c>
      <c r="R21" s="11" t="str">
        <f>VLOOKUP(Q21,[1]Sheet1!C$3:D$89,2,0)</f>
        <v>Accessories spot 2 op</v>
      </c>
      <c r="S21" s="43">
        <f>3600/P21</f>
        <v>360</v>
      </c>
      <c r="Y21" s="122"/>
      <c r="Z21" s="50">
        <v>1</v>
      </c>
      <c r="AA21" s="50"/>
      <c r="AB21" s="50"/>
      <c r="AC21" s="50">
        <v>1</v>
      </c>
      <c r="AD21" s="121"/>
      <c r="AE21" s="122"/>
      <c r="AF21" s="122">
        <v>1</v>
      </c>
      <c r="AG21" s="122"/>
      <c r="AH21" s="122"/>
      <c r="AI21" s="122">
        <f>S21</f>
        <v>360</v>
      </c>
      <c r="AJ21" s="122"/>
      <c r="AK21" s="122"/>
      <c r="AL21" s="122">
        <f>S21</f>
        <v>360</v>
      </c>
      <c r="AM21" s="122"/>
      <c r="AN21" s="122"/>
      <c r="AO21" s="122">
        <f>S21</f>
        <v>360</v>
      </c>
    </row>
    <row r="22" spans="1:41" ht="22.5" customHeight="1" x14ac:dyDescent="0.55000000000000004">
      <c r="A22" s="5"/>
      <c r="B22" s="52"/>
      <c r="C22" s="114"/>
      <c r="D22" s="71"/>
      <c r="E22" s="142"/>
      <c r="F22" s="71"/>
      <c r="G22" s="139">
        <v>30023755</v>
      </c>
      <c r="H22" s="71"/>
      <c r="I22" s="115"/>
      <c r="J22" s="72"/>
      <c r="K22" s="72"/>
      <c r="L22" s="116"/>
      <c r="M22" s="8"/>
      <c r="N22" s="91" t="s">
        <v>470</v>
      </c>
      <c r="O22" s="10">
        <v>1</v>
      </c>
      <c r="P22" s="10">
        <v>9</v>
      </c>
      <c r="Q22" s="11" t="s">
        <v>526</v>
      </c>
      <c r="R22" s="11" t="str">
        <f>VLOOKUP(Q22,[1]Sheet1!C$3:D$89,2,0)</f>
        <v>AMADA-HM1003 2</v>
      </c>
      <c r="S22" s="43">
        <f>3600/P22</f>
        <v>400</v>
      </c>
      <c r="Y22" s="122"/>
      <c r="Z22" s="50">
        <v>1</v>
      </c>
      <c r="AA22" s="50"/>
      <c r="AB22" s="50"/>
      <c r="AC22" s="50">
        <v>1</v>
      </c>
      <c r="AD22" s="121"/>
      <c r="AE22" s="122"/>
      <c r="AF22" s="122">
        <v>1</v>
      </c>
      <c r="AG22" s="122"/>
      <c r="AH22" s="122"/>
      <c r="AI22" s="122">
        <f>S22</f>
        <v>400</v>
      </c>
      <c r="AJ22" s="122"/>
      <c r="AK22" s="122"/>
      <c r="AL22" s="122">
        <f>S22</f>
        <v>400</v>
      </c>
      <c r="AM22" s="122"/>
      <c r="AN22" s="122"/>
      <c r="AO22" s="122">
        <f>S22</f>
        <v>400</v>
      </c>
    </row>
    <row r="23" spans="1:41" ht="22.5" customHeight="1" x14ac:dyDescent="0.55000000000000004">
      <c r="A23" s="5">
        <v>1000</v>
      </c>
      <c r="B23" s="52" t="s">
        <v>66</v>
      </c>
      <c r="C23" s="114"/>
      <c r="D23" s="64"/>
      <c r="E23" s="143"/>
      <c r="F23" s="71"/>
      <c r="G23" s="71"/>
      <c r="H23" s="139">
        <v>30022068</v>
      </c>
      <c r="I23" s="71"/>
      <c r="J23" s="71"/>
      <c r="K23" s="71"/>
      <c r="L23" s="116"/>
      <c r="M23" s="8"/>
      <c r="N23" s="91" t="s">
        <v>192</v>
      </c>
      <c r="O23" s="10">
        <f>O9</f>
        <v>1</v>
      </c>
      <c r="P23" s="10">
        <v>12</v>
      </c>
      <c r="Q23" s="11" t="s">
        <v>537</v>
      </c>
      <c r="R23" s="11" t="str">
        <f>VLOOKUP(Q23,[1]Sheet1!C$3:D$89,2,0)</f>
        <v>110TON-Press 3</v>
      </c>
      <c r="S23" s="43">
        <f t="shared" si="3"/>
        <v>300</v>
      </c>
      <c r="Y23" s="122"/>
      <c r="Z23" s="50">
        <v>1</v>
      </c>
      <c r="AA23" s="50"/>
      <c r="AB23" s="50"/>
      <c r="AC23" s="50">
        <v>1</v>
      </c>
      <c r="AD23" s="121"/>
      <c r="AE23" s="122"/>
      <c r="AF23" s="122">
        <v>1</v>
      </c>
      <c r="AG23" s="122"/>
      <c r="AH23" s="122"/>
      <c r="AI23" s="122">
        <f>S23</f>
        <v>300</v>
      </c>
      <c r="AJ23" s="122"/>
      <c r="AK23" s="122"/>
      <c r="AL23" s="122">
        <f>S23</f>
        <v>300</v>
      </c>
      <c r="AM23" s="122"/>
      <c r="AN23" s="122"/>
      <c r="AO23" s="122">
        <f>S23</f>
        <v>300</v>
      </c>
    </row>
    <row r="24" spans="1:41" ht="22.5" customHeight="1" x14ac:dyDescent="0.55000000000000004">
      <c r="A24" s="5">
        <v>1000</v>
      </c>
      <c r="B24" s="52" t="s">
        <v>66</v>
      </c>
      <c r="C24" s="114"/>
      <c r="D24" s="64"/>
      <c r="E24" s="143"/>
      <c r="F24" s="71"/>
      <c r="G24" s="71"/>
      <c r="H24" s="71"/>
      <c r="I24" s="71">
        <v>10030494</v>
      </c>
      <c r="J24" s="71"/>
      <c r="K24" s="71"/>
      <c r="L24" s="116"/>
      <c r="M24" s="8"/>
      <c r="N24" s="91" t="s">
        <v>194</v>
      </c>
      <c r="O24" s="10">
        <f>O10</f>
        <v>1</v>
      </c>
      <c r="P24" s="10"/>
      <c r="Q24" s="11"/>
      <c r="R24" s="11"/>
      <c r="S24" s="43"/>
      <c r="Y24" s="122"/>
      <c r="Z24" s="50"/>
      <c r="AA24" s="50"/>
      <c r="AB24" s="50"/>
      <c r="AC24" s="50"/>
      <c r="AD24" s="121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</row>
    <row r="25" spans="1:41" ht="22.5" customHeight="1" x14ac:dyDescent="0.55000000000000004">
      <c r="A25" s="5">
        <v>1000</v>
      </c>
      <c r="B25" s="52" t="s">
        <v>66</v>
      </c>
      <c r="C25" s="114"/>
      <c r="D25" s="64"/>
      <c r="E25" s="143"/>
      <c r="F25" s="64"/>
      <c r="G25" s="124">
        <v>10030495</v>
      </c>
      <c r="H25" s="71"/>
      <c r="I25" s="64"/>
      <c r="J25" s="71"/>
      <c r="K25" s="71"/>
      <c r="L25" s="116"/>
      <c r="M25" s="8"/>
      <c r="N25" s="91" t="s">
        <v>195</v>
      </c>
      <c r="O25" s="10">
        <f>O20</f>
        <v>1</v>
      </c>
      <c r="P25" s="10"/>
      <c r="Q25" s="11"/>
      <c r="R25" s="11"/>
      <c r="S25" s="43"/>
      <c r="Y25" s="122"/>
      <c r="Z25" s="50"/>
      <c r="AA25" s="50"/>
      <c r="AB25" s="50"/>
      <c r="AC25" s="50"/>
      <c r="AD25" s="121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</row>
    <row r="26" spans="1:41" ht="22.5" customHeight="1" x14ac:dyDescent="0.55000000000000004">
      <c r="A26" s="5">
        <v>1000</v>
      </c>
      <c r="B26" s="52" t="s">
        <v>66</v>
      </c>
      <c r="C26" s="63"/>
      <c r="D26" s="64"/>
      <c r="E26" s="143"/>
      <c r="F26" s="124">
        <v>10030760</v>
      </c>
      <c r="G26" s="64"/>
      <c r="H26" s="64"/>
      <c r="I26" s="64"/>
      <c r="J26" s="64"/>
      <c r="K26" s="64"/>
      <c r="L26" s="105"/>
      <c r="M26" s="8"/>
      <c r="N26" s="91" t="s">
        <v>235</v>
      </c>
      <c r="O26" s="10">
        <f>O5</f>
        <v>1</v>
      </c>
      <c r="P26" s="10"/>
      <c r="Q26" s="11"/>
      <c r="R26" s="11"/>
      <c r="S26" s="43"/>
      <c r="Y26" s="122"/>
      <c r="Z26" s="50"/>
      <c r="AA26" s="50"/>
      <c r="AB26" s="50"/>
      <c r="AC26" s="50"/>
      <c r="AD26" s="121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 spans="1:41" ht="22.5" customHeight="1" x14ac:dyDescent="0.55000000000000004">
      <c r="A27" s="5">
        <v>1000</v>
      </c>
      <c r="B27" s="52" t="s">
        <v>66</v>
      </c>
      <c r="C27" s="114"/>
      <c r="D27" s="71"/>
      <c r="E27" s="142">
        <v>10034196</v>
      </c>
      <c r="F27" s="71"/>
      <c r="G27" s="71"/>
      <c r="H27" s="71"/>
      <c r="I27" s="64"/>
      <c r="J27" s="64"/>
      <c r="K27" s="71"/>
      <c r="L27" s="116"/>
      <c r="M27" s="8"/>
      <c r="N27" s="91" t="s">
        <v>264</v>
      </c>
      <c r="O27" s="10">
        <v>0.19826260177342123</v>
      </c>
      <c r="P27" s="10"/>
      <c r="Q27" s="11"/>
      <c r="R27" s="11"/>
      <c r="S27" s="43"/>
      <c r="Y27" s="122"/>
      <c r="Z27" s="50"/>
      <c r="AA27" s="50"/>
      <c r="AB27" s="50"/>
      <c r="AC27" s="50"/>
      <c r="AD27" s="121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</row>
    <row r="28" spans="1:41" ht="22.5" customHeight="1" x14ac:dyDescent="0.55000000000000004">
      <c r="A28" s="5">
        <v>1000</v>
      </c>
      <c r="B28" s="52" t="s">
        <v>66</v>
      </c>
      <c r="C28" s="114"/>
      <c r="D28" s="71"/>
      <c r="E28" s="142">
        <v>10033352</v>
      </c>
      <c r="F28" s="71"/>
      <c r="G28" s="71"/>
      <c r="H28" s="71"/>
      <c r="I28" s="64"/>
      <c r="J28" s="64"/>
      <c r="K28" s="71"/>
      <c r="L28" s="116"/>
      <c r="M28" s="8"/>
      <c r="N28" s="91" t="s">
        <v>93</v>
      </c>
      <c r="O28" s="10">
        <v>1.2375752752352038</v>
      </c>
      <c r="P28" s="10"/>
      <c r="Q28" s="11"/>
      <c r="R28" s="11"/>
      <c r="S28" s="43"/>
      <c r="Y28" s="122"/>
      <c r="Z28" s="50"/>
      <c r="AA28" s="50"/>
      <c r="AB28" s="50"/>
      <c r="AC28" s="50"/>
      <c r="AD28" s="121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</row>
    <row r="29" spans="1:41" ht="22.5" customHeight="1" x14ac:dyDescent="0.55000000000000004">
      <c r="A29" s="5">
        <v>1000</v>
      </c>
      <c r="B29" s="52" t="s">
        <v>66</v>
      </c>
      <c r="C29" s="114"/>
      <c r="D29" s="71"/>
      <c r="E29" s="142">
        <v>10033353</v>
      </c>
      <c r="F29" s="71"/>
      <c r="G29" s="71"/>
      <c r="H29" s="71"/>
      <c r="I29" s="64"/>
      <c r="J29" s="64"/>
      <c r="K29" s="71"/>
      <c r="L29" s="116"/>
      <c r="M29" s="8"/>
      <c r="N29" s="91" t="s">
        <v>94</v>
      </c>
      <c r="O29" s="10">
        <v>0.33420882399006313</v>
      </c>
      <c r="P29" s="10"/>
      <c r="Q29" s="11"/>
      <c r="R29" s="11"/>
      <c r="S29" s="43"/>
      <c r="Y29" s="122"/>
      <c r="Z29" s="50"/>
      <c r="AA29" s="50"/>
      <c r="AB29" s="50"/>
      <c r="AC29" s="50"/>
      <c r="AD29" s="121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</row>
    <row r="30" spans="1:41" ht="22.5" customHeight="1" x14ac:dyDescent="0.55000000000000004">
      <c r="A30" s="5">
        <v>1000</v>
      </c>
      <c r="B30" s="52" t="s">
        <v>66</v>
      </c>
      <c r="C30" s="114"/>
      <c r="D30" s="71"/>
      <c r="E30" s="142">
        <v>10033354</v>
      </c>
      <c r="F30" s="71"/>
      <c r="G30" s="71"/>
      <c r="H30" s="71"/>
      <c r="I30" s="64"/>
      <c r="J30" s="64"/>
      <c r="K30" s="71"/>
      <c r="L30" s="116"/>
      <c r="M30" s="8"/>
      <c r="N30" s="91" t="s">
        <v>95</v>
      </c>
      <c r="O30" s="10">
        <v>0.10861786779677053</v>
      </c>
      <c r="P30" s="10"/>
      <c r="Q30" s="11"/>
      <c r="R30" s="11"/>
      <c r="S30" s="43"/>
      <c r="Y30" s="122"/>
      <c r="Z30" s="50"/>
      <c r="AA30" s="50"/>
      <c r="AB30" s="50"/>
      <c r="AC30" s="50"/>
      <c r="AD30" s="121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</row>
    <row r="31" spans="1:41" ht="22.5" customHeight="1" x14ac:dyDescent="0.55000000000000004">
      <c r="A31" s="5">
        <v>1000</v>
      </c>
      <c r="B31" s="52" t="s">
        <v>66</v>
      </c>
      <c r="C31" s="114"/>
      <c r="D31" s="71"/>
      <c r="E31" s="142">
        <v>10033355</v>
      </c>
      <c r="F31" s="71"/>
      <c r="G31" s="71"/>
      <c r="H31" s="71"/>
      <c r="I31" s="64"/>
      <c r="J31" s="64"/>
      <c r="K31" s="71"/>
      <c r="L31" s="116"/>
      <c r="M31" s="8"/>
      <c r="N31" s="91" t="s">
        <v>96</v>
      </c>
      <c r="O31" s="10">
        <v>8.0815871251097171</v>
      </c>
      <c r="P31" s="10"/>
      <c r="Q31" s="11"/>
      <c r="R31" s="11"/>
      <c r="S31" s="43"/>
      <c r="Y31" s="122"/>
      <c r="Z31" s="50"/>
      <c r="AA31" s="50"/>
      <c r="AB31" s="50"/>
      <c r="AC31" s="50"/>
      <c r="AD31" s="121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</row>
    <row r="32" spans="1:41" ht="22.5" customHeight="1" x14ac:dyDescent="0.55000000000000004">
      <c r="A32" s="5">
        <v>1000</v>
      </c>
      <c r="B32" s="52" t="s">
        <v>66</v>
      </c>
      <c r="C32" s="114"/>
      <c r="D32" s="71"/>
      <c r="E32" s="142">
        <v>10033356</v>
      </c>
      <c r="F32" s="71"/>
      <c r="G32" s="71"/>
      <c r="H32" s="71"/>
      <c r="I32" s="64"/>
      <c r="J32" s="64"/>
      <c r="K32" s="71"/>
      <c r="L32" s="116"/>
      <c r="M32" s="8"/>
      <c r="N32" s="91" t="s">
        <v>97</v>
      </c>
      <c r="O32" s="10">
        <v>0.66841764798012626</v>
      </c>
      <c r="P32" s="10"/>
      <c r="Q32" s="11"/>
      <c r="R32" s="11"/>
      <c r="S32" s="43"/>
      <c r="Y32" s="122"/>
      <c r="Z32" s="50"/>
      <c r="AA32" s="50"/>
      <c r="AB32" s="50"/>
      <c r="AC32" s="50"/>
      <c r="AD32" s="121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</row>
    <row r="33" spans="1:41" ht="22.5" customHeight="1" x14ac:dyDescent="0.55000000000000004">
      <c r="A33" s="5">
        <v>1000</v>
      </c>
      <c r="B33" s="52" t="s">
        <v>66</v>
      </c>
      <c r="C33" s="114"/>
      <c r="D33" s="71"/>
      <c r="E33" s="142">
        <v>10033357</v>
      </c>
      <c r="F33" s="71"/>
      <c r="G33" s="71"/>
      <c r="H33" s="71"/>
      <c r="I33" s="64"/>
      <c r="J33" s="64"/>
      <c r="K33" s="71"/>
      <c r="L33" s="116"/>
      <c r="M33" s="8"/>
      <c r="N33" s="91" t="s">
        <v>98</v>
      </c>
      <c r="O33" s="10">
        <v>0.55979978018335586</v>
      </c>
      <c r="P33" s="10"/>
      <c r="Q33" s="11"/>
      <c r="R33" s="11"/>
      <c r="S33" s="43"/>
      <c r="Y33" s="122"/>
      <c r="Z33" s="50"/>
      <c r="AA33" s="50"/>
      <c r="AB33" s="50"/>
      <c r="AC33" s="50"/>
      <c r="AD33" s="121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</row>
    <row r="34" spans="1:41" ht="22.5" customHeight="1" x14ac:dyDescent="0.55000000000000004">
      <c r="A34" s="5">
        <v>1000</v>
      </c>
      <c r="B34" s="52" t="s">
        <v>66</v>
      </c>
      <c r="C34" s="114"/>
      <c r="D34" s="139">
        <v>30022057</v>
      </c>
      <c r="E34" s="142"/>
      <c r="F34" s="71"/>
      <c r="G34" s="71"/>
      <c r="H34" s="71"/>
      <c r="I34" s="64"/>
      <c r="J34" s="64"/>
      <c r="K34" s="71"/>
      <c r="L34" s="116"/>
      <c r="M34" s="8"/>
      <c r="N34" s="91" t="s">
        <v>259</v>
      </c>
      <c r="O34" s="10">
        <f>O3</f>
        <v>1</v>
      </c>
      <c r="P34" s="10">
        <f>16</f>
        <v>16</v>
      </c>
      <c r="Q34" s="11" t="s">
        <v>75</v>
      </c>
      <c r="R34" s="11" t="str">
        <f>VLOOKUP(Q34,[1]Sheet1!C$3:D$89,2,0)</f>
        <v>Paint B9</v>
      </c>
      <c r="S34" s="43">
        <f t="shared" si="3"/>
        <v>225</v>
      </c>
      <c r="Y34" s="122"/>
      <c r="Z34" s="50">
        <v>17</v>
      </c>
      <c r="AA34" s="50"/>
      <c r="AB34" s="50"/>
      <c r="AC34" s="50">
        <v>1</v>
      </c>
      <c r="AD34" s="121"/>
      <c r="AE34" s="122"/>
      <c r="AF34" s="122">
        <v>1</v>
      </c>
      <c r="AG34" s="122"/>
      <c r="AH34" s="122"/>
      <c r="AI34" s="122">
        <f t="shared" ref="AI34:AI38" si="5">S34</f>
        <v>225</v>
      </c>
      <c r="AJ34" s="122"/>
      <c r="AK34" s="122"/>
      <c r="AL34" s="122">
        <f t="shared" ref="AL34:AL38" si="6">S34</f>
        <v>225</v>
      </c>
      <c r="AM34" s="122"/>
      <c r="AN34" s="122"/>
      <c r="AO34" s="122">
        <f t="shared" ref="AO34:AO38" si="7">S34</f>
        <v>225</v>
      </c>
    </row>
    <row r="35" spans="1:41" ht="22.5" customHeight="1" x14ac:dyDescent="0.55000000000000004">
      <c r="A35" s="5">
        <v>1000</v>
      </c>
      <c r="B35" s="52" t="s">
        <v>66</v>
      </c>
      <c r="C35" s="114"/>
      <c r="D35" s="71"/>
      <c r="E35" s="139">
        <v>30022058</v>
      </c>
      <c r="F35" s="71"/>
      <c r="G35" s="71"/>
      <c r="H35" s="71"/>
      <c r="I35" s="71"/>
      <c r="J35" s="64"/>
      <c r="K35" s="64"/>
      <c r="L35" s="116"/>
      <c r="M35" s="8"/>
      <c r="N35" s="91" t="s">
        <v>236</v>
      </c>
      <c r="O35" s="10">
        <f>O4</f>
        <v>1</v>
      </c>
      <c r="P35" s="10">
        <f>30+30</f>
        <v>60</v>
      </c>
      <c r="Q35" s="11" t="s">
        <v>513</v>
      </c>
      <c r="R35" s="11" t="str">
        <f>VLOOKUP(Q35,[1]Sheet1!C$3:D$89,2,0)</f>
        <v>Accessories spot 2 op</v>
      </c>
      <c r="S35" s="43">
        <f t="shared" si="3"/>
        <v>60</v>
      </c>
      <c r="Y35" s="122"/>
      <c r="Z35" s="50">
        <v>2</v>
      </c>
      <c r="AA35" s="50"/>
      <c r="AB35" s="50"/>
      <c r="AC35" s="50">
        <v>1</v>
      </c>
      <c r="AD35" s="121"/>
      <c r="AE35" s="122"/>
      <c r="AF35" s="122">
        <v>1</v>
      </c>
      <c r="AG35" s="122"/>
      <c r="AH35" s="122"/>
      <c r="AI35" s="122">
        <f t="shared" si="5"/>
        <v>60</v>
      </c>
      <c r="AJ35" s="122"/>
      <c r="AK35" s="122"/>
      <c r="AL35" s="122">
        <f t="shared" si="6"/>
        <v>60</v>
      </c>
      <c r="AM35" s="122"/>
      <c r="AN35" s="122"/>
      <c r="AO35" s="122">
        <f t="shared" si="7"/>
        <v>60</v>
      </c>
    </row>
    <row r="36" spans="1:41" ht="22.5" customHeight="1" x14ac:dyDescent="0.55000000000000004">
      <c r="A36" s="5"/>
      <c r="B36" s="52"/>
      <c r="C36" s="114"/>
      <c r="D36" s="71"/>
      <c r="E36" s="71"/>
      <c r="F36" s="71"/>
      <c r="G36" s="71"/>
      <c r="H36" s="71"/>
      <c r="I36" s="71"/>
      <c r="J36" s="64"/>
      <c r="K36" s="64"/>
      <c r="L36" s="116"/>
      <c r="M36" s="8"/>
      <c r="N36" s="91"/>
      <c r="O36" s="10"/>
      <c r="P36" s="10">
        <f>30+30</f>
        <v>60</v>
      </c>
      <c r="Q36" s="11" t="s">
        <v>74</v>
      </c>
      <c r="R36" s="11" t="str">
        <f>VLOOKUP(Q36,[1]Sheet1!C$3:D$89,2,0)</f>
        <v>Weld Umini No.1</v>
      </c>
      <c r="S36" s="43">
        <f t="shared" si="3"/>
        <v>60</v>
      </c>
      <c r="Y36" s="122"/>
      <c r="Z36" s="50">
        <v>1</v>
      </c>
      <c r="AA36" s="50"/>
      <c r="AB36" s="50"/>
      <c r="AC36" s="50">
        <v>1</v>
      </c>
      <c r="AD36" s="121"/>
      <c r="AE36" s="122"/>
      <c r="AF36" s="122">
        <v>1</v>
      </c>
      <c r="AG36" s="122"/>
      <c r="AH36" s="122"/>
      <c r="AI36" s="122">
        <f t="shared" si="5"/>
        <v>60</v>
      </c>
      <c r="AJ36" s="122"/>
      <c r="AK36" s="122"/>
      <c r="AL36" s="122">
        <f t="shared" si="6"/>
        <v>60</v>
      </c>
      <c r="AM36" s="122"/>
      <c r="AN36" s="122"/>
      <c r="AO36" s="122">
        <f t="shared" si="7"/>
        <v>60</v>
      </c>
    </row>
    <row r="37" spans="1:41" ht="22.5" customHeight="1" x14ac:dyDescent="0.55000000000000004">
      <c r="A37" s="5">
        <v>1000</v>
      </c>
      <c r="B37" s="52" t="s">
        <v>66</v>
      </c>
      <c r="C37" s="114"/>
      <c r="D37" s="71"/>
      <c r="E37" s="142"/>
      <c r="F37" s="139">
        <v>30022059</v>
      </c>
      <c r="G37" s="71"/>
      <c r="H37" s="71"/>
      <c r="I37" s="71"/>
      <c r="J37" s="64"/>
      <c r="K37" s="64"/>
      <c r="L37" s="116"/>
      <c r="M37" s="8"/>
      <c r="N37" s="91" t="s">
        <v>234</v>
      </c>
      <c r="O37" s="10">
        <f>O35</f>
        <v>1</v>
      </c>
      <c r="P37" s="10">
        <f>119</f>
        <v>119</v>
      </c>
      <c r="Q37" s="11" t="s">
        <v>521</v>
      </c>
      <c r="R37" s="11" t="str">
        <f>VLOOKUP(Q37,[1]Sheet1!C$3:D$89,2,0)</f>
        <v>Hanging 2</v>
      </c>
      <c r="S37" s="43">
        <f t="shared" si="3"/>
        <v>30.252100840336134</v>
      </c>
      <c r="Y37" s="122"/>
      <c r="Z37" s="50">
        <v>3</v>
      </c>
      <c r="AA37" s="50"/>
      <c r="AB37" s="50"/>
      <c r="AC37" s="50">
        <v>1</v>
      </c>
      <c r="AD37" s="121"/>
      <c r="AE37" s="122"/>
      <c r="AF37" s="122">
        <v>1</v>
      </c>
      <c r="AG37" s="122"/>
      <c r="AH37" s="122"/>
      <c r="AI37" s="122">
        <f t="shared" si="5"/>
        <v>30.252100840336134</v>
      </c>
      <c r="AJ37" s="122"/>
      <c r="AK37" s="122"/>
      <c r="AL37" s="122">
        <f t="shared" si="6"/>
        <v>30.252100840336134</v>
      </c>
      <c r="AM37" s="122"/>
      <c r="AN37" s="122"/>
      <c r="AO37" s="122">
        <f t="shared" si="7"/>
        <v>30.252100840336134</v>
      </c>
    </row>
    <row r="38" spans="1:41" ht="22.5" customHeight="1" x14ac:dyDescent="0.55000000000000004">
      <c r="A38" s="5"/>
      <c r="B38" s="52"/>
      <c r="C38" s="114"/>
      <c r="D38" s="71"/>
      <c r="E38" s="142"/>
      <c r="F38" s="71"/>
      <c r="G38" s="71"/>
      <c r="H38" s="71"/>
      <c r="I38" s="71"/>
      <c r="J38" s="64"/>
      <c r="K38" s="64"/>
      <c r="L38" s="116"/>
      <c r="M38" s="8"/>
      <c r="N38" s="91"/>
      <c r="O38" s="10"/>
      <c r="P38" s="10">
        <f>84</f>
        <v>84</v>
      </c>
      <c r="Q38" s="11" t="s">
        <v>520</v>
      </c>
      <c r="R38" s="11" t="str">
        <f>VLOOKUP(Q38,[1]Sheet1!C$3:D$89,2,0)</f>
        <v>Hanging 1</v>
      </c>
      <c r="S38" s="43">
        <f t="shared" si="3"/>
        <v>42.857142857142854</v>
      </c>
      <c r="Y38" s="122"/>
      <c r="Z38" s="50">
        <v>3</v>
      </c>
      <c r="AA38" s="50"/>
      <c r="AB38" s="50"/>
      <c r="AC38" s="50">
        <v>1</v>
      </c>
      <c r="AD38" s="121"/>
      <c r="AE38" s="122"/>
      <c r="AF38" s="122">
        <v>1</v>
      </c>
      <c r="AG38" s="122"/>
      <c r="AH38" s="122"/>
      <c r="AI38" s="122">
        <f t="shared" si="5"/>
        <v>42.857142857142854</v>
      </c>
      <c r="AJ38" s="122"/>
      <c r="AK38" s="122"/>
      <c r="AL38" s="122">
        <f t="shared" si="6"/>
        <v>42.857142857142854</v>
      </c>
      <c r="AM38" s="122"/>
      <c r="AN38" s="122"/>
      <c r="AO38" s="122">
        <f t="shared" si="7"/>
        <v>42.857142857142854</v>
      </c>
    </row>
    <row r="39" spans="1:41" ht="22.5" customHeight="1" x14ac:dyDescent="0.55000000000000004">
      <c r="A39" s="5"/>
      <c r="B39" s="52"/>
      <c r="C39" s="114"/>
      <c r="D39" s="71"/>
      <c r="E39" s="71"/>
      <c r="F39" s="71"/>
      <c r="G39" s="71"/>
      <c r="H39" s="71"/>
      <c r="I39" s="71"/>
      <c r="J39" s="64"/>
      <c r="K39" s="64"/>
      <c r="L39" s="116"/>
      <c r="M39" s="8"/>
      <c r="N39" s="91"/>
      <c r="O39" s="10"/>
      <c r="P39" s="10">
        <f>84+84</f>
        <v>168</v>
      </c>
      <c r="Q39" s="11" t="s">
        <v>518</v>
      </c>
      <c r="R39" s="11" t="str">
        <f>VLOOKUP(Q39,[1]Sheet1!C$3:D$89,2,0)</f>
        <v>Spot 50KVA 6</v>
      </c>
      <c r="S39" s="43">
        <f t="shared" si="3"/>
        <v>21.428571428571427</v>
      </c>
      <c r="Y39" s="122"/>
      <c r="Z39" s="50">
        <v>3</v>
      </c>
      <c r="AA39" s="50"/>
      <c r="AB39" s="50"/>
      <c r="AC39" s="50">
        <v>1</v>
      </c>
      <c r="AD39" s="121"/>
      <c r="AE39" s="122"/>
      <c r="AF39" s="122">
        <v>1</v>
      </c>
      <c r="AG39" s="122"/>
      <c r="AH39" s="122"/>
      <c r="AI39" s="122">
        <f>S39</f>
        <v>21.428571428571427</v>
      </c>
      <c r="AJ39" s="122"/>
      <c r="AK39" s="122"/>
      <c r="AL39" s="122">
        <f>S39</f>
        <v>21.428571428571427</v>
      </c>
      <c r="AM39" s="122"/>
      <c r="AN39" s="122"/>
      <c r="AO39" s="122">
        <f>S39</f>
        <v>21.428571428571427</v>
      </c>
    </row>
    <row r="40" spans="1:41" ht="22.5" customHeight="1" x14ac:dyDescent="0.55000000000000004">
      <c r="A40" s="5">
        <v>1000</v>
      </c>
      <c r="B40" s="52" t="s">
        <v>66</v>
      </c>
      <c r="C40" s="114"/>
      <c r="D40" s="64"/>
      <c r="E40" s="143"/>
      <c r="F40" s="64"/>
      <c r="G40" s="139">
        <v>30022073</v>
      </c>
      <c r="H40" s="71"/>
      <c r="I40" s="71"/>
      <c r="J40" s="64"/>
      <c r="K40" s="64"/>
      <c r="L40" s="116"/>
      <c r="M40" s="8"/>
      <c r="N40" s="91" t="s">
        <v>233</v>
      </c>
      <c r="O40" s="10">
        <f>O37</f>
        <v>1</v>
      </c>
      <c r="P40" s="10">
        <f>75</f>
        <v>75</v>
      </c>
      <c r="Q40" s="11" t="s">
        <v>515</v>
      </c>
      <c r="R40" s="11" t="str">
        <f>VLOOKUP(Q40,[1]Sheet1!C$3:D$89,2,0)</f>
        <v>Spot 50KVA 3</v>
      </c>
      <c r="S40" s="43">
        <f t="shared" si="3"/>
        <v>48</v>
      </c>
      <c r="Y40" s="122"/>
      <c r="Z40" s="50">
        <v>2</v>
      </c>
      <c r="AA40" s="50"/>
      <c r="AB40" s="50"/>
      <c r="AC40" s="50">
        <v>1</v>
      </c>
      <c r="AD40" s="121"/>
      <c r="AE40" s="122"/>
      <c r="AF40" s="122">
        <v>1</v>
      </c>
      <c r="AG40" s="122"/>
      <c r="AH40" s="122"/>
      <c r="AI40" s="122">
        <f>S40</f>
        <v>48</v>
      </c>
      <c r="AJ40" s="122"/>
      <c r="AK40" s="122"/>
      <c r="AL40" s="122">
        <f>S40</f>
        <v>48</v>
      </c>
      <c r="AM40" s="122"/>
      <c r="AN40" s="122"/>
      <c r="AO40" s="122">
        <f>S40</f>
        <v>48</v>
      </c>
    </row>
    <row r="41" spans="1:41" ht="22.5" customHeight="1" x14ac:dyDescent="0.55000000000000004">
      <c r="A41" s="5">
        <v>1000</v>
      </c>
      <c r="B41" s="52" t="s">
        <v>66</v>
      </c>
      <c r="C41" s="114"/>
      <c r="D41" s="64"/>
      <c r="E41" s="143"/>
      <c r="F41" s="64"/>
      <c r="G41" s="64"/>
      <c r="H41" s="139">
        <v>30022074</v>
      </c>
      <c r="I41" s="71"/>
      <c r="J41" s="64"/>
      <c r="K41" s="64"/>
      <c r="L41" s="116"/>
      <c r="M41" s="8"/>
      <c r="N41" s="91" t="s">
        <v>231</v>
      </c>
      <c r="O41" s="10">
        <f t="shared" ref="O41:O42" si="8">O40</f>
        <v>1</v>
      </c>
      <c r="P41" s="10">
        <v>27</v>
      </c>
      <c r="Q41" s="11" t="s">
        <v>527</v>
      </c>
      <c r="R41" s="11" t="str">
        <f>VLOOKUP(Q41,[1]Sheet1!C$3:D$89,2,0)</f>
        <v>TRUMPF-TruBend5130</v>
      </c>
      <c r="S41" s="43">
        <f t="shared" si="3"/>
        <v>133.33333333333334</v>
      </c>
      <c r="Y41" s="122"/>
      <c r="Z41" s="50">
        <v>2</v>
      </c>
      <c r="AA41" s="50"/>
      <c r="AB41" s="50"/>
      <c r="AC41" s="50">
        <v>1</v>
      </c>
      <c r="AD41" s="121"/>
      <c r="AE41" s="122"/>
      <c r="AF41" s="122">
        <v>1</v>
      </c>
      <c r="AG41" s="122"/>
      <c r="AH41" s="122"/>
      <c r="AI41" s="122">
        <f>S41</f>
        <v>133.33333333333334</v>
      </c>
      <c r="AJ41" s="122"/>
      <c r="AK41" s="122"/>
      <c r="AL41" s="122">
        <f>S41</f>
        <v>133.33333333333334</v>
      </c>
      <c r="AM41" s="122"/>
      <c r="AN41" s="122"/>
      <c r="AO41" s="122">
        <f>S41</f>
        <v>133.33333333333334</v>
      </c>
    </row>
    <row r="42" spans="1:41" ht="22.5" customHeight="1" x14ac:dyDescent="0.55000000000000004">
      <c r="A42" s="5">
        <v>1000</v>
      </c>
      <c r="B42" s="52" t="s">
        <v>66</v>
      </c>
      <c r="C42" s="114"/>
      <c r="D42" s="64"/>
      <c r="E42" s="143"/>
      <c r="F42" s="64"/>
      <c r="G42" s="64"/>
      <c r="H42" s="71"/>
      <c r="I42" s="71">
        <v>10030741</v>
      </c>
      <c r="J42" s="64"/>
      <c r="K42" s="64"/>
      <c r="L42" s="116"/>
      <c r="M42" s="8"/>
      <c r="N42" s="91" t="s">
        <v>232</v>
      </c>
      <c r="O42" s="10">
        <f t="shared" si="8"/>
        <v>1</v>
      </c>
      <c r="P42" s="10"/>
      <c r="Q42" s="11"/>
      <c r="R42" s="11"/>
      <c r="S42" s="43"/>
      <c r="Y42" s="122"/>
      <c r="Z42" s="50"/>
      <c r="AA42" s="50"/>
      <c r="AB42" s="50"/>
      <c r="AC42" s="50"/>
      <c r="AD42" s="121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</row>
    <row r="43" spans="1:41" ht="22.5" customHeight="1" x14ac:dyDescent="0.55000000000000004">
      <c r="A43" s="5">
        <v>1000</v>
      </c>
      <c r="B43" s="52" t="s">
        <v>66</v>
      </c>
      <c r="C43" s="63"/>
      <c r="D43" s="64"/>
      <c r="E43" s="143"/>
      <c r="F43" s="64"/>
      <c r="G43" s="64"/>
      <c r="H43" s="139">
        <v>30022075</v>
      </c>
      <c r="I43" s="138"/>
      <c r="J43" s="71"/>
      <c r="K43" s="64"/>
      <c r="L43" s="105"/>
      <c r="M43" s="8"/>
      <c r="N43" s="91" t="s">
        <v>528</v>
      </c>
      <c r="O43" s="10">
        <f>O34*2</f>
        <v>2</v>
      </c>
      <c r="P43" s="10">
        <v>12</v>
      </c>
      <c r="Q43" s="11" t="s">
        <v>475</v>
      </c>
      <c r="R43" s="11" t="str">
        <f>VLOOKUP(Q43,[1]Sheet1!C$3:D$89,2,0)</f>
        <v>OTI-RollFormer slide seat</v>
      </c>
      <c r="S43" s="43">
        <f t="shared" si="3"/>
        <v>300</v>
      </c>
      <c r="Y43" s="122"/>
      <c r="Z43" s="50">
        <v>1</v>
      </c>
      <c r="AA43" s="50"/>
      <c r="AB43" s="50"/>
      <c r="AC43" s="50">
        <v>1</v>
      </c>
      <c r="AD43" s="121"/>
      <c r="AE43" s="122"/>
      <c r="AF43" s="122">
        <v>1</v>
      </c>
      <c r="AG43" s="122"/>
      <c r="AH43" s="122"/>
      <c r="AI43" s="122">
        <f>S43</f>
        <v>300</v>
      </c>
      <c r="AJ43" s="122"/>
      <c r="AK43" s="122"/>
      <c r="AL43" s="122">
        <f>S43</f>
        <v>300</v>
      </c>
      <c r="AM43" s="122"/>
      <c r="AN43" s="122"/>
      <c r="AO43" s="122">
        <f>S43</f>
        <v>300</v>
      </c>
    </row>
    <row r="44" spans="1:41" ht="22.5" customHeight="1" x14ac:dyDescent="0.55000000000000004">
      <c r="A44" s="5">
        <v>1000</v>
      </c>
      <c r="B44" s="52" t="s">
        <v>66</v>
      </c>
      <c r="C44" s="63"/>
      <c r="D44" s="64"/>
      <c r="E44" s="143"/>
      <c r="F44" s="64"/>
      <c r="G44" s="64"/>
      <c r="H44" s="71"/>
      <c r="I44" s="71">
        <v>10030742</v>
      </c>
      <c r="J44" s="71"/>
      <c r="K44" s="64"/>
      <c r="L44" s="105"/>
      <c r="M44" s="8"/>
      <c r="N44" s="91" t="s">
        <v>229</v>
      </c>
      <c r="O44" s="10">
        <f>O43</f>
        <v>2</v>
      </c>
      <c r="P44" s="10"/>
      <c r="Q44" s="11"/>
      <c r="R44" s="11"/>
      <c r="S44" s="43"/>
      <c r="Y44" s="122"/>
      <c r="Z44" s="50">
        <v>1</v>
      </c>
      <c r="AA44" s="50"/>
      <c r="AB44" s="50"/>
      <c r="AC44" s="50">
        <v>1</v>
      </c>
      <c r="AD44" s="121"/>
      <c r="AE44" s="122"/>
      <c r="AF44" s="122">
        <v>1</v>
      </c>
      <c r="AG44" s="122"/>
      <c r="AH44" s="122"/>
      <c r="AI44" s="122">
        <v>1</v>
      </c>
      <c r="AJ44" s="122"/>
      <c r="AK44" s="122"/>
      <c r="AL44" s="122">
        <v>1</v>
      </c>
      <c r="AM44" s="122"/>
      <c r="AN44" s="122"/>
      <c r="AO44" s="122">
        <v>1</v>
      </c>
    </row>
    <row r="45" spans="1:41" ht="22.5" customHeight="1" x14ac:dyDescent="0.55000000000000004">
      <c r="A45" s="5">
        <v>1000</v>
      </c>
      <c r="B45" s="52" t="s">
        <v>66</v>
      </c>
      <c r="C45" s="63"/>
      <c r="D45" s="64"/>
      <c r="E45" s="143"/>
      <c r="F45" s="64"/>
      <c r="G45" s="64"/>
      <c r="H45" s="139">
        <v>30022076</v>
      </c>
      <c r="I45" s="138"/>
      <c r="J45" s="71"/>
      <c r="K45" s="118"/>
      <c r="L45" s="105"/>
      <c r="M45" s="8"/>
      <c r="N45" s="91" t="s">
        <v>529</v>
      </c>
      <c r="O45" s="10">
        <f>O34</f>
        <v>1</v>
      </c>
      <c r="P45" s="10">
        <v>12</v>
      </c>
      <c r="Q45" s="11" t="s">
        <v>475</v>
      </c>
      <c r="R45" s="11" t="str">
        <f>VLOOKUP(Q45,[1]Sheet1!C$3:D$89,2,0)</f>
        <v>OTI-RollFormer slide seat</v>
      </c>
      <c r="S45" s="43">
        <f t="shared" si="3"/>
        <v>300</v>
      </c>
      <c r="Y45" s="122"/>
      <c r="Z45" s="50">
        <v>1</v>
      </c>
      <c r="AA45" s="50"/>
      <c r="AB45" s="50"/>
      <c r="AC45" s="50">
        <v>1</v>
      </c>
      <c r="AD45" s="121"/>
      <c r="AE45" s="122"/>
      <c r="AF45" s="122">
        <v>1</v>
      </c>
      <c r="AG45" s="122"/>
      <c r="AH45" s="122"/>
      <c r="AI45" s="122">
        <f>S45</f>
        <v>300</v>
      </c>
      <c r="AJ45" s="122"/>
      <c r="AK45" s="122"/>
      <c r="AL45" s="122">
        <f>S45</f>
        <v>300</v>
      </c>
      <c r="AM45" s="122"/>
      <c r="AN45" s="122"/>
      <c r="AO45" s="122">
        <f>S45</f>
        <v>300</v>
      </c>
    </row>
    <row r="46" spans="1:41" ht="22.5" customHeight="1" x14ac:dyDescent="0.55000000000000004">
      <c r="A46" s="5">
        <v>1000</v>
      </c>
      <c r="B46" s="52" t="s">
        <v>66</v>
      </c>
      <c r="C46" s="63"/>
      <c r="D46" s="64"/>
      <c r="E46" s="143"/>
      <c r="F46" s="64"/>
      <c r="G46" s="64"/>
      <c r="H46" s="71"/>
      <c r="I46" s="71">
        <v>10030743</v>
      </c>
      <c r="J46" s="64"/>
      <c r="K46" s="118"/>
      <c r="L46" s="105"/>
      <c r="M46" s="8"/>
      <c r="N46" s="91" t="s">
        <v>230</v>
      </c>
      <c r="O46" s="10">
        <f>O45</f>
        <v>1</v>
      </c>
      <c r="P46" s="10"/>
      <c r="Q46" s="11"/>
      <c r="R46" s="11"/>
      <c r="S46" s="43"/>
      <c r="Y46" s="122"/>
      <c r="Z46" s="50">
        <v>1</v>
      </c>
      <c r="AA46" s="50"/>
      <c r="AB46" s="50"/>
      <c r="AC46" s="50">
        <v>1</v>
      </c>
      <c r="AD46" s="121"/>
      <c r="AE46" s="122"/>
      <c r="AF46" s="122">
        <v>1</v>
      </c>
      <c r="AG46" s="122"/>
      <c r="AH46" s="122"/>
      <c r="AI46" s="122">
        <v>1</v>
      </c>
      <c r="AJ46" s="122"/>
      <c r="AK46" s="122"/>
      <c r="AL46" s="122">
        <v>1</v>
      </c>
      <c r="AM46" s="122"/>
      <c r="AN46" s="122"/>
      <c r="AO46" s="122">
        <v>1</v>
      </c>
    </row>
    <row r="47" spans="1:41" ht="22.5" customHeight="1" x14ac:dyDescent="0.55000000000000004">
      <c r="A47" s="5">
        <v>1000</v>
      </c>
      <c r="B47" s="52" t="s">
        <v>66</v>
      </c>
      <c r="C47" s="114"/>
      <c r="D47" s="64"/>
      <c r="E47" s="143"/>
      <c r="F47" s="64"/>
      <c r="G47" s="139">
        <v>30022088</v>
      </c>
      <c r="H47" s="64"/>
      <c r="I47" s="64"/>
      <c r="J47" s="64"/>
      <c r="K47" s="64"/>
      <c r="L47" s="116"/>
      <c r="M47" s="8"/>
      <c r="N47" s="91" t="s">
        <v>226</v>
      </c>
      <c r="O47" s="10">
        <f>O3</f>
        <v>1</v>
      </c>
      <c r="P47" s="10">
        <f>30</f>
        <v>30</v>
      </c>
      <c r="Q47" s="11" t="s">
        <v>519</v>
      </c>
      <c r="R47" s="11" t="str">
        <f>VLOOKUP(Q47,[1]Sheet1!C$3:D$89,2,0)</f>
        <v>Spot 50KVA 7</v>
      </c>
      <c r="S47" s="43">
        <f t="shared" si="3"/>
        <v>120</v>
      </c>
      <c r="Y47" s="122"/>
      <c r="Z47" s="50">
        <v>1</v>
      </c>
      <c r="AA47" s="50"/>
      <c r="AB47" s="50"/>
      <c r="AC47" s="50">
        <v>1</v>
      </c>
      <c r="AD47" s="121"/>
      <c r="AE47" s="122"/>
      <c r="AF47" s="122">
        <v>1</v>
      </c>
      <c r="AG47" s="122"/>
      <c r="AH47" s="122"/>
      <c r="AI47" s="122">
        <f>S47</f>
        <v>120</v>
      </c>
      <c r="AJ47" s="122"/>
      <c r="AK47" s="122"/>
      <c r="AL47" s="122">
        <f>S47</f>
        <v>120</v>
      </c>
      <c r="AM47" s="122"/>
      <c r="AN47" s="122"/>
      <c r="AO47" s="122">
        <f>S47</f>
        <v>120</v>
      </c>
    </row>
    <row r="48" spans="1:41" ht="22.5" customHeight="1" x14ac:dyDescent="0.55000000000000004">
      <c r="A48" s="5"/>
      <c r="B48" s="52"/>
      <c r="C48" s="114"/>
      <c r="D48" s="64"/>
      <c r="E48" s="64"/>
      <c r="F48" s="64"/>
      <c r="G48" s="71"/>
      <c r="H48" s="71"/>
      <c r="I48" s="64"/>
      <c r="J48" s="64"/>
      <c r="K48" s="64"/>
      <c r="L48" s="116"/>
      <c r="M48" s="8"/>
      <c r="N48" s="91"/>
      <c r="O48" s="10"/>
      <c r="P48" s="10">
        <f>30</f>
        <v>30</v>
      </c>
      <c r="Q48" s="11" t="s">
        <v>513</v>
      </c>
      <c r="R48" s="11" t="str">
        <f>VLOOKUP(Q48,[1]Sheet1!C$3:D$89,2,0)</f>
        <v>Accessories spot 2 op</v>
      </c>
      <c r="S48" s="43">
        <f t="shared" si="3"/>
        <v>120</v>
      </c>
      <c r="Y48" s="122"/>
      <c r="Z48" s="50">
        <v>1</v>
      </c>
      <c r="AA48" s="50"/>
      <c r="AB48" s="50"/>
      <c r="AC48" s="50">
        <v>1</v>
      </c>
      <c r="AD48" s="121"/>
      <c r="AE48" s="122"/>
      <c r="AF48" s="122">
        <v>1</v>
      </c>
      <c r="AG48" s="122"/>
      <c r="AH48" s="122"/>
      <c r="AI48" s="122">
        <f>S48</f>
        <v>120</v>
      </c>
      <c r="AJ48" s="122"/>
      <c r="AK48" s="122"/>
      <c r="AL48" s="122">
        <f>S48</f>
        <v>120</v>
      </c>
      <c r="AM48" s="122"/>
      <c r="AN48" s="122"/>
      <c r="AO48" s="122">
        <f>S48</f>
        <v>120</v>
      </c>
    </row>
    <row r="49" spans="1:41" ht="22.5" customHeight="1" x14ac:dyDescent="0.55000000000000004">
      <c r="A49" s="5">
        <v>1000</v>
      </c>
      <c r="B49" s="52" t="s">
        <v>66</v>
      </c>
      <c r="C49" s="114"/>
      <c r="D49" s="64"/>
      <c r="E49" s="143"/>
      <c r="F49" s="64"/>
      <c r="G49" s="71"/>
      <c r="H49" s="139">
        <v>30022089</v>
      </c>
      <c r="I49" s="64"/>
      <c r="J49" s="64"/>
      <c r="K49" s="64"/>
      <c r="L49" s="116"/>
      <c r="M49" s="8"/>
      <c r="N49" s="91" t="s">
        <v>224</v>
      </c>
      <c r="O49" s="10">
        <f>O47</f>
        <v>1</v>
      </c>
      <c r="P49" s="10">
        <v>18</v>
      </c>
      <c r="Q49" s="11" t="s">
        <v>530</v>
      </c>
      <c r="R49" s="11" t="str">
        <f>VLOOKUP(Q49,[1]Sheet1!C$3:D$89,2,0)</f>
        <v>AMADA-HM1003 3</v>
      </c>
      <c r="S49" s="43">
        <f t="shared" si="3"/>
        <v>200</v>
      </c>
      <c r="Y49" s="122"/>
      <c r="Z49" s="50">
        <v>1</v>
      </c>
      <c r="AA49" s="50"/>
      <c r="AB49" s="50"/>
      <c r="AC49" s="50">
        <v>1</v>
      </c>
      <c r="AD49" s="121"/>
      <c r="AE49" s="122"/>
      <c r="AF49" s="122">
        <v>1</v>
      </c>
      <c r="AG49" s="122"/>
      <c r="AH49" s="122"/>
      <c r="AI49" s="122">
        <f>S49</f>
        <v>200</v>
      </c>
      <c r="AJ49" s="122"/>
      <c r="AK49" s="122"/>
      <c r="AL49" s="122">
        <f>S49</f>
        <v>200</v>
      </c>
      <c r="AM49" s="122"/>
      <c r="AN49" s="122"/>
      <c r="AO49" s="122">
        <f>S49</f>
        <v>200</v>
      </c>
    </row>
    <row r="50" spans="1:41" ht="22.5" customHeight="1" x14ac:dyDescent="0.55000000000000004">
      <c r="A50" s="5">
        <v>1000</v>
      </c>
      <c r="B50" s="52" t="s">
        <v>66</v>
      </c>
      <c r="C50" s="114"/>
      <c r="D50" s="64"/>
      <c r="E50" s="143"/>
      <c r="F50" s="64"/>
      <c r="G50" s="64"/>
      <c r="H50" s="64"/>
      <c r="I50" s="139">
        <v>30022090</v>
      </c>
      <c r="J50" s="71"/>
      <c r="K50" s="71"/>
      <c r="L50" s="116"/>
      <c r="M50" s="8"/>
      <c r="N50" s="91" t="s">
        <v>223</v>
      </c>
      <c r="O50" s="10">
        <f t="shared" ref="O50:O51" si="9">O49</f>
        <v>1</v>
      </c>
      <c r="P50" s="10">
        <v>24</v>
      </c>
      <c r="Q50" s="11" t="s">
        <v>538</v>
      </c>
      <c r="R50" s="11" t="str">
        <f>VLOOKUP(Q50,[1]Sheet1!C$3:D$89,2,0)</f>
        <v>110TON-Press 4</v>
      </c>
      <c r="S50" s="43">
        <f t="shared" si="3"/>
        <v>150</v>
      </c>
      <c r="Y50" s="122"/>
      <c r="Z50" s="50">
        <v>1</v>
      </c>
      <c r="AA50" s="50"/>
      <c r="AB50" s="50"/>
      <c r="AC50" s="50">
        <v>1</v>
      </c>
      <c r="AD50" s="121"/>
      <c r="AE50" s="122"/>
      <c r="AF50" s="122">
        <v>1</v>
      </c>
      <c r="AG50" s="122"/>
      <c r="AH50" s="122"/>
      <c r="AI50" s="122">
        <f>S50</f>
        <v>150</v>
      </c>
      <c r="AJ50" s="122"/>
      <c r="AK50" s="122"/>
      <c r="AL50" s="122">
        <f>S50</f>
        <v>150</v>
      </c>
      <c r="AM50" s="122"/>
      <c r="AN50" s="122"/>
      <c r="AO50" s="122">
        <f>S50</f>
        <v>150</v>
      </c>
    </row>
    <row r="51" spans="1:41" ht="22.5" customHeight="1" x14ac:dyDescent="0.55000000000000004">
      <c r="A51" s="5">
        <v>1000</v>
      </c>
      <c r="B51" s="52" t="s">
        <v>66</v>
      </c>
      <c r="C51" s="114"/>
      <c r="D51" s="64"/>
      <c r="E51" s="143"/>
      <c r="F51" s="64"/>
      <c r="G51" s="64"/>
      <c r="H51" s="64"/>
      <c r="I51" s="71"/>
      <c r="J51" s="71">
        <v>10030749</v>
      </c>
      <c r="K51" s="71"/>
      <c r="L51" s="116"/>
      <c r="M51" s="8"/>
      <c r="N51" s="91" t="s">
        <v>225</v>
      </c>
      <c r="O51" s="10">
        <f t="shared" si="9"/>
        <v>1</v>
      </c>
      <c r="P51" s="10"/>
      <c r="Q51" s="11"/>
      <c r="R51" s="11"/>
      <c r="S51" s="43"/>
      <c r="Y51" s="122"/>
      <c r="Z51" s="50"/>
      <c r="AA51" s="50"/>
      <c r="AB51" s="50"/>
      <c r="AC51" s="50"/>
      <c r="AD51" s="121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</row>
    <row r="52" spans="1:41" ht="22.5" customHeight="1" x14ac:dyDescent="0.55000000000000004">
      <c r="A52" s="5">
        <v>1000</v>
      </c>
      <c r="B52" s="52" t="s">
        <v>66</v>
      </c>
      <c r="C52" s="114"/>
      <c r="D52" s="64"/>
      <c r="E52" s="143"/>
      <c r="F52" s="64"/>
      <c r="G52" s="64"/>
      <c r="H52" s="139">
        <v>30022091</v>
      </c>
      <c r="I52" s="71"/>
      <c r="J52" s="71"/>
      <c r="K52" s="64"/>
      <c r="L52" s="116"/>
      <c r="M52" s="8"/>
      <c r="N52" s="91" t="s">
        <v>219</v>
      </c>
      <c r="O52" s="10">
        <f>O47</f>
        <v>1</v>
      </c>
      <c r="P52" s="10">
        <v>9</v>
      </c>
      <c r="Q52" s="11" t="s">
        <v>531</v>
      </c>
      <c r="R52" s="11" t="str">
        <f>VLOOKUP(Q52,[1]Sheet1!C$3:D$89,2,0)</f>
        <v>AMADA-HM1003 4</v>
      </c>
      <c r="S52" s="43">
        <f t="shared" si="3"/>
        <v>400</v>
      </c>
      <c r="Y52" s="122"/>
      <c r="Z52" s="50">
        <v>1</v>
      </c>
      <c r="AA52" s="50"/>
      <c r="AB52" s="50"/>
      <c r="AC52" s="50">
        <v>1</v>
      </c>
      <c r="AD52" s="121"/>
      <c r="AE52" s="122"/>
      <c r="AF52" s="122">
        <v>1</v>
      </c>
      <c r="AG52" s="122"/>
      <c r="AH52" s="122"/>
      <c r="AI52" s="122">
        <f>S52</f>
        <v>400</v>
      </c>
      <c r="AJ52" s="122"/>
      <c r="AK52" s="122"/>
      <c r="AL52" s="122">
        <f>S52</f>
        <v>400</v>
      </c>
      <c r="AM52" s="122"/>
      <c r="AN52" s="122"/>
      <c r="AO52" s="122">
        <f>S52</f>
        <v>400</v>
      </c>
    </row>
    <row r="53" spans="1:41" ht="22.5" customHeight="1" x14ac:dyDescent="0.55000000000000004">
      <c r="A53" s="5">
        <v>1000</v>
      </c>
      <c r="B53" s="52" t="s">
        <v>66</v>
      </c>
      <c r="C53" s="114"/>
      <c r="D53" s="64"/>
      <c r="E53" s="143"/>
      <c r="F53" s="64"/>
      <c r="G53" s="64"/>
      <c r="H53" s="71"/>
      <c r="I53" s="71">
        <v>10030750</v>
      </c>
      <c r="J53" s="71"/>
      <c r="K53" s="64"/>
      <c r="L53" s="116"/>
      <c r="M53" s="8"/>
      <c r="N53" s="91" t="s">
        <v>222</v>
      </c>
      <c r="O53" s="10">
        <f>O52</f>
        <v>1</v>
      </c>
      <c r="P53" s="10"/>
      <c r="Q53" s="11"/>
      <c r="R53" s="11"/>
      <c r="S53" s="43"/>
      <c r="Y53" s="122"/>
      <c r="Z53" s="50">
        <v>1</v>
      </c>
      <c r="AA53" s="50"/>
      <c r="AB53" s="50"/>
      <c r="AC53" s="50">
        <v>1</v>
      </c>
      <c r="AD53" s="121"/>
      <c r="AE53" s="122"/>
      <c r="AF53" s="122">
        <v>1</v>
      </c>
      <c r="AG53" s="122"/>
      <c r="AH53" s="122"/>
      <c r="AI53" s="122">
        <v>1</v>
      </c>
      <c r="AJ53" s="122"/>
      <c r="AK53" s="122"/>
      <c r="AL53" s="122">
        <v>1</v>
      </c>
      <c r="AM53" s="122"/>
      <c r="AN53" s="122"/>
      <c r="AO53" s="122">
        <v>1</v>
      </c>
    </row>
    <row r="54" spans="1:41" ht="22.5" customHeight="1" x14ac:dyDescent="0.55000000000000004">
      <c r="A54" s="5">
        <v>1000</v>
      </c>
      <c r="B54" s="52" t="s">
        <v>66</v>
      </c>
      <c r="C54" s="63"/>
      <c r="D54" s="64"/>
      <c r="E54" s="143"/>
      <c r="F54" s="64"/>
      <c r="G54" s="64"/>
      <c r="H54" s="139">
        <v>30022092</v>
      </c>
      <c r="I54" s="71"/>
      <c r="J54" s="71"/>
      <c r="K54" s="71"/>
      <c r="L54" s="105"/>
      <c r="M54" s="8"/>
      <c r="N54" s="91" t="s">
        <v>220</v>
      </c>
      <c r="O54" s="10">
        <f>O47</f>
        <v>1</v>
      </c>
      <c r="P54" s="10">
        <v>9</v>
      </c>
      <c r="Q54" s="11" t="s">
        <v>531</v>
      </c>
      <c r="R54" s="11" t="str">
        <f>VLOOKUP(Q54,[1]Sheet1!C$3:D$89,2,0)</f>
        <v>AMADA-HM1003 4</v>
      </c>
      <c r="S54" s="43">
        <f t="shared" si="3"/>
        <v>400</v>
      </c>
      <c r="Y54" s="122"/>
      <c r="Z54" s="50">
        <v>1</v>
      </c>
      <c r="AA54" s="50"/>
      <c r="AB54" s="50"/>
      <c r="AC54" s="50">
        <v>1</v>
      </c>
      <c r="AD54" s="121"/>
      <c r="AE54" s="122"/>
      <c r="AF54" s="122">
        <v>1</v>
      </c>
      <c r="AG54" s="122"/>
      <c r="AH54" s="122"/>
      <c r="AI54" s="122">
        <f>S54</f>
        <v>400</v>
      </c>
      <c r="AJ54" s="122"/>
      <c r="AK54" s="122"/>
      <c r="AL54" s="122">
        <f>S54</f>
        <v>400</v>
      </c>
      <c r="AM54" s="122"/>
      <c r="AN54" s="122"/>
      <c r="AO54" s="122">
        <f>S54</f>
        <v>400</v>
      </c>
    </row>
    <row r="55" spans="1:41" ht="22.5" customHeight="1" x14ac:dyDescent="0.55000000000000004">
      <c r="A55" s="5">
        <v>1000</v>
      </c>
      <c r="B55" s="52" t="s">
        <v>66</v>
      </c>
      <c r="C55" s="63"/>
      <c r="D55" s="64"/>
      <c r="E55" s="143"/>
      <c r="F55" s="64"/>
      <c r="G55" s="64"/>
      <c r="H55" s="71"/>
      <c r="I55" s="71">
        <v>10030751</v>
      </c>
      <c r="J55" s="71"/>
      <c r="K55" s="71"/>
      <c r="L55" s="105"/>
      <c r="M55" s="8"/>
      <c r="N55" s="91" t="s">
        <v>221</v>
      </c>
      <c r="O55" s="10">
        <f>O54</f>
        <v>1</v>
      </c>
      <c r="P55" s="10"/>
      <c r="Q55" s="11"/>
      <c r="R55" s="11"/>
      <c r="S55" s="43"/>
      <c r="Y55" s="122"/>
      <c r="Z55" s="50">
        <v>1</v>
      </c>
      <c r="AA55" s="50"/>
      <c r="AB55" s="50"/>
      <c r="AC55" s="50">
        <v>1</v>
      </c>
      <c r="AD55" s="121"/>
      <c r="AE55" s="122"/>
      <c r="AF55" s="122">
        <v>1</v>
      </c>
      <c r="AG55" s="122"/>
      <c r="AH55" s="122"/>
      <c r="AI55" s="122">
        <v>1</v>
      </c>
      <c r="AJ55" s="122"/>
      <c r="AK55" s="122"/>
      <c r="AL55" s="122">
        <v>1</v>
      </c>
      <c r="AM55" s="122"/>
      <c r="AN55" s="122"/>
      <c r="AO55" s="122">
        <v>1</v>
      </c>
    </row>
    <row r="56" spans="1:41" ht="22.5" customHeight="1" x14ac:dyDescent="0.55000000000000004">
      <c r="A56" s="5">
        <v>1000</v>
      </c>
      <c r="B56" s="52" t="s">
        <v>66</v>
      </c>
      <c r="C56" s="114"/>
      <c r="D56" s="64"/>
      <c r="E56" s="143"/>
      <c r="F56" s="64"/>
      <c r="G56" s="139">
        <v>30022077</v>
      </c>
      <c r="H56" s="71"/>
      <c r="I56" s="71"/>
      <c r="J56" s="71"/>
      <c r="K56" s="64"/>
      <c r="L56" s="116"/>
      <c r="M56" s="8"/>
      <c r="N56" s="91" t="s">
        <v>205</v>
      </c>
      <c r="O56" s="10">
        <f>O37</f>
        <v>1</v>
      </c>
      <c r="P56" s="10">
        <f>50+40+16</f>
        <v>106</v>
      </c>
      <c r="Q56" s="11" t="s">
        <v>518</v>
      </c>
      <c r="R56" s="11" t="str">
        <f>VLOOKUP(Q56,[1]Sheet1!C$3:D$89,2,0)</f>
        <v>Spot 50KVA 6</v>
      </c>
      <c r="S56" s="43">
        <f t="shared" si="3"/>
        <v>33.962264150943398</v>
      </c>
      <c r="Y56" s="122"/>
      <c r="Z56" s="50">
        <v>1</v>
      </c>
      <c r="AA56" s="50"/>
      <c r="AB56" s="50"/>
      <c r="AC56" s="50">
        <v>1</v>
      </c>
      <c r="AD56" s="121"/>
      <c r="AE56" s="122"/>
      <c r="AF56" s="122">
        <v>1</v>
      </c>
      <c r="AG56" s="122"/>
      <c r="AH56" s="122"/>
      <c r="AI56" s="122">
        <f>S56</f>
        <v>33.962264150943398</v>
      </c>
      <c r="AJ56" s="122"/>
      <c r="AK56" s="122"/>
      <c r="AL56" s="122">
        <f>S56</f>
        <v>33.962264150943398</v>
      </c>
      <c r="AM56" s="122"/>
      <c r="AN56" s="122"/>
      <c r="AO56" s="122">
        <f>S56</f>
        <v>33.962264150943398</v>
      </c>
    </row>
    <row r="57" spans="1:41" ht="22.5" customHeight="1" x14ac:dyDescent="0.55000000000000004">
      <c r="A57" s="5"/>
      <c r="B57" s="52"/>
      <c r="C57" s="114"/>
      <c r="D57" s="64"/>
      <c r="E57" s="64"/>
      <c r="F57" s="64"/>
      <c r="G57" s="71"/>
      <c r="H57" s="71"/>
      <c r="I57" s="71"/>
      <c r="J57" s="71"/>
      <c r="K57" s="64"/>
      <c r="L57" s="116"/>
      <c r="M57" s="8"/>
      <c r="N57" s="91"/>
      <c r="O57" s="10"/>
      <c r="P57" s="10">
        <v>20</v>
      </c>
      <c r="Q57" s="11" t="s">
        <v>517</v>
      </c>
      <c r="R57" s="11" t="str">
        <f>VLOOKUP(Q57,[1]Sheet1!C$3:D$89,2,0)</f>
        <v>Spot 50KVA 5</v>
      </c>
      <c r="S57" s="43">
        <f t="shared" si="3"/>
        <v>180</v>
      </c>
      <c r="Y57" s="122"/>
      <c r="Z57" s="50">
        <v>1</v>
      </c>
      <c r="AA57" s="50"/>
      <c r="AB57" s="50"/>
      <c r="AC57" s="50">
        <v>1</v>
      </c>
      <c r="AD57" s="121"/>
      <c r="AE57" s="122"/>
      <c r="AF57" s="122">
        <v>1</v>
      </c>
      <c r="AG57" s="122"/>
      <c r="AH57" s="122"/>
      <c r="AI57" s="122">
        <f>S57</f>
        <v>180</v>
      </c>
      <c r="AJ57" s="122"/>
      <c r="AK57" s="122"/>
      <c r="AL57" s="122">
        <f>S57</f>
        <v>180</v>
      </c>
      <c r="AM57" s="122"/>
      <c r="AN57" s="122"/>
      <c r="AO57" s="122">
        <f>S57</f>
        <v>180</v>
      </c>
    </row>
    <row r="58" spans="1:41" ht="22.5" customHeight="1" x14ac:dyDescent="0.55000000000000004">
      <c r="A58" s="5"/>
      <c r="B58" s="52"/>
      <c r="C58" s="114"/>
      <c r="D58" s="64"/>
      <c r="E58" s="64"/>
      <c r="F58" s="64"/>
      <c r="G58" s="71"/>
      <c r="H58" s="71"/>
      <c r="I58" s="71"/>
      <c r="J58" s="71"/>
      <c r="K58" s="64"/>
      <c r="L58" s="116"/>
      <c r="M58" s="8"/>
      <c r="N58" s="91"/>
      <c r="O58" s="10"/>
      <c r="P58" s="10">
        <v>15</v>
      </c>
      <c r="Q58" s="11" t="s">
        <v>513</v>
      </c>
      <c r="R58" s="11" t="str">
        <f>VLOOKUP(Q58,[1]Sheet1!C$3:D$89,2,0)</f>
        <v>Accessories spot 2 op</v>
      </c>
      <c r="S58" s="43">
        <f t="shared" si="3"/>
        <v>240</v>
      </c>
      <c r="Y58" s="122"/>
      <c r="Z58" s="50">
        <v>1</v>
      </c>
      <c r="AA58" s="50"/>
      <c r="AB58" s="50"/>
      <c r="AC58" s="50">
        <v>1</v>
      </c>
      <c r="AD58" s="121"/>
      <c r="AE58" s="122"/>
      <c r="AF58" s="122">
        <v>1</v>
      </c>
      <c r="AG58" s="122"/>
      <c r="AH58" s="122"/>
      <c r="AI58" s="122">
        <f>S58</f>
        <v>240</v>
      </c>
      <c r="AJ58" s="122"/>
      <c r="AK58" s="122"/>
      <c r="AL58" s="122">
        <f>S58</f>
        <v>240</v>
      </c>
      <c r="AM58" s="122"/>
      <c r="AN58" s="122"/>
      <c r="AO58" s="122">
        <f>S58</f>
        <v>240</v>
      </c>
    </row>
    <row r="59" spans="1:41" ht="22.5" customHeight="1" x14ac:dyDescent="0.55000000000000004">
      <c r="A59" s="5">
        <v>1000</v>
      </c>
      <c r="B59" s="52" t="s">
        <v>66</v>
      </c>
      <c r="C59" s="114"/>
      <c r="D59" s="64"/>
      <c r="E59" s="143"/>
      <c r="F59" s="64"/>
      <c r="G59" s="71"/>
      <c r="H59" s="139">
        <v>30022078</v>
      </c>
      <c r="I59" s="71"/>
      <c r="J59" s="71"/>
      <c r="K59" s="64"/>
      <c r="L59" s="116"/>
      <c r="M59" s="8"/>
      <c r="N59" s="91" t="s">
        <v>200</v>
      </c>
      <c r="O59" s="10">
        <f>O56</f>
        <v>1</v>
      </c>
      <c r="P59" s="10">
        <v>27</v>
      </c>
      <c r="Q59" s="11" t="s">
        <v>532</v>
      </c>
      <c r="R59" s="11" t="str">
        <f>VLOOKUP(Q59,[1]Sheet1!C$3:D$89,2,0)</f>
        <v>AMADA-HM1003 5</v>
      </c>
      <c r="S59" s="43">
        <f t="shared" si="3"/>
        <v>133.33333333333334</v>
      </c>
      <c r="Y59" s="122"/>
      <c r="Z59" s="50">
        <v>1</v>
      </c>
      <c r="AA59" s="50"/>
      <c r="AB59" s="50"/>
      <c r="AC59" s="50">
        <v>1</v>
      </c>
      <c r="AD59" s="121"/>
      <c r="AE59" s="122"/>
      <c r="AF59" s="122">
        <v>1</v>
      </c>
      <c r="AG59" s="122"/>
      <c r="AH59" s="122"/>
      <c r="AI59" s="122">
        <f>S59</f>
        <v>133.33333333333334</v>
      </c>
      <c r="AJ59" s="122"/>
      <c r="AK59" s="122"/>
      <c r="AL59" s="122">
        <f>S59</f>
        <v>133.33333333333334</v>
      </c>
      <c r="AM59" s="122"/>
      <c r="AN59" s="122"/>
      <c r="AO59" s="122">
        <f>S59</f>
        <v>133.33333333333334</v>
      </c>
    </row>
    <row r="60" spans="1:41" ht="22.5" customHeight="1" x14ac:dyDescent="0.55000000000000004">
      <c r="A60" s="5">
        <v>1000</v>
      </c>
      <c r="B60" s="52" t="s">
        <v>66</v>
      </c>
      <c r="C60" s="114"/>
      <c r="D60" s="64"/>
      <c r="E60" s="143"/>
      <c r="F60" s="64"/>
      <c r="G60" s="71"/>
      <c r="H60" s="71"/>
      <c r="I60" s="139">
        <v>30022079</v>
      </c>
      <c r="J60" s="71"/>
      <c r="K60" s="64"/>
      <c r="L60" s="116"/>
      <c r="M60" s="8"/>
      <c r="N60" s="91" t="s">
        <v>199</v>
      </c>
      <c r="O60" s="10">
        <f t="shared" ref="O60:O61" si="10">O59</f>
        <v>1</v>
      </c>
      <c r="P60" s="10">
        <v>36</v>
      </c>
      <c r="Q60" s="11" t="s">
        <v>539</v>
      </c>
      <c r="R60" s="11" t="str">
        <f>VLOOKUP(Q60,[1]Sheet1!C$3:D$89,2,0)</f>
        <v>110TON-Press 5</v>
      </c>
      <c r="S60" s="43">
        <f t="shared" si="3"/>
        <v>100</v>
      </c>
      <c r="Y60" s="122"/>
      <c r="Z60" s="50">
        <v>1</v>
      </c>
      <c r="AA60" s="50"/>
      <c r="AB60" s="50"/>
      <c r="AC60" s="50">
        <v>1</v>
      </c>
      <c r="AD60" s="121"/>
      <c r="AE60" s="122"/>
      <c r="AF60" s="122">
        <v>1</v>
      </c>
      <c r="AG60" s="122"/>
      <c r="AH60" s="122"/>
      <c r="AI60" s="122">
        <f>S60</f>
        <v>100</v>
      </c>
      <c r="AJ60" s="122"/>
      <c r="AK60" s="122"/>
      <c r="AL60" s="122">
        <f>S60</f>
        <v>100</v>
      </c>
      <c r="AM60" s="122"/>
      <c r="AN60" s="122"/>
      <c r="AO60" s="122">
        <f>S60</f>
        <v>100</v>
      </c>
    </row>
    <row r="61" spans="1:41" ht="22.5" customHeight="1" x14ac:dyDescent="0.55000000000000004">
      <c r="A61" s="5">
        <v>1000</v>
      </c>
      <c r="B61" s="52" t="s">
        <v>66</v>
      </c>
      <c r="C61" s="114"/>
      <c r="D61" s="64"/>
      <c r="E61" s="143"/>
      <c r="F61" s="64"/>
      <c r="G61" s="71"/>
      <c r="H61" s="71"/>
      <c r="I61" s="71"/>
      <c r="J61" s="71">
        <v>10030744</v>
      </c>
      <c r="K61" s="64"/>
      <c r="L61" s="116"/>
      <c r="M61" s="8"/>
      <c r="N61" s="91" t="s">
        <v>201</v>
      </c>
      <c r="O61" s="10">
        <f t="shared" si="10"/>
        <v>1</v>
      </c>
      <c r="P61" s="10"/>
      <c r="Q61" s="11"/>
      <c r="R61" s="11"/>
      <c r="S61" s="43"/>
      <c r="Y61" s="122"/>
      <c r="Z61" s="50"/>
      <c r="AA61" s="50"/>
      <c r="AB61" s="50"/>
      <c r="AC61" s="50"/>
      <c r="AD61" s="121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</row>
    <row r="62" spans="1:41" ht="22.5" customHeight="1" x14ac:dyDescent="0.55000000000000004">
      <c r="A62" s="5">
        <v>1000</v>
      </c>
      <c r="B62" s="52" t="s">
        <v>66</v>
      </c>
      <c r="C62" s="63"/>
      <c r="D62" s="64"/>
      <c r="E62" s="143"/>
      <c r="F62" s="64"/>
      <c r="G62" s="71"/>
      <c r="H62" s="124">
        <v>10034329</v>
      </c>
      <c r="I62" s="64"/>
      <c r="J62" s="64"/>
      <c r="K62" s="64"/>
      <c r="L62" s="105"/>
      <c r="M62" s="8"/>
      <c r="N62" s="91" t="s">
        <v>263</v>
      </c>
      <c r="O62" s="10">
        <f>O56</f>
        <v>1</v>
      </c>
      <c r="P62" s="10"/>
      <c r="Q62" s="11"/>
      <c r="R62" s="11"/>
      <c r="S62" s="43"/>
      <c r="Y62" s="122"/>
      <c r="Z62" s="50"/>
      <c r="AA62" s="50"/>
      <c r="AB62" s="50"/>
      <c r="AC62" s="50"/>
      <c r="AD62" s="121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</row>
    <row r="63" spans="1:41" ht="22.5" customHeight="1" x14ac:dyDescent="0.55000000000000004">
      <c r="A63" s="5">
        <v>1000</v>
      </c>
      <c r="B63" s="52" t="s">
        <v>66</v>
      </c>
      <c r="C63" s="63"/>
      <c r="D63" s="64"/>
      <c r="E63" s="143"/>
      <c r="F63" s="64"/>
      <c r="G63" s="71"/>
      <c r="H63" s="139">
        <v>30023044</v>
      </c>
      <c r="I63" s="71"/>
      <c r="J63" s="71"/>
      <c r="K63" s="71"/>
      <c r="L63" s="105"/>
      <c r="M63" s="8"/>
      <c r="N63" s="91" t="s">
        <v>213</v>
      </c>
      <c r="O63" s="10">
        <f>O56</f>
        <v>1</v>
      </c>
      <c r="P63" s="10">
        <f>50</f>
        <v>50</v>
      </c>
      <c r="Q63" s="11" t="s">
        <v>516</v>
      </c>
      <c r="R63" s="11" t="str">
        <f>VLOOKUP(Q63,[1]Sheet1!C$3:D$89,2,0)</f>
        <v>Spot 50KVA 4</v>
      </c>
      <c r="S63" s="43">
        <f t="shared" si="3"/>
        <v>72</v>
      </c>
      <c r="Y63" s="122"/>
      <c r="Z63" s="50">
        <v>1</v>
      </c>
      <c r="AA63" s="50"/>
      <c r="AB63" s="50"/>
      <c r="AC63" s="50">
        <v>1</v>
      </c>
      <c r="AD63" s="121"/>
      <c r="AE63" s="122"/>
      <c r="AF63" s="122">
        <v>1</v>
      </c>
      <c r="AG63" s="122"/>
      <c r="AH63" s="122"/>
      <c r="AI63" s="122">
        <f>S63</f>
        <v>72</v>
      </c>
      <c r="AJ63" s="122"/>
      <c r="AK63" s="122"/>
      <c r="AL63" s="122">
        <f>S63</f>
        <v>72</v>
      </c>
      <c r="AM63" s="122"/>
      <c r="AN63" s="122"/>
      <c r="AO63" s="122">
        <f>S63</f>
        <v>72</v>
      </c>
    </row>
    <row r="64" spans="1:41" ht="22.5" customHeight="1" x14ac:dyDescent="0.55000000000000004">
      <c r="A64" s="5">
        <v>1000</v>
      </c>
      <c r="B64" s="52" t="s">
        <v>66</v>
      </c>
      <c r="C64" s="114"/>
      <c r="D64" s="64"/>
      <c r="E64" s="143"/>
      <c r="F64" s="64"/>
      <c r="G64" s="71"/>
      <c r="H64" s="71"/>
      <c r="I64" s="139">
        <v>30023043</v>
      </c>
      <c r="J64" s="71"/>
      <c r="K64" s="71"/>
      <c r="L64" s="116"/>
      <c r="M64" s="8"/>
      <c r="N64" s="91" t="s">
        <v>210</v>
      </c>
      <c r="O64" s="10">
        <f>O63</f>
        <v>1</v>
      </c>
      <c r="P64" s="10">
        <v>24</v>
      </c>
      <c r="Q64" s="11" t="s">
        <v>540</v>
      </c>
      <c r="R64" s="11" t="str">
        <f>VLOOKUP(Q64,[1]Sheet1!C$3:D$89,2,0)</f>
        <v>110TON-Press 6</v>
      </c>
      <c r="S64" s="43">
        <f t="shared" si="3"/>
        <v>150</v>
      </c>
      <c r="Y64" s="122"/>
      <c r="Z64" s="50">
        <v>1</v>
      </c>
      <c r="AA64" s="50"/>
      <c r="AB64" s="50"/>
      <c r="AC64" s="50">
        <v>1</v>
      </c>
      <c r="AD64" s="121"/>
      <c r="AE64" s="122"/>
      <c r="AF64" s="122">
        <v>1</v>
      </c>
      <c r="AG64" s="122"/>
      <c r="AH64" s="122"/>
      <c r="AI64" s="122">
        <f>S64</f>
        <v>150</v>
      </c>
      <c r="AJ64" s="122"/>
      <c r="AK64" s="122"/>
      <c r="AL64" s="122">
        <f>S64</f>
        <v>150</v>
      </c>
      <c r="AM64" s="122"/>
      <c r="AN64" s="122"/>
      <c r="AO64" s="122">
        <f>S64</f>
        <v>150</v>
      </c>
    </row>
    <row r="65" spans="1:41" ht="22.5" customHeight="1" x14ac:dyDescent="0.55000000000000004">
      <c r="A65" s="5">
        <v>1000</v>
      </c>
      <c r="B65" s="52" t="s">
        <v>66</v>
      </c>
      <c r="C65" s="114"/>
      <c r="D65" s="64"/>
      <c r="E65" s="143"/>
      <c r="F65" s="64"/>
      <c r="G65" s="71"/>
      <c r="H65" s="71"/>
      <c r="I65" s="71"/>
      <c r="J65" s="71">
        <v>10034381</v>
      </c>
      <c r="K65" s="71"/>
      <c r="L65" s="116"/>
      <c r="M65" s="8"/>
      <c r="N65" s="91" t="s">
        <v>207</v>
      </c>
      <c r="O65" s="10">
        <f t="shared" ref="O65" si="11">O64</f>
        <v>1</v>
      </c>
      <c r="P65" s="10"/>
      <c r="Q65" s="11"/>
      <c r="R65" s="11"/>
      <c r="S65" s="43"/>
      <c r="Y65" s="122"/>
      <c r="Z65" s="50"/>
      <c r="AA65" s="50"/>
      <c r="AB65" s="50"/>
      <c r="AC65" s="50"/>
      <c r="AD65" s="121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</row>
    <row r="66" spans="1:41" ht="22.5" customHeight="1" x14ac:dyDescent="0.55000000000000004">
      <c r="A66" s="5">
        <v>1000</v>
      </c>
      <c r="B66" s="52" t="s">
        <v>66</v>
      </c>
      <c r="C66" s="114"/>
      <c r="D66" s="64"/>
      <c r="E66" s="143"/>
      <c r="F66" s="64"/>
      <c r="G66" s="71"/>
      <c r="H66" s="71"/>
      <c r="I66" s="139">
        <v>30023032</v>
      </c>
      <c r="J66" s="71"/>
      <c r="K66" s="71"/>
      <c r="L66" s="116"/>
      <c r="M66" s="8"/>
      <c r="N66" s="91" t="s">
        <v>271</v>
      </c>
      <c r="O66" s="10">
        <f>O63</f>
        <v>1</v>
      </c>
      <c r="P66" s="10">
        <v>18</v>
      </c>
      <c r="Q66" s="11" t="s">
        <v>545</v>
      </c>
      <c r="R66" s="11" t="str">
        <f>VLOOKUP(Q66,[1]Sheet1!C$3:D$89,2,0)</f>
        <v>TRUMPF-TruBend1100 No.1</v>
      </c>
      <c r="S66" s="43">
        <f t="shared" ref="S66" si="12">3600/P66</f>
        <v>200</v>
      </c>
      <c r="Y66" s="122"/>
      <c r="Z66" s="50">
        <v>1</v>
      </c>
      <c r="AA66" s="50"/>
      <c r="AB66" s="50"/>
      <c r="AC66" s="50">
        <v>1</v>
      </c>
      <c r="AD66" s="121"/>
      <c r="AE66" s="122"/>
      <c r="AF66" s="122">
        <v>1</v>
      </c>
      <c r="AG66" s="122"/>
      <c r="AH66" s="122"/>
      <c r="AI66" s="122">
        <f>S66</f>
        <v>200</v>
      </c>
      <c r="AJ66" s="122"/>
      <c r="AK66" s="122"/>
      <c r="AL66" s="122">
        <f>S66</f>
        <v>200</v>
      </c>
      <c r="AM66" s="122"/>
      <c r="AN66" s="122"/>
      <c r="AO66" s="122">
        <f>S66</f>
        <v>200</v>
      </c>
    </row>
    <row r="67" spans="1:41" ht="22.5" customHeight="1" x14ac:dyDescent="0.55000000000000004">
      <c r="A67" s="5">
        <v>1000</v>
      </c>
      <c r="B67" s="52" t="s">
        <v>66</v>
      </c>
      <c r="C67" s="63"/>
      <c r="D67" s="64"/>
      <c r="E67" s="143"/>
      <c r="F67" s="64"/>
      <c r="G67" s="64"/>
      <c r="H67" s="64"/>
      <c r="I67" s="71"/>
      <c r="J67" s="71">
        <v>10034264</v>
      </c>
      <c r="K67" s="71"/>
      <c r="L67" s="105"/>
      <c r="M67" s="8"/>
      <c r="N67" s="91" t="s">
        <v>269</v>
      </c>
      <c r="O67" s="10">
        <f>O63</f>
        <v>1</v>
      </c>
      <c r="P67" s="10"/>
      <c r="Q67" s="11"/>
      <c r="R67" s="11"/>
      <c r="S67" s="43"/>
      <c r="Y67" s="122"/>
      <c r="Z67" s="50"/>
      <c r="AA67" s="50"/>
      <c r="AB67" s="50"/>
      <c r="AC67" s="50"/>
      <c r="AD67" s="121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</row>
    <row r="68" spans="1:41" ht="22.5" customHeight="1" x14ac:dyDescent="0.55000000000000004">
      <c r="A68" s="5">
        <v>1000</v>
      </c>
      <c r="B68" s="52" t="s">
        <v>66</v>
      </c>
      <c r="C68" s="114"/>
      <c r="D68" s="64"/>
      <c r="E68" s="143"/>
      <c r="F68" s="64"/>
      <c r="G68" s="71"/>
      <c r="H68" s="139">
        <v>30023048</v>
      </c>
      <c r="I68" s="71"/>
      <c r="J68" s="64"/>
      <c r="K68" s="64"/>
      <c r="L68" s="116"/>
      <c r="M68" s="8"/>
      <c r="N68" s="91" t="s">
        <v>215</v>
      </c>
      <c r="O68" s="10">
        <f>O56</f>
        <v>1</v>
      </c>
      <c r="P68" s="10">
        <v>12</v>
      </c>
      <c r="Q68" s="11" t="s">
        <v>541</v>
      </c>
      <c r="R68" s="11" t="str">
        <f>VLOOKUP(Q68,[1]Sheet1!C$3:D$89,2,0)</f>
        <v>110TON-Press 7</v>
      </c>
      <c r="S68" s="43">
        <f t="shared" si="3"/>
        <v>300</v>
      </c>
      <c r="Y68" s="122"/>
      <c r="Z68" s="50">
        <v>1</v>
      </c>
      <c r="AA68" s="50"/>
      <c r="AB68" s="50"/>
      <c r="AC68" s="50">
        <v>1</v>
      </c>
      <c r="AD68" s="121"/>
      <c r="AE68" s="122"/>
      <c r="AF68" s="122">
        <v>1</v>
      </c>
      <c r="AG68" s="122"/>
      <c r="AH68" s="122"/>
      <c r="AI68" s="122">
        <f>S68</f>
        <v>300</v>
      </c>
      <c r="AJ68" s="122"/>
      <c r="AK68" s="122"/>
      <c r="AL68" s="122">
        <f>S68</f>
        <v>300</v>
      </c>
      <c r="AM68" s="122"/>
      <c r="AN68" s="122"/>
      <c r="AO68" s="122">
        <f>S68</f>
        <v>300</v>
      </c>
    </row>
    <row r="69" spans="1:41" ht="22.5" customHeight="1" x14ac:dyDescent="0.55000000000000004">
      <c r="A69" s="5">
        <v>1000</v>
      </c>
      <c r="B69" s="52" t="s">
        <v>66</v>
      </c>
      <c r="C69" s="114"/>
      <c r="D69" s="64"/>
      <c r="E69" s="143"/>
      <c r="F69" s="64"/>
      <c r="G69" s="71"/>
      <c r="H69" s="71"/>
      <c r="I69" s="71">
        <v>10034383</v>
      </c>
      <c r="J69" s="64"/>
      <c r="K69" s="64"/>
      <c r="L69" s="116"/>
      <c r="M69" s="8"/>
      <c r="N69" s="91" t="s">
        <v>217</v>
      </c>
      <c r="O69" s="10">
        <f>O56</f>
        <v>1</v>
      </c>
      <c r="P69" s="10"/>
      <c r="Q69" s="11"/>
      <c r="R69" s="11"/>
      <c r="S69" s="43"/>
      <c r="Y69" s="122"/>
      <c r="Z69" s="50"/>
      <c r="AA69" s="50"/>
      <c r="AB69" s="50"/>
      <c r="AC69" s="50"/>
      <c r="AD69" s="121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</row>
    <row r="70" spans="1:41" ht="22.5" customHeight="1" x14ac:dyDescent="0.55000000000000004">
      <c r="A70" s="5">
        <v>1000</v>
      </c>
      <c r="B70" s="52" t="s">
        <v>66</v>
      </c>
      <c r="C70" s="114"/>
      <c r="D70" s="64"/>
      <c r="E70" s="143"/>
      <c r="F70" s="64"/>
      <c r="G70" s="139">
        <v>30022083</v>
      </c>
      <c r="H70" s="71"/>
      <c r="I70" s="71"/>
      <c r="J70" s="71"/>
      <c r="K70" s="64"/>
      <c r="L70" s="116"/>
      <c r="M70" s="8"/>
      <c r="N70" s="91" t="s">
        <v>206</v>
      </c>
      <c r="O70" s="10">
        <f>O37</f>
        <v>1</v>
      </c>
      <c r="P70" s="10">
        <f>50+40+16</f>
        <v>106</v>
      </c>
      <c r="Q70" s="11" t="s">
        <v>518</v>
      </c>
      <c r="R70" s="11" t="str">
        <f>VLOOKUP(Q70,[1]Sheet1!C$3:D$89,2,0)</f>
        <v>Spot 50KVA 6</v>
      </c>
      <c r="S70" s="43">
        <f t="shared" si="3"/>
        <v>33.962264150943398</v>
      </c>
      <c r="Y70" s="122"/>
      <c r="Z70" s="50">
        <v>1</v>
      </c>
      <c r="AA70" s="50"/>
      <c r="AB70" s="50"/>
      <c r="AC70" s="50">
        <v>1</v>
      </c>
      <c r="AD70" s="121"/>
      <c r="AE70" s="122"/>
      <c r="AF70" s="122">
        <v>1</v>
      </c>
      <c r="AG70" s="122"/>
      <c r="AH70" s="122"/>
      <c r="AI70" s="122">
        <f>S70</f>
        <v>33.962264150943398</v>
      </c>
      <c r="AJ70" s="122"/>
      <c r="AK70" s="122"/>
      <c r="AL70" s="122">
        <f>S70</f>
        <v>33.962264150943398</v>
      </c>
      <c r="AM70" s="122"/>
      <c r="AN70" s="122"/>
      <c r="AO70" s="122">
        <f>S70</f>
        <v>33.962264150943398</v>
      </c>
    </row>
    <row r="71" spans="1:41" ht="22.5" customHeight="1" x14ac:dyDescent="0.55000000000000004">
      <c r="A71" s="5"/>
      <c r="B71" s="52"/>
      <c r="C71" s="114"/>
      <c r="D71" s="64"/>
      <c r="E71" s="64"/>
      <c r="F71" s="64"/>
      <c r="G71" s="71"/>
      <c r="H71" s="71"/>
      <c r="I71" s="71"/>
      <c r="J71" s="71"/>
      <c r="K71" s="64"/>
      <c r="L71" s="116"/>
      <c r="M71" s="8"/>
      <c r="N71" s="91"/>
      <c r="O71" s="10"/>
      <c r="P71" s="10">
        <v>20</v>
      </c>
      <c r="Q71" s="11" t="s">
        <v>517</v>
      </c>
      <c r="R71" s="11" t="str">
        <f>VLOOKUP(Q71,[1]Sheet1!C$3:D$89,2,0)</f>
        <v>Spot 50KVA 5</v>
      </c>
      <c r="S71" s="43">
        <f t="shared" si="3"/>
        <v>180</v>
      </c>
      <c r="Y71" s="122"/>
      <c r="Z71" s="50">
        <v>1</v>
      </c>
      <c r="AA71" s="50"/>
      <c r="AB71" s="50"/>
      <c r="AC71" s="50">
        <v>1</v>
      </c>
      <c r="AD71" s="121"/>
      <c r="AE71" s="122"/>
      <c r="AF71" s="122">
        <v>1</v>
      </c>
      <c r="AG71" s="122"/>
      <c r="AH71" s="122"/>
      <c r="AI71" s="122">
        <f>S71</f>
        <v>180</v>
      </c>
      <c r="AJ71" s="122"/>
      <c r="AK71" s="122"/>
      <c r="AL71" s="122">
        <f>S71</f>
        <v>180</v>
      </c>
      <c r="AM71" s="122"/>
      <c r="AN71" s="122"/>
      <c r="AO71" s="122">
        <f>S71</f>
        <v>180</v>
      </c>
    </row>
    <row r="72" spans="1:41" ht="22.5" customHeight="1" x14ac:dyDescent="0.55000000000000004">
      <c r="A72" s="5"/>
      <c r="B72" s="52"/>
      <c r="C72" s="114"/>
      <c r="D72" s="64"/>
      <c r="E72" s="64"/>
      <c r="F72" s="64"/>
      <c r="G72" s="71"/>
      <c r="H72" s="71"/>
      <c r="I72" s="71"/>
      <c r="J72" s="71"/>
      <c r="K72" s="64"/>
      <c r="L72" s="116"/>
      <c r="M72" s="8"/>
      <c r="N72" s="91"/>
      <c r="O72" s="10"/>
      <c r="P72" s="10">
        <v>15</v>
      </c>
      <c r="Q72" s="11" t="s">
        <v>513</v>
      </c>
      <c r="R72" s="11" t="str">
        <f>VLOOKUP(Q72,[1]Sheet1!C$3:D$89,2,0)</f>
        <v>Accessories spot 2 op</v>
      </c>
      <c r="S72" s="43">
        <f t="shared" si="3"/>
        <v>240</v>
      </c>
      <c r="Y72" s="122"/>
      <c r="Z72" s="50">
        <v>1</v>
      </c>
      <c r="AA72" s="50"/>
      <c r="AB72" s="50"/>
      <c r="AC72" s="50">
        <v>1</v>
      </c>
      <c r="AD72" s="121"/>
      <c r="AE72" s="122"/>
      <c r="AF72" s="122">
        <v>1</v>
      </c>
      <c r="AG72" s="122"/>
      <c r="AH72" s="122"/>
      <c r="AI72" s="122">
        <f>S72</f>
        <v>240</v>
      </c>
      <c r="AJ72" s="122"/>
      <c r="AK72" s="122"/>
      <c r="AL72" s="122">
        <f>S72</f>
        <v>240</v>
      </c>
      <c r="AM72" s="122"/>
      <c r="AN72" s="122"/>
      <c r="AO72" s="122">
        <f>S72</f>
        <v>240</v>
      </c>
    </row>
    <row r="73" spans="1:41" ht="22.5" customHeight="1" x14ac:dyDescent="0.55000000000000004">
      <c r="A73" s="5">
        <v>1000</v>
      </c>
      <c r="B73" s="52" t="s">
        <v>66</v>
      </c>
      <c r="C73" s="114"/>
      <c r="D73" s="64"/>
      <c r="E73" s="143"/>
      <c r="F73" s="64"/>
      <c r="G73" s="71"/>
      <c r="H73" s="139">
        <v>30022084</v>
      </c>
      <c r="I73" s="71"/>
      <c r="J73" s="71"/>
      <c r="K73" s="64"/>
      <c r="L73" s="116"/>
      <c r="M73" s="8"/>
      <c r="N73" s="91" t="s">
        <v>204</v>
      </c>
      <c r="O73" s="10">
        <f>O70</f>
        <v>1</v>
      </c>
      <c r="P73" s="10">
        <v>27</v>
      </c>
      <c r="Q73" s="11" t="s">
        <v>532</v>
      </c>
      <c r="R73" s="11" t="str">
        <f>VLOOKUP(Q73,[1]Sheet1!C$3:D$89,2,0)</f>
        <v>AMADA-HM1003 5</v>
      </c>
      <c r="S73" s="43">
        <f t="shared" si="3"/>
        <v>133.33333333333334</v>
      </c>
      <c r="Y73" s="122"/>
      <c r="Z73" s="50">
        <v>1</v>
      </c>
      <c r="AA73" s="50"/>
      <c r="AB73" s="50"/>
      <c r="AC73" s="50">
        <v>1</v>
      </c>
      <c r="AD73" s="121"/>
      <c r="AE73" s="122"/>
      <c r="AF73" s="122">
        <v>1</v>
      </c>
      <c r="AG73" s="122"/>
      <c r="AH73" s="122"/>
      <c r="AI73" s="122">
        <f>S73</f>
        <v>133.33333333333334</v>
      </c>
      <c r="AJ73" s="122"/>
      <c r="AK73" s="122"/>
      <c r="AL73" s="122">
        <f>S73</f>
        <v>133.33333333333334</v>
      </c>
      <c r="AM73" s="122"/>
      <c r="AN73" s="122"/>
      <c r="AO73" s="122">
        <f>S73</f>
        <v>133.33333333333334</v>
      </c>
    </row>
    <row r="74" spans="1:41" ht="22.5" customHeight="1" x14ac:dyDescent="0.55000000000000004">
      <c r="A74" s="5">
        <v>1000</v>
      </c>
      <c r="B74" s="52" t="s">
        <v>66</v>
      </c>
      <c r="C74" s="114"/>
      <c r="D74" s="64"/>
      <c r="E74" s="143"/>
      <c r="F74" s="64"/>
      <c r="G74" s="71"/>
      <c r="H74" s="71"/>
      <c r="I74" s="139">
        <v>30022085</v>
      </c>
      <c r="J74" s="71"/>
      <c r="K74" s="64"/>
      <c r="L74" s="116"/>
      <c r="M74" s="8"/>
      <c r="N74" s="91" t="s">
        <v>203</v>
      </c>
      <c r="O74" s="10">
        <f t="shared" ref="O74:O75" si="13">O73</f>
        <v>1</v>
      </c>
      <c r="P74" s="10">
        <v>36</v>
      </c>
      <c r="Q74" s="11" t="s">
        <v>539</v>
      </c>
      <c r="R74" s="11" t="str">
        <f>VLOOKUP(Q74,[1]Sheet1!C$3:D$89,2,0)</f>
        <v>110TON-Press 5</v>
      </c>
      <c r="S74" s="43">
        <f t="shared" si="3"/>
        <v>100</v>
      </c>
      <c r="Y74" s="122"/>
      <c r="Z74" s="50">
        <v>1</v>
      </c>
      <c r="AA74" s="50"/>
      <c r="AB74" s="50"/>
      <c r="AC74" s="50">
        <v>1</v>
      </c>
      <c r="AD74" s="121"/>
      <c r="AE74" s="122"/>
      <c r="AF74" s="122">
        <v>1</v>
      </c>
      <c r="AG74" s="122"/>
      <c r="AH74" s="122"/>
      <c r="AI74" s="122">
        <f>S74</f>
        <v>100</v>
      </c>
      <c r="AJ74" s="122"/>
      <c r="AK74" s="122"/>
      <c r="AL74" s="122">
        <f>S74</f>
        <v>100</v>
      </c>
      <c r="AM74" s="122"/>
      <c r="AN74" s="122"/>
      <c r="AO74" s="122">
        <f>S74</f>
        <v>100</v>
      </c>
    </row>
    <row r="75" spans="1:41" ht="22.5" customHeight="1" x14ac:dyDescent="0.55000000000000004">
      <c r="A75" s="5">
        <v>1000</v>
      </c>
      <c r="B75" s="52" t="s">
        <v>66</v>
      </c>
      <c r="C75" s="114"/>
      <c r="D75" s="64"/>
      <c r="E75" s="143"/>
      <c r="F75" s="64"/>
      <c r="G75" s="71"/>
      <c r="H75" s="71"/>
      <c r="I75" s="71"/>
      <c r="J75" s="71">
        <v>10030747</v>
      </c>
      <c r="K75" s="64"/>
      <c r="L75" s="116"/>
      <c r="M75" s="8"/>
      <c r="N75" s="91" t="s">
        <v>202</v>
      </c>
      <c r="O75" s="10">
        <f t="shared" si="13"/>
        <v>1</v>
      </c>
      <c r="P75" s="10"/>
      <c r="Q75" s="11"/>
      <c r="R75" s="11"/>
      <c r="S75" s="43"/>
      <c r="Y75" s="122"/>
      <c r="Z75" s="50"/>
      <c r="AA75" s="50"/>
      <c r="AB75" s="50"/>
      <c r="AC75" s="50"/>
      <c r="AD75" s="121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</row>
    <row r="76" spans="1:41" ht="22.5" customHeight="1" x14ac:dyDescent="0.55000000000000004">
      <c r="A76" s="5">
        <v>1000</v>
      </c>
      <c r="B76" s="52" t="s">
        <v>66</v>
      </c>
      <c r="C76" s="63"/>
      <c r="D76" s="64"/>
      <c r="E76" s="143"/>
      <c r="F76" s="64"/>
      <c r="G76" s="71"/>
      <c r="H76" s="124">
        <v>10034329</v>
      </c>
      <c r="I76" s="64"/>
      <c r="J76" s="64"/>
      <c r="K76" s="64"/>
      <c r="L76" s="105"/>
      <c r="M76" s="8"/>
      <c r="N76" s="91" t="s">
        <v>167</v>
      </c>
      <c r="O76" s="10">
        <f>O70</f>
        <v>1</v>
      </c>
      <c r="P76" s="10"/>
      <c r="Q76" s="11"/>
      <c r="R76" s="11"/>
      <c r="S76" s="43"/>
      <c r="Y76" s="122"/>
      <c r="Z76" s="50"/>
      <c r="AA76" s="50"/>
      <c r="AB76" s="50"/>
      <c r="AC76" s="50"/>
      <c r="AD76" s="121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</row>
    <row r="77" spans="1:41" ht="22.5" customHeight="1" x14ac:dyDescent="0.55000000000000004">
      <c r="A77" s="5">
        <v>1000</v>
      </c>
      <c r="B77" s="52" t="s">
        <v>66</v>
      </c>
      <c r="C77" s="114"/>
      <c r="D77" s="64"/>
      <c r="E77" s="143"/>
      <c r="F77" s="64"/>
      <c r="G77" s="71"/>
      <c r="H77" s="139">
        <v>30023047</v>
      </c>
      <c r="I77" s="71"/>
      <c r="J77" s="71"/>
      <c r="K77" s="71"/>
      <c r="L77" s="116"/>
      <c r="M77" s="8"/>
      <c r="N77" s="91" t="s">
        <v>214</v>
      </c>
      <c r="O77" s="10">
        <f>O70</f>
        <v>1</v>
      </c>
      <c r="P77" s="10">
        <f>50</f>
        <v>50</v>
      </c>
      <c r="Q77" s="11" t="s">
        <v>516</v>
      </c>
      <c r="R77" s="11" t="str">
        <f>VLOOKUP(Q77,[1]Sheet1!C$3:D$89,2,0)</f>
        <v>Spot 50KVA 4</v>
      </c>
      <c r="S77" s="43">
        <f t="shared" si="3"/>
        <v>72</v>
      </c>
      <c r="Y77" s="122"/>
      <c r="Z77" s="50">
        <v>1</v>
      </c>
      <c r="AA77" s="50"/>
      <c r="AB77" s="50"/>
      <c r="AC77" s="50">
        <v>1</v>
      </c>
      <c r="AD77" s="121"/>
      <c r="AE77" s="122"/>
      <c r="AF77" s="122">
        <v>1</v>
      </c>
      <c r="AG77" s="122"/>
      <c r="AH77" s="122"/>
      <c r="AI77" s="122">
        <f>S77</f>
        <v>72</v>
      </c>
      <c r="AJ77" s="122"/>
      <c r="AK77" s="122"/>
      <c r="AL77" s="122">
        <f>S77</f>
        <v>72</v>
      </c>
      <c r="AM77" s="122"/>
      <c r="AN77" s="122"/>
      <c r="AO77" s="122">
        <f>S77</f>
        <v>72</v>
      </c>
    </row>
    <row r="78" spans="1:41" ht="22.5" customHeight="1" x14ac:dyDescent="0.55000000000000004">
      <c r="A78" s="5">
        <v>1000</v>
      </c>
      <c r="B78" s="52" t="s">
        <v>66</v>
      </c>
      <c r="C78" s="114"/>
      <c r="D78" s="64"/>
      <c r="E78" s="143"/>
      <c r="F78" s="64"/>
      <c r="G78" s="71"/>
      <c r="H78" s="71"/>
      <c r="I78" s="139">
        <v>30023046</v>
      </c>
      <c r="J78" s="71"/>
      <c r="K78" s="71"/>
      <c r="L78" s="116"/>
      <c r="M78" s="8"/>
      <c r="N78" s="91" t="s">
        <v>209</v>
      </c>
      <c r="O78" s="10">
        <f>O77</f>
        <v>1</v>
      </c>
      <c r="P78" s="10">
        <v>24</v>
      </c>
      <c r="Q78" s="11" t="s">
        <v>540</v>
      </c>
      <c r="R78" s="11" t="str">
        <f>VLOOKUP(Q78,[1]Sheet1!C$3:D$89,2,0)</f>
        <v>110TON-Press 6</v>
      </c>
      <c r="S78" s="43">
        <f t="shared" si="3"/>
        <v>150</v>
      </c>
      <c r="Y78" s="122"/>
      <c r="Z78" s="50">
        <v>1</v>
      </c>
      <c r="AA78" s="50"/>
      <c r="AB78" s="50"/>
      <c r="AC78" s="50">
        <v>1</v>
      </c>
      <c r="AD78" s="121"/>
      <c r="AE78" s="122"/>
      <c r="AF78" s="122">
        <v>1</v>
      </c>
      <c r="AG78" s="122"/>
      <c r="AH78" s="122"/>
      <c r="AI78" s="122">
        <f>S78</f>
        <v>150</v>
      </c>
      <c r="AJ78" s="122"/>
      <c r="AK78" s="122"/>
      <c r="AL78" s="122">
        <f>S78</f>
        <v>150</v>
      </c>
      <c r="AM78" s="122"/>
      <c r="AN78" s="122"/>
      <c r="AO78" s="122">
        <f>S78</f>
        <v>150</v>
      </c>
    </row>
    <row r="79" spans="1:41" ht="22.5" customHeight="1" x14ac:dyDescent="0.55000000000000004">
      <c r="A79" s="5">
        <v>1000</v>
      </c>
      <c r="B79" s="52" t="s">
        <v>66</v>
      </c>
      <c r="C79" s="114"/>
      <c r="D79" s="64"/>
      <c r="E79" s="143"/>
      <c r="F79" s="64"/>
      <c r="G79" s="71"/>
      <c r="H79" s="71"/>
      <c r="I79" s="71"/>
      <c r="J79" s="71">
        <v>10034382</v>
      </c>
      <c r="K79" s="71"/>
      <c r="L79" s="116"/>
      <c r="M79" s="8"/>
      <c r="N79" s="91" t="s">
        <v>208</v>
      </c>
      <c r="O79" s="10">
        <f t="shared" ref="O79" si="14">O78</f>
        <v>1</v>
      </c>
      <c r="P79" s="10"/>
      <c r="Q79" s="11"/>
      <c r="R79" s="11"/>
      <c r="S79" s="43"/>
      <c r="Y79" s="122"/>
      <c r="Z79" s="50"/>
      <c r="AA79" s="50"/>
      <c r="AB79" s="50"/>
      <c r="AC79" s="50"/>
      <c r="AD79" s="121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</row>
    <row r="80" spans="1:41" ht="22.5" customHeight="1" x14ac:dyDescent="0.55000000000000004">
      <c r="A80" s="5">
        <v>1000</v>
      </c>
      <c r="B80" s="52" t="s">
        <v>66</v>
      </c>
      <c r="C80" s="114"/>
      <c r="D80" s="64"/>
      <c r="E80" s="143"/>
      <c r="F80" s="64"/>
      <c r="G80" s="71"/>
      <c r="H80" s="71"/>
      <c r="I80" s="139">
        <v>30023032</v>
      </c>
      <c r="J80" s="71"/>
      <c r="K80" s="71"/>
      <c r="L80" s="116"/>
      <c r="M80" s="8"/>
      <c r="N80" s="91" t="s">
        <v>271</v>
      </c>
      <c r="O80" s="10">
        <f>O77</f>
        <v>1</v>
      </c>
      <c r="P80" s="154">
        <v>18</v>
      </c>
      <c r="Q80" s="11" t="s">
        <v>545</v>
      </c>
      <c r="R80" s="11" t="str">
        <f>VLOOKUP(Q80,[1]Sheet1!C$3:D$89,2,0)</f>
        <v>TRUMPF-TruBend1100 No.1</v>
      </c>
      <c r="S80" s="43">
        <f t="shared" si="3"/>
        <v>200</v>
      </c>
      <c r="Y80" s="122"/>
      <c r="Z80" s="50">
        <v>1</v>
      </c>
      <c r="AA80" s="50"/>
      <c r="AB80" s="50"/>
      <c r="AC80" s="50">
        <v>1</v>
      </c>
      <c r="AD80" s="121"/>
      <c r="AE80" s="122"/>
      <c r="AF80" s="122">
        <v>1</v>
      </c>
      <c r="AG80" s="122"/>
      <c r="AH80" s="122"/>
      <c r="AI80" s="122">
        <f>S80</f>
        <v>200</v>
      </c>
      <c r="AJ80" s="122"/>
      <c r="AK80" s="122"/>
      <c r="AL80" s="122">
        <f>S80</f>
        <v>200</v>
      </c>
      <c r="AM80" s="122"/>
      <c r="AN80" s="122"/>
      <c r="AO80" s="122">
        <f>S80</f>
        <v>200</v>
      </c>
    </row>
    <row r="81" spans="1:41" ht="22.5" customHeight="1" x14ac:dyDescent="0.55000000000000004">
      <c r="A81" s="5">
        <v>1000</v>
      </c>
      <c r="B81" s="52" t="s">
        <v>66</v>
      </c>
      <c r="C81" s="63"/>
      <c r="D81" s="64"/>
      <c r="E81" s="143"/>
      <c r="F81" s="64"/>
      <c r="G81" s="64"/>
      <c r="H81" s="64"/>
      <c r="I81" s="71"/>
      <c r="J81" s="71">
        <v>10034264</v>
      </c>
      <c r="K81" s="71"/>
      <c r="L81" s="105"/>
      <c r="M81" s="8"/>
      <c r="N81" s="91" t="s">
        <v>269</v>
      </c>
      <c r="O81" s="10">
        <f>O77</f>
        <v>1</v>
      </c>
      <c r="P81" s="10"/>
      <c r="Q81" s="11"/>
      <c r="R81" s="11"/>
      <c r="S81" s="43"/>
      <c r="Y81" s="122"/>
      <c r="Z81" s="50"/>
      <c r="AA81" s="50"/>
      <c r="AB81" s="50"/>
      <c r="AC81" s="50"/>
      <c r="AD81" s="121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</row>
    <row r="82" spans="1:41" ht="22.5" customHeight="1" x14ac:dyDescent="0.55000000000000004">
      <c r="A82" s="5">
        <v>1000</v>
      </c>
      <c r="B82" s="52" t="s">
        <v>66</v>
      </c>
      <c r="C82" s="114"/>
      <c r="D82" s="64"/>
      <c r="E82" s="143"/>
      <c r="F82" s="64"/>
      <c r="G82" s="71"/>
      <c r="H82" s="139">
        <v>30023049</v>
      </c>
      <c r="I82" s="71"/>
      <c r="J82" s="64"/>
      <c r="K82" s="64"/>
      <c r="L82" s="116"/>
      <c r="M82" s="8"/>
      <c r="N82" s="91" t="s">
        <v>216</v>
      </c>
      <c r="O82" s="10">
        <f>O70</f>
        <v>1</v>
      </c>
      <c r="P82" s="10">
        <v>12</v>
      </c>
      <c r="Q82" s="11" t="s">
        <v>541</v>
      </c>
      <c r="R82" s="11" t="str">
        <f>VLOOKUP(Q82,[1]Sheet1!C$3:D$89,2,0)</f>
        <v>110TON-Press 7</v>
      </c>
      <c r="S82" s="43">
        <f t="shared" si="3"/>
        <v>300</v>
      </c>
      <c r="Y82" s="122"/>
      <c r="Z82" s="50">
        <v>1</v>
      </c>
      <c r="AA82" s="50"/>
      <c r="AB82" s="50"/>
      <c r="AC82" s="50">
        <v>1</v>
      </c>
      <c r="AD82" s="121"/>
      <c r="AE82" s="122"/>
      <c r="AF82" s="122">
        <v>1</v>
      </c>
      <c r="AG82" s="122"/>
      <c r="AH82" s="122"/>
      <c r="AI82" s="122">
        <f>S82</f>
        <v>300</v>
      </c>
      <c r="AJ82" s="122"/>
      <c r="AK82" s="122"/>
      <c r="AL82" s="122">
        <f>S82</f>
        <v>300</v>
      </c>
      <c r="AM82" s="122"/>
      <c r="AN82" s="122"/>
      <c r="AO82" s="122">
        <f>S82</f>
        <v>300</v>
      </c>
    </row>
    <row r="83" spans="1:41" ht="22.5" customHeight="1" x14ac:dyDescent="0.55000000000000004">
      <c r="A83" s="5">
        <v>1000</v>
      </c>
      <c r="B83" s="52" t="s">
        <v>66</v>
      </c>
      <c r="C83" s="114"/>
      <c r="D83" s="64"/>
      <c r="E83" s="143"/>
      <c r="F83" s="64"/>
      <c r="G83" s="71"/>
      <c r="H83" s="71"/>
      <c r="I83" s="71">
        <v>10034384</v>
      </c>
      <c r="J83" s="64"/>
      <c r="K83" s="64"/>
      <c r="L83" s="116"/>
      <c r="M83" s="8"/>
      <c r="N83" s="91" t="s">
        <v>218</v>
      </c>
      <c r="O83" s="10">
        <f>O82</f>
        <v>1</v>
      </c>
      <c r="P83" s="10"/>
      <c r="Q83" s="11"/>
      <c r="R83" s="11"/>
      <c r="S83" s="43"/>
      <c r="Y83" s="122"/>
      <c r="Z83" s="50"/>
      <c r="AA83" s="50"/>
      <c r="AB83" s="50"/>
      <c r="AC83" s="50"/>
      <c r="AD83" s="121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</row>
    <row r="84" spans="1:41" ht="22.5" customHeight="1" x14ac:dyDescent="0.55000000000000004">
      <c r="A84" s="5">
        <v>1000</v>
      </c>
      <c r="B84" s="52" t="s">
        <v>66</v>
      </c>
      <c r="C84" s="114"/>
      <c r="D84" s="64"/>
      <c r="E84" s="143"/>
      <c r="F84" s="124">
        <v>10030496</v>
      </c>
      <c r="G84" s="64"/>
      <c r="H84" s="64"/>
      <c r="I84" s="64"/>
      <c r="J84" s="64"/>
      <c r="K84" s="64"/>
      <c r="L84" s="116"/>
      <c r="M84" s="8"/>
      <c r="N84" s="91" t="s">
        <v>198</v>
      </c>
      <c r="O84" s="10">
        <f>2*O35</f>
        <v>2</v>
      </c>
      <c r="P84" s="10"/>
      <c r="Q84" s="11"/>
      <c r="R84" s="11"/>
      <c r="S84" s="43"/>
      <c r="Y84" s="122"/>
      <c r="Z84" s="50"/>
      <c r="AA84" s="50"/>
      <c r="AB84" s="50"/>
      <c r="AC84" s="50"/>
      <c r="AD84" s="121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</row>
    <row r="85" spans="1:41" ht="22.5" customHeight="1" x14ac:dyDescent="0.55000000000000004">
      <c r="A85" s="5">
        <v>1000</v>
      </c>
      <c r="B85" s="52" t="s">
        <v>66</v>
      </c>
      <c r="C85" s="114"/>
      <c r="D85" s="71"/>
      <c r="E85" s="143"/>
      <c r="F85" s="117">
        <v>10011564</v>
      </c>
      <c r="G85" s="118"/>
      <c r="H85" s="118"/>
      <c r="I85" s="64"/>
      <c r="J85" s="118"/>
      <c r="K85" s="118"/>
      <c r="L85" s="116"/>
      <c r="M85" s="8"/>
      <c r="N85" s="126" t="s">
        <v>77</v>
      </c>
      <c r="O85" s="10">
        <v>0.02</v>
      </c>
      <c r="P85" s="10"/>
      <c r="Q85" s="11"/>
      <c r="R85" s="11"/>
      <c r="S85" s="43"/>
      <c r="Y85" s="122"/>
      <c r="Z85" s="50"/>
      <c r="AA85" s="50"/>
      <c r="AB85" s="50"/>
      <c r="AC85" s="50"/>
      <c r="AD85" s="121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</row>
    <row r="86" spans="1:41" ht="22.5" customHeight="1" x14ac:dyDescent="0.55000000000000004">
      <c r="A86" s="5">
        <v>1000</v>
      </c>
      <c r="B86" s="52" t="s">
        <v>66</v>
      </c>
      <c r="C86" s="114"/>
      <c r="D86" s="71"/>
      <c r="E86" s="142"/>
      <c r="F86" s="117">
        <v>10025819</v>
      </c>
      <c r="G86" s="117"/>
      <c r="H86" s="117"/>
      <c r="I86" s="64"/>
      <c r="J86" s="118"/>
      <c r="K86" s="117"/>
      <c r="L86" s="116"/>
      <c r="M86" s="8"/>
      <c r="N86" s="126" t="s">
        <v>319</v>
      </c>
      <c r="O86" s="10">
        <v>1E-3</v>
      </c>
      <c r="P86" s="10"/>
      <c r="Q86" s="11"/>
      <c r="R86" s="11"/>
      <c r="S86" s="43"/>
      <c r="Y86" s="122"/>
      <c r="Z86" s="50"/>
      <c r="AA86" s="50"/>
      <c r="AB86" s="50"/>
      <c r="AC86" s="50"/>
      <c r="AD86" s="121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</row>
    <row r="87" spans="1:41" ht="22.5" customHeight="1" x14ac:dyDescent="0.55000000000000004">
      <c r="A87" s="5">
        <v>1000</v>
      </c>
      <c r="B87" s="52" t="s">
        <v>66</v>
      </c>
      <c r="C87" s="114"/>
      <c r="D87" s="71"/>
      <c r="E87" s="142">
        <v>10034196</v>
      </c>
      <c r="F87" s="71"/>
      <c r="G87" s="71"/>
      <c r="H87" s="71"/>
      <c r="I87" s="64"/>
      <c r="J87" s="64"/>
      <c r="K87" s="71"/>
      <c r="L87" s="116"/>
      <c r="M87" s="8"/>
      <c r="N87" s="91" t="s">
        <v>264</v>
      </c>
      <c r="O87" s="10">
        <v>0.61232676171213429</v>
      </c>
      <c r="P87" s="10"/>
      <c r="Q87" s="11"/>
      <c r="R87" s="11"/>
      <c r="S87" s="43"/>
      <c r="Y87" s="122"/>
      <c r="Z87" s="50"/>
      <c r="AA87" s="50"/>
      <c r="AB87" s="50"/>
      <c r="AC87" s="50"/>
      <c r="AD87" s="121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</row>
    <row r="88" spans="1:41" ht="22.5" customHeight="1" x14ac:dyDescent="0.55000000000000004">
      <c r="A88" s="5">
        <v>1000</v>
      </c>
      <c r="B88" s="52" t="s">
        <v>66</v>
      </c>
      <c r="C88" s="114"/>
      <c r="D88" s="71"/>
      <c r="E88" s="142">
        <v>10033352</v>
      </c>
      <c r="F88" s="71"/>
      <c r="G88" s="71"/>
      <c r="H88" s="71"/>
      <c r="I88" s="64"/>
      <c r="J88" s="64"/>
      <c r="K88" s="71"/>
      <c r="L88" s="116"/>
      <c r="M88" s="8"/>
      <c r="N88" s="91" t="s">
        <v>93</v>
      </c>
      <c r="O88" s="10">
        <v>16.618285960604883</v>
      </c>
      <c r="P88" s="10"/>
      <c r="Q88" s="11"/>
      <c r="R88" s="11"/>
      <c r="S88" s="43"/>
      <c r="Y88" s="122"/>
      <c r="Z88" s="50"/>
      <c r="AA88" s="50"/>
      <c r="AB88" s="50"/>
      <c r="AC88" s="50"/>
      <c r="AD88" s="121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</row>
    <row r="89" spans="1:41" ht="22.5" customHeight="1" x14ac:dyDescent="0.55000000000000004">
      <c r="A89" s="5">
        <v>1000</v>
      </c>
      <c r="B89" s="52" t="s">
        <v>66</v>
      </c>
      <c r="C89" s="114"/>
      <c r="D89" s="71"/>
      <c r="E89" s="142">
        <v>10033353</v>
      </c>
      <c r="F89" s="71"/>
      <c r="G89" s="71"/>
      <c r="H89" s="71"/>
      <c r="I89" s="64"/>
      <c r="J89" s="64"/>
      <c r="K89" s="71"/>
      <c r="L89" s="116"/>
      <c r="M89" s="8"/>
      <c r="N89" s="91" t="s">
        <v>94</v>
      </c>
      <c r="O89" s="10">
        <v>1.0321916745717317</v>
      </c>
      <c r="P89" s="10"/>
      <c r="Q89" s="11"/>
      <c r="R89" s="11"/>
      <c r="S89" s="43"/>
      <c r="Y89" s="122"/>
      <c r="Z89" s="50"/>
      <c r="AA89" s="50"/>
      <c r="AB89" s="50"/>
      <c r="AC89" s="50"/>
      <c r="AD89" s="121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</row>
    <row r="90" spans="1:41" ht="22.5" customHeight="1" x14ac:dyDescent="0.55000000000000004">
      <c r="A90" s="5">
        <v>1000</v>
      </c>
      <c r="B90" s="52" t="s">
        <v>66</v>
      </c>
      <c r="C90" s="114"/>
      <c r="D90" s="71"/>
      <c r="E90" s="142">
        <v>10033354</v>
      </c>
      <c r="F90" s="71"/>
      <c r="G90" s="71"/>
      <c r="H90" s="71"/>
      <c r="I90" s="64"/>
      <c r="J90" s="64"/>
      <c r="K90" s="71"/>
      <c r="L90" s="116"/>
      <c r="M90" s="8"/>
      <c r="N90" s="91" t="s">
        <v>95</v>
      </c>
      <c r="O90" s="10">
        <v>0.33546229423581286</v>
      </c>
      <c r="P90" s="10"/>
      <c r="Q90" s="11"/>
      <c r="R90" s="11"/>
      <c r="S90" s="43"/>
      <c r="Y90" s="122"/>
      <c r="Z90" s="50"/>
      <c r="AA90" s="50"/>
      <c r="AB90" s="50"/>
      <c r="AC90" s="50"/>
      <c r="AD90" s="121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</row>
    <row r="91" spans="1:41" ht="22.5" customHeight="1" x14ac:dyDescent="0.55000000000000004">
      <c r="A91" s="5">
        <v>1000</v>
      </c>
      <c r="B91" s="52" t="s">
        <v>66</v>
      </c>
      <c r="C91" s="114"/>
      <c r="D91" s="71"/>
      <c r="E91" s="142">
        <v>10033355</v>
      </c>
      <c r="F91" s="71"/>
      <c r="G91" s="71"/>
      <c r="H91" s="71"/>
      <c r="I91" s="64"/>
      <c r="J91" s="64"/>
      <c r="K91" s="71"/>
      <c r="L91" s="116"/>
      <c r="M91" s="8"/>
      <c r="N91" s="91" t="s">
        <v>96</v>
      </c>
      <c r="O91" s="10">
        <v>24.959684930737698</v>
      </c>
      <c r="P91" s="10"/>
      <c r="Q91" s="11"/>
      <c r="R91" s="11"/>
      <c r="S91" s="43"/>
      <c r="Y91" s="122"/>
      <c r="Z91" s="50"/>
      <c r="AA91" s="50"/>
      <c r="AB91" s="50"/>
      <c r="AC91" s="50"/>
      <c r="AD91" s="121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</row>
    <row r="92" spans="1:41" ht="22.5" customHeight="1" x14ac:dyDescent="0.55000000000000004">
      <c r="A92" s="5">
        <v>1000</v>
      </c>
      <c r="B92" s="52" t="s">
        <v>66</v>
      </c>
      <c r="C92" s="114"/>
      <c r="D92" s="71"/>
      <c r="E92" s="142">
        <v>10033356</v>
      </c>
      <c r="F92" s="71"/>
      <c r="G92" s="71"/>
      <c r="H92" s="71"/>
      <c r="I92" s="64"/>
      <c r="J92" s="64"/>
      <c r="K92" s="71"/>
      <c r="L92" s="116"/>
      <c r="M92" s="8"/>
      <c r="N92" s="91" t="s">
        <v>97</v>
      </c>
      <c r="O92" s="10">
        <v>2.0643833491434633</v>
      </c>
      <c r="P92" s="10"/>
      <c r="Q92" s="11"/>
      <c r="R92" s="11"/>
      <c r="S92" s="43"/>
      <c r="Y92" s="122"/>
      <c r="Z92" s="50"/>
      <c r="AA92" s="50"/>
      <c r="AB92" s="50"/>
      <c r="AC92" s="50"/>
      <c r="AD92" s="121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</row>
    <row r="93" spans="1:41" ht="22.5" customHeight="1" x14ac:dyDescent="0.55000000000000004">
      <c r="A93" s="5">
        <v>1000</v>
      </c>
      <c r="B93" s="52" t="s">
        <v>66</v>
      </c>
      <c r="C93" s="114"/>
      <c r="D93" s="71"/>
      <c r="E93" s="142">
        <v>10033357</v>
      </c>
      <c r="F93" s="71"/>
      <c r="G93" s="71"/>
      <c r="H93" s="71"/>
      <c r="I93" s="64"/>
      <c r="J93" s="64"/>
      <c r="K93" s="71"/>
      <c r="L93" s="116"/>
      <c r="M93" s="8"/>
      <c r="N93" s="91" t="s">
        <v>98</v>
      </c>
      <c r="O93" s="10">
        <v>1.728921054907651</v>
      </c>
      <c r="P93" s="10"/>
      <c r="Q93" s="11"/>
      <c r="R93" s="11"/>
      <c r="S93" s="43"/>
      <c r="Y93" s="122"/>
      <c r="Z93" s="50"/>
      <c r="AA93" s="50"/>
      <c r="AB93" s="50"/>
      <c r="AC93" s="50"/>
      <c r="AD93" s="121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</row>
    <row r="94" spans="1:41" ht="22.5" customHeight="1" x14ac:dyDescent="0.55000000000000004">
      <c r="A94" s="5">
        <v>1000</v>
      </c>
      <c r="B94" s="52" t="s">
        <v>66</v>
      </c>
      <c r="C94" s="114"/>
      <c r="D94" s="139">
        <v>30022093</v>
      </c>
      <c r="E94" s="143"/>
      <c r="F94" s="118"/>
      <c r="G94" s="118"/>
      <c r="H94" s="118"/>
      <c r="I94" s="64"/>
      <c r="J94" s="118"/>
      <c r="K94" s="118"/>
      <c r="L94" s="116"/>
      <c r="M94" s="8"/>
      <c r="N94" s="126" t="s">
        <v>238</v>
      </c>
      <c r="O94" s="10">
        <f>3*O3</f>
        <v>3</v>
      </c>
      <c r="P94" s="10">
        <f>16</f>
        <v>16</v>
      </c>
      <c r="Q94" s="11" t="s">
        <v>75</v>
      </c>
      <c r="R94" s="11" t="str">
        <f>VLOOKUP(Q94,[1]Sheet1!C$3:D$89,2,0)</f>
        <v>Paint B9</v>
      </c>
      <c r="S94" s="43">
        <f t="shared" ref="S94:S139" si="15">3600/P94</f>
        <v>225</v>
      </c>
      <c r="Y94" s="122"/>
      <c r="Z94" s="50">
        <v>17</v>
      </c>
      <c r="AA94" s="50"/>
      <c r="AB94" s="50"/>
      <c r="AC94" s="50">
        <v>1</v>
      </c>
      <c r="AD94" s="121"/>
      <c r="AE94" s="122"/>
      <c r="AF94" s="122">
        <v>1</v>
      </c>
      <c r="AG94" s="122"/>
      <c r="AH94" s="122"/>
      <c r="AI94" s="122">
        <f t="shared" ref="AI94" si="16">S94</f>
        <v>225</v>
      </c>
      <c r="AJ94" s="122"/>
      <c r="AK94" s="122"/>
      <c r="AL94" s="122">
        <f t="shared" ref="AL94" si="17">S94</f>
        <v>225</v>
      </c>
      <c r="AM94" s="122"/>
      <c r="AN94" s="122"/>
      <c r="AO94" s="122">
        <f t="shared" ref="AO94" si="18">S94</f>
        <v>225</v>
      </c>
    </row>
    <row r="95" spans="1:41" ht="22.5" customHeight="1" x14ac:dyDescent="0.55000000000000004">
      <c r="A95" s="5">
        <v>1000</v>
      </c>
      <c r="B95" s="52" t="s">
        <v>66</v>
      </c>
      <c r="C95" s="114"/>
      <c r="D95" s="71"/>
      <c r="E95" s="139">
        <v>30022094</v>
      </c>
      <c r="F95" s="118"/>
      <c r="G95" s="118"/>
      <c r="H95" s="118"/>
      <c r="I95" s="64"/>
      <c r="J95" s="118"/>
      <c r="K95" s="118"/>
      <c r="L95" s="116"/>
      <c r="M95" s="8"/>
      <c r="N95" s="126" t="s">
        <v>237</v>
      </c>
      <c r="O95" s="10">
        <f>$O$94</f>
        <v>3</v>
      </c>
      <c r="P95" s="10">
        <v>90</v>
      </c>
      <c r="Q95" s="11" t="s">
        <v>523</v>
      </c>
      <c r="R95" s="11" t="str">
        <f>VLOOKUP(Q95,[1]Sheet1!C$3:D$89,2,0)</f>
        <v>Spot 35KVA 2</v>
      </c>
      <c r="S95" s="43">
        <f t="shared" si="15"/>
        <v>40</v>
      </c>
      <c r="Y95" s="122"/>
      <c r="Z95" s="50">
        <v>2</v>
      </c>
      <c r="AA95" s="50"/>
      <c r="AB95" s="50"/>
      <c r="AC95" s="50">
        <v>1</v>
      </c>
      <c r="AD95" s="121"/>
      <c r="AE95" s="122"/>
      <c r="AF95" s="122">
        <v>1</v>
      </c>
      <c r="AG95" s="122"/>
      <c r="AH95" s="122"/>
      <c r="AI95" s="122">
        <f>S95</f>
        <v>40</v>
      </c>
      <c r="AJ95" s="122"/>
      <c r="AK95" s="122"/>
      <c r="AL95" s="122">
        <f>S95</f>
        <v>40</v>
      </c>
      <c r="AM95" s="122"/>
      <c r="AN95" s="122"/>
      <c r="AO95" s="122">
        <f>S95</f>
        <v>40</v>
      </c>
    </row>
    <row r="96" spans="1:41" ht="22.5" customHeight="1" x14ac:dyDescent="0.55000000000000004">
      <c r="A96" s="5">
        <v>1000</v>
      </c>
      <c r="B96" s="52" t="s">
        <v>66</v>
      </c>
      <c r="C96" s="63"/>
      <c r="D96" s="64"/>
      <c r="E96" s="144"/>
      <c r="F96" s="151">
        <v>30022095</v>
      </c>
      <c r="G96" s="118"/>
      <c r="H96" s="118"/>
      <c r="I96" s="64"/>
      <c r="J96" s="118"/>
      <c r="K96" s="118"/>
      <c r="L96" s="105"/>
      <c r="M96" s="8"/>
      <c r="N96" s="16" t="s">
        <v>240</v>
      </c>
      <c r="O96" s="10">
        <f t="shared" ref="O96:O104" si="19">$O$94</f>
        <v>3</v>
      </c>
      <c r="P96" s="10">
        <v>9</v>
      </c>
      <c r="Q96" s="11" t="s">
        <v>533</v>
      </c>
      <c r="R96" s="11" t="str">
        <f>VLOOKUP(Q96,[1]Sheet1!C$3:D$89,2,0)</f>
        <v>AMADA-HM1003 7</v>
      </c>
      <c r="S96" s="43">
        <f t="shared" si="15"/>
        <v>400</v>
      </c>
      <c r="Y96" s="122"/>
      <c r="Z96" s="50">
        <v>1</v>
      </c>
      <c r="AA96" s="50"/>
      <c r="AB96" s="50"/>
      <c r="AC96" s="50">
        <v>1</v>
      </c>
      <c r="AD96" s="121"/>
      <c r="AE96" s="122"/>
      <c r="AF96" s="122">
        <v>1</v>
      </c>
      <c r="AG96" s="122"/>
      <c r="AH96" s="122"/>
      <c r="AI96" s="122">
        <f>S96</f>
        <v>400</v>
      </c>
      <c r="AJ96" s="122"/>
      <c r="AK96" s="122"/>
      <c r="AL96" s="122">
        <f>S96</f>
        <v>400</v>
      </c>
      <c r="AM96" s="122"/>
      <c r="AN96" s="122"/>
      <c r="AO96" s="122">
        <f>S96</f>
        <v>400</v>
      </c>
    </row>
    <row r="97" spans="1:41" ht="22.5" customHeight="1" x14ac:dyDescent="0.55000000000000004">
      <c r="A97" s="5">
        <v>1000</v>
      </c>
      <c r="B97" s="52" t="s">
        <v>66</v>
      </c>
      <c r="C97" s="63"/>
      <c r="D97" s="64"/>
      <c r="E97" s="144"/>
      <c r="F97" s="118"/>
      <c r="G97" s="151">
        <v>30022096</v>
      </c>
      <c r="H97" s="118"/>
      <c r="I97" s="64"/>
      <c r="J97" s="118"/>
      <c r="K97" s="118"/>
      <c r="L97" s="105"/>
      <c r="M97" s="8"/>
      <c r="N97" s="16" t="s">
        <v>241</v>
      </c>
      <c r="O97" s="10">
        <f t="shared" si="19"/>
        <v>3</v>
      </c>
      <c r="P97" s="10">
        <v>12</v>
      </c>
      <c r="Q97" s="11" t="s">
        <v>542</v>
      </c>
      <c r="R97" s="11" t="str">
        <f>VLOOKUP(Q97,[1]Sheet1!C$3:D$89,2,0)</f>
        <v>110TON-Press 8</v>
      </c>
      <c r="S97" s="43">
        <f t="shared" si="15"/>
        <v>300</v>
      </c>
      <c r="Y97" s="122"/>
      <c r="Z97" s="50">
        <v>1</v>
      </c>
      <c r="AA97" s="50"/>
      <c r="AB97" s="50"/>
      <c r="AC97" s="50">
        <v>1</v>
      </c>
      <c r="AD97" s="121"/>
      <c r="AE97" s="122"/>
      <c r="AF97" s="122">
        <v>1</v>
      </c>
      <c r="AG97" s="122"/>
      <c r="AH97" s="122"/>
      <c r="AI97" s="122">
        <f>S97</f>
        <v>300</v>
      </c>
      <c r="AJ97" s="122"/>
      <c r="AK97" s="122"/>
      <c r="AL97" s="122">
        <f>S97</f>
        <v>300</v>
      </c>
      <c r="AM97" s="122"/>
      <c r="AN97" s="122"/>
      <c r="AO97" s="122">
        <f>S97</f>
        <v>300</v>
      </c>
    </row>
    <row r="98" spans="1:41" ht="22.5" customHeight="1" x14ac:dyDescent="0.55000000000000004">
      <c r="A98" s="5">
        <v>1000</v>
      </c>
      <c r="B98" s="52" t="s">
        <v>66</v>
      </c>
      <c r="C98" s="63"/>
      <c r="D98" s="64"/>
      <c r="E98" s="144"/>
      <c r="F98" s="118"/>
      <c r="G98" s="118"/>
      <c r="H98" s="64">
        <v>10030754</v>
      </c>
      <c r="I98" s="64"/>
      <c r="J98" s="118"/>
      <c r="K98" s="118"/>
      <c r="L98" s="105"/>
      <c r="M98" s="8"/>
      <c r="N98" s="16" t="s">
        <v>239</v>
      </c>
      <c r="O98" s="10">
        <f t="shared" si="19"/>
        <v>3</v>
      </c>
      <c r="P98" s="10"/>
      <c r="Q98" s="11"/>
      <c r="R98" s="11"/>
      <c r="S98" s="43"/>
      <c r="Y98" s="122"/>
      <c r="Z98" s="50"/>
      <c r="AA98" s="50"/>
      <c r="AB98" s="50"/>
      <c r="AC98" s="50"/>
      <c r="AD98" s="121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</row>
    <row r="99" spans="1:41" ht="22.5" customHeight="1" x14ac:dyDescent="0.55000000000000004">
      <c r="A99" s="5">
        <v>1000</v>
      </c>
      <c r="B99" s="52" t="s">
        <v>66</v>
      </c>
      <c r="C99" s="63"/>
      <c r="D99" s="64"/>
      <c r="E99" s="144"/>
      <c r="F99" s="151">
        <v>30022097</v>
      </c>
      <c r="G99" s="118"/>
      <c r="H99" s="118"/>
      <c r="I99" s="64"/>
      <c r="J99" s="118"/>
      <c r="K99" s="118"/>
      <c r="L99" s="105"/>
      <c r="M99" s="8"/>
      <c r="N99" s="91" t="s">
        <v>244</v>
      </c>
      <c r="O99" s="10">
        <f t="shared" si="19"/>
        <v>3</v>
      </c>
      <c r="P99" s="10">
        <v>36</v>
      </c>
      <c r="Q99" s="11" t="s">
        <v>534</v>
      </c>
      <c r="R99" s="11" t="str">
        <f>VLOOKUP(Q99,[1]Sheet1!C$3:D$89,2,0)</f>
        <v>AMADA-HM1003 8</v>
      </c>
      <c r="S99" s="43">
        <f t="shared" si="15"/>
        <v>100</v>
      </c>
      <c r="Y99" s="122"/>
      <c r="Z99" s="50">
        <v>1</v>
      </c>
      <c r="AA99" s="50"/>
      <c r="AB99" s="50"/>
      <c r="AC99" s="50">
        <v>1</v>
      </c>
      <c r="AD99" s="121"/>
      <c r="AE99" s="122"/>
      <c r="AF99" s="122">
        <v>1</v>
      </c>
      <c r="AG99" s="122"/>
      <c r="AH99" s="122"/>
      <c r="AI99" s="122">
        <f>S99</f>
        <v>100</v>
      </c>
      <c r="AJ99" s="122"/>
      <c r="AK99" s="122"/>
      <c r="AL99" s="122">
        <f>S99</f>
        <v>100</v>
      </c>
      <c r="AM99" s="122"/>
      <c r="AN99" s="122"/>
      <c r="AO99" s="122">
        <f>S99</f>
        <v>100</v>
      </c>
    </row>
    <row r="100" spans="1:41" ht="22.5" customHeight="1" x14ac:dyDescent="0.55000000000000004">
      <c r="A100" s="5">
        <v>1000</v>
      </c>
      <c r="B100" s="52" t="s">
        <v>66</v>
      </c>
      <c r="C100" s="63"/>
      <c r="D100" s="64"/>
      <c r="E100" s="144"/>
      <c r="F100" s="64"/>
      <c r="G100" s="151">
        <v>30022098</v>
      </c>
      <c r="H100" s="118"/>
      <c r="I100" s="64"/>
      <c r="J100" s="118"/>
      <c r="K100" s="118"/>
      <c r="L100" s="105"/>
      <c r="M100" s="8"/>
      <c r="N100" s="91" t="s">
        <v>243</v>
      </c>
      <c r="O100" s="10">
        <f t="shared" si="19"/>
        <v>3</v>
      </c>
      <c r="P100" s="10">
        <v>72</v>
      </c>
      <c r="Q100" s="11" t="s">
        <v>543</v>
      </c>
      <c r="R100" s="11" t="str">
        <f>VLOOKUP(Q100,[1]Sheet1!C$3:D$89,2,0)</f>
        <v>110TON-Press 9</v>
      </c>
      <c r="S100" s="43">
        <f t="shared" si="15"/>
        <v>50</v>
      </c>
      <c r="Y100" s="122"/>
      <c r="Z100" s="50">
        <v>1</v>
      </c>
      <c r="AA100" s="50"/>
      <c r="AB100" s="50"/>
      <c r="AC100" s="50">
        <v>1</v>
      </c>
      <c r="AD100" s="121"/>
      <c r="AE100" s="122"/>
      <c r="AF100" s="122">
        <v>1</v>
      </c>
      <c r="AG100" s="122"/>
      <c r="AH100" s="122"/>
      <c r="AI100" s="122">
        <f>S100</f>
        <v>50</v>
      </c>
      <c r="AJ100" s="122"/>
      <c r="AK100" s="122"/>
      <c r="AL100" s="122">
        <f>S100</f>
        <v>50</v>
      </c>
      <c r="AM100" s="122"/>
      <c r="AN100" s="122"/>
      <c r="AO100" s="122">
        <f>S100</f>
        <v>50</v>
      </c>
    </row>
    <row r="101" spans="1:41" ht="22.5" customHeight="1" x14ac:dyDescent="0.55000000000000004">
      <c r="A101" s="5">
        <v>1000</v>
      </c>
      <c r="B101" s="52" t="s">
        <v>66</v>
      </c>
      <c r="C101" s="63"/>
      <c r="D101" s="64"/>
      <c r="E101" s="144"/>
      <c r="F101" s="118"/>
      <c r="G101" s="64"/>
      <c r="H101" s="64">
        <v>10030755</v>
      </c>
      <c r="I101" s="64"/>
      <c r="J101" s="118"/>
      <c r="K101" s="118"/>
      <c r="L101" s="105"/>
      <c r="M101" s="8"/>
      <c r="N101" s="91" t="s">
        <v>245</v>
      </c>
      <c r="O101" s="10">
        <f t="shared" si="19"/>
        <v>3</v>
      </c>
      <c r="P101" s="10"/>
      <c r="Q101" s="11"/>
      <c r="R101" s="11"/>
      <c r="S101" s="43"/>
      <c r="Y101" s="122"/>
      <c r="Z101" s="50"/>
      <c r="AA101" s="50"/>
      <c r="AB101" s="50"/>
      <c r="AC101" s="50"/>
      <c r="AD101" s="121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</row>
    <row r="102" spans="1:41" ht="22.5" customHeight="1" x14ac:dyDescent="0.55000000000000004">
      <c r="A102" s="5">
        <v>1000</v>
      </c>
      <c r="B102" s="52" t="s">
        <v>66</v>
      </c>
      <c r="C102" s="63"/>
      <c r="D102" s="64"/>
      <c r="E102" s="144"/>
      <c r="F102" s="151">
        <v>30022099</v>
      </c>
      <c r="G102" s="118"/>
      <c r="H102" s="118"/>
      <c r="I102" s="64"/>
      <c r="J102" s="118"/>
      <c r="K102" s="118"/>
      <c r="L102" s="105"/>
      <c r="M102" s="8"/>
      <c r="N102" s="91" t="s">
        <v>247</v>
      </c>
      <c r="O102" s="10">
        <f t="shared" si="19"/>
        <v>3</v>
      </c>
      <c r="P102" s="10">
        <v>12</v>
      </c>
      <c r="Q102" s="11" t="s">
        <v>544</v>
      </c>
      <c r="R102" s="11" t="str">
        <f>VLOOKUP(Q102,[1]Sheet1!C$3:D$89,2,0)</f>
        <v>110TON-Press 10</v>
      </c>
      <c r="S102" s="43">
        <f t="shared" si="15"/>
        <v>300</v>
      </c>
      <c r="Y102" s="122"/>
      <c r="Z102" s="50">
        <v>1</v>
      </c>
      <c r="AA102" s="50"/>
      <c r="AB102" s="50"/>
      <c r="AC102" s="50">
        <v>1</v>
      </c>
      <c r="AD102" s="121"/>
      <c r="AE102" s="122"/>
      <c r="AF102" s="122">
        <v>1</v>
      </c>
      <c r="AG102" s="122"/>
      <c r="AH102" s="122"/>
      <c r="AI102" s="122">
        <f>S102</f>
        <v>300</v>
      </c>
      <c r="AJ102" s="122"/>
      <c r="AK102" s="122"/>
      <c r="AL102" s="122">
        <f>S102</f>
        <v>300</v>
      </c>
      <c r="AM102" s="122"/>
      <c r="AN102" s="122"/>
      <c r="AO102" s="122">
        <f>S102</f>
        <v>300</v>
      </c>
    </row>
    <row r="103" spans="1:41" ht="22.5" customHeight="1" x14ac:dyDescent="0.55000000000000004">
      <c r="A103" s="5">
        <v>1000</v>
      </c>
      <c r="B103" s="52" t="s">
        <v>66</v>
      </c>
      <c r="C103" s="63"/>
      <c r="D103" s="64"/>
      <c r="E103" s="144"/>
      <c r="F103" s="64"/>
      <c r="G103" s="151">
        <v>30022100</v>
      </c>
      <c r="H103" s="118"/>
      <c r="I103" s="64"/>
      <c r="J103" s="118"/>
      <c r="K103" s="118"/>
      <c r="L103" s="105"/>
      <c r="M103" s="8"/>
      <c r="N103" s="91" t="s">
        <v>246</v>
      </c>
      <c r="O103" s="10">
        <f t="shared" si="19"/>
        <v>3</v>
      </c>
      <c r="P103" s="10">
        <v>9</v>
      </c>
      <c r="Q103" s="11" t="s">
        <v>535</v>
      </c>
      <c r="R103" s="11" t="str">
        <f>VLOOKUP(Q103,[1]Sheet1!C$3:D$89,2,0)</f>
        <v>AMADA-HM1003 9</v>
      </c>
      <c r="S103" s="43">
        <f t="shared" si="15"/>
        <v>400</v>
      </c>
      <c r="Y103" s="122"/>
      <c r="Z103" s="50">
        <v>1</v>
      </c>
      <c r="AA103" s="50"/>
      <c r="AB103" s="50"/>
      <c r="AC103" s="50">
        <v>1</v>
      </c>
      <c r="AD103" s="121"/>
      <c r="AE103" s="122"/>
      <c r="AF103" s="122">
        <v>1</v>
      </c>
      <c r="AG103" s="122"/>
      <c r="AH103" s="122"/>
      <c r="AI103" s="122">
        <f>S103</f>
        <v>400</v>
      </c>
      <c r="AJ103" s="122"/>
      <c r="AK103" s="122"/>
      <c r="AL103" s="122">
        <f>S103</f>
        <v>400</v>
      </c>
      <c r="AM103" s="122"/>
      <c r="AN103" s="122"/>
      <c r="AO103" s="122">
        <f>S103</f>
        <v>400</v>
      </c>
    </row>
    <row r="104" spans="1:41" ht="22.5" customHeight="1" x14ac:dyDescent="0.55000000000000004">
      <c r="A104" s="5">
        <v>1000</v>
      </c>
      <c r="B104" s="52" t="s">
        <v>66</v>
      </c>
      <c r="C104" s="63"/>
      <c r="D104" s="64"/>
      <c r="E104" s="144"/>
      <c r="F104" s="118"/>
      <c r="G104" s="64"/>
      <c r="H104" s="64">
        <v>10030756</v>
      </c>
      <c r="I104" s="64"/>
      <c r="J104" s="118"/>
      <c r="K104" s="118"/>
      <c r="L104" s="105"/>
      <c r="M104" s="8"/>
      <c r="N104" s="91" t="s">
        <v>242</v>
      </c>
      <c r="O104" s="10">
        <f t="shared" si="19"/>
        <v>3</v>
      </c>
      <c r="P104" s="10"/>
      <c r="Q104" s="11"/>
      <c r="R104" s="11"/>
      <c r="S104" s="43"/>
      <c r="Y104" s="122"/>
      <c r="Z104" s="50"/>
      <c r="AA104" s="50"/>
      <c r="AB104" s="50"/>
      <c r="AC104" s="50"/>
      <c r="AD104" s="121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</row>
    <row r="105" spans="1:41" ht="22.5" customHeight="1" x14ac:dyDescent="0.55000000000000004">
      <c r="A105" s="5">
        <v>1000</v>
      </c>
      <c r="B105" s="52" t="s">
        <v>66</v>
      </c>
      <c r="C105" s="114"/>
      <c r="D105" s="71"/>
      <c r="E105" s="142">
        <v>10034196</v>
      </c>
      <c r="F105" s="71"/>
      <c r="G105" s="71"/>
      <c r="H105" s="71"/>
      <c r="I105" s="64"/>
      <c r="J105" s="64"/>
      <c r="K105" s="71"/>
      <c r="L105" s="116"/>
      <c r="M105" s="8"/>
      <c r="N105" s="91" t="s">
        <v>264</v>
      </c>
      <c r="O105" s="10">
        <v>5.1944022607297628E-2</v>
      </c>
      <c r="P105" s="10"/>
      <c r="Q105" s="11"/>
      <c r="R105" s="11"/>
      <c r="S105" s="43"/>
      <c r="Y105" s="122"/>
      <c r="Z105" s="50"/>
      <c r="AA105" s="50"/>
      <c r="AB105" s="50"/>
      <c r="AC105" s="50"/>
      <c r="AD105" s="121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</row>
    <row r="106" spans="1:41" ht="22.5" customHeight="1" x14ac:dyDescent="0.55000000000000004">
      <c r="A106" s="5">
        <v>1000</v>
      </c>
      <c r="B106" s="52" t="s">
        <v>66</v>
      </c>
      <c r="C106" s="114"/>
      <c r="D106" s="71"/>
      <c r="E106" s="142">
        <v>10033352</v>
      </c>
      <c r="F106" s="71"/>
      <c r="G106" s="71"/>
      <c r="H106" s="71"/>
      <c r="I106" s="64"/>
      <c r="J106" s="64"/>
      <c r="K106" s="71"/>
      <c r="L106" s="116"/>
      <c r="M106" s="8"/>
      <c r="N106" s="91" t="s">
        <v>93</v>
      </c>
      <c r="O106" s="10">
        <v>1.4097385180724993</v>
      </c>
      <c r="P106" s="10"/>
      <c r="Q106" s="11"/>
      <c r="R106" s="11"/>
      <c r="S106" s="43"/>
      <c r="Y106" s="122"/>
      <c r="Z106" s="50"/>
      <c r="AA106" s="50"/>
      <c r="AB106" s="50"/>
      <c r="AC106" s="50"/>
      <c r="AD106" s="121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</row>
    <row r="107" spans="1:41" ht="22.5" customHeight="1" x14ac:dyDescent="0.55000000000000004">
      <c r="A107" s="5">
        <v>1000</v>
      </c>
      <c r="B107" s="52" t="s">
        <v>66</v>
      </c>
      <c r="C107" s="114"/>
      <c r="D107" s="71"/>
      <c r="E107" s="142">
        <v>10033353</v>
      </c>
      <c r="F107" s="71"/>
      <c r="G107" s="71"/>
      <c r="H107" s="71"/>
      <c r="I107" s="64"/>
      <c r="J107" s="64"/>
      <c r="K107" s="71"/>
      <c r="L107" s="116"/>
      <c r="M107" s="8"/>
      <c r="N107" s="91" t="s">
        <v>94</v>
      </c>
      <c r="O107" s="10">
        <v>8.7561398638043422E-2</v>
      </c>
      <c r="P107" s="10"/>
      <c r="Q107" s="11"/>
      <c r="R107" s="11"/>
      <c r="S107" s="43"/>
      <c r="Y107" s="122"/>
      <c r="Z107" s="50"/>
      <c r="AA107" s="50"/>
      <c r="AB107" s="50"/>
      <c r="AC107" s="50"/>
      <c r="AD107" s="121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</row>
    <row r="108" spans="1:41" ht="22.5" customHeight="1" x14ac:dyDescent="0.55000000000000004">
      <c r="A108" s="5">
        <v>1000</v>
      </c>
      <c r="B108" s="52" t="s">
        <v>66</v>
      </c>
      <c r="C108" s="114"/>
      <c r="D108" s="71"/>
      <c r="E108" s="142">
        <v>10033354</v>
      </c>
      <c r="F108" s="71"/>
      <c r="G108" s="71"/>
      <c r="H108" s="71"/>
      <c r="I108" s="64"/>
      <c r="J108" s="64"/>
      <c r="K108" s="71"/>
      <c r="L108" s="116"/>
      <c r="M108" s="8"/>
      <c r="N108" s="91" t="s">
        <v>95</v>
      </c>
      <c r="O108" s="10">
        <v>2.8457454557364117E-2</v>
      </c>
      <c r="P108" s="10"/>
      <c r="Q108" s="11"/>
      <c r="R108" s="11"/>
      <c r="S108" s="43"/>
      <c r="Y108" s="122"/>
      <c r="Z108" s="50"/>
      <c r="AA108" s="50"/>
      <c r="AB108" s="50"/>
      <c r="AC108" s="50"/>
      <c r="AD108" s="121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</row>
    <row r="109" spans="1:41" ht="22.5" customHeight="1" x14ac:dyDescent="0.55000000000000004">
      <c r="A109" s="5">
        <v>1000</v>
      </c>
      <c r="B109" s="52" t="s">
        <v>66</v>
      </c>
      <c r="C109" s="114"/>
      <c r="D109" s="71"/>
      <c r="E109" s="142">
        <v>10033355</v>
      </c>
      <c r="F109" s="71"/>
      <c r="G109" s="71"/>
      <c r="H109" s="71"/>
      <c r="I109" s="64"/>
      <c r="J109" s="64"/>
      <c r="K109" s="71"/>
      <c r="L109" s="116"/>
      <c r="M109" s="8"/>
      <c r="N109" s="91" t="s">
        <v>96</v>
      </c>
      <c r="O109" s="10">
        <v>2.1173440708161881</v>
      </c>
      <c r="P109" s="10"/>
      <c r="Q109" s="11"/>
      <c r="R109" s="11"/>
      <c r="S109" s="43"/>
      <c r="Y109" s="122"/>
      <c r="Z109" s="50"/>
      <c r="AA109" s="50"/>
      <c r="AB109" s="50"/>
      <c r="AC109" s="50"/>
      <c r="AD109" s="121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</row>
    <row r="110" spans="1:41" ht="22.5" customHeight="1" x14ac:dyDescent="0.55000000000000004">
      <c r="A110" s="5">
        <v>1000</v>
      </c>
      <c r="B110" s="52" t="s">
        <v>66</v>
      </c>
      <c r="C110" s="114"/>
      <c r="D110" s="71"/>
      <c r="E110" s="142">
        <v>10033356</v>
      </c>
      <c r="F110" s="71"/>
      <c r="G110" s="71"/>
      <c r="H110" s="71"/>
      <c r="I110" s="64"/>
      <c r="J110" s="64"/>
      <c r="K110" s="71"/>
      <c r="L110" s="116"/>
      <c r="M110" s="8"/>
      <c r="N110" s="91" t="s">
        <v>97</v>
      </c>
      <c r="O110" s="10">
        <v>0.17512279727608684</v>
      </c>
      <c r="P110" s="10"/>
      <c r="Q110" s="11"/>
      <c r="R110" s="11"/>
      <c r="S110" s="43"/>
      <c r="Y110" s="122"/>
      <c r="Z110" s="50"/>
      <c r="AA110" s="50"/>
      <c r="AB110" s="50"/>
      <c r="AC110" s="50"/>
      <c r="AD110" s="121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</row>
    <row r="111" spans="1:41" ht="22.5" customHeight="1" x14ac:dyDescent="0.55000000000000004">
      <c r="A111" s="5">
        <v>1000</v>
      </c>
      <c r="B111" s="52" t="s">
        <v>66</v>
      </c>
      <c r="C111" s="114"/>
      <c r="D111" s="71"/>
      <c r="E111" s="142">
        <v>10033357</v>
      </c>
      <c r="F111" s="71"/>
      <c r="G111" s="71"/>
      <c r="H111" s="71"/>
      <c r="I111" s="64"/>
      <c r="J111" s="64"/>
      <c r="K111" s="71"/>
      <c r="L111" s="116"/>
      <c r="M111" s="8"/>
      <c r="N111" s="91" t="s">
        <v>98</v>
      </c>
      <c r="O111" s="10">
        <v>0.14666534271872275</v>
      </c>
      <c r="P111" s="10"/>
      <c r="Q111" s="11"/>
      <c r="R111" s="11"/>
      <c r="S111" s="43"/>
      <c r="Y111" s="122"/>
      <c r="Z111" s="50"/>
      <c r="AA111" s="50"/>
      <c r="AB111" s="50"/>
      <c r="AC111" s="50"/>
      <c r="AD111" s="121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</row>
    <row r="112" spans="1:41" ht="22.5" customHeight="1" x14ac:dyDescent="0.55000000000000004">
      <c r="A112" s="5">
        <v>1000</v>
      </c>
      <c r="B112" s="52" t="s">
        <v>66</v>
      </c>
      <c r="C112" s="63"/>
      <c r="D112" s="151">
        <v>30022101</v>
      </c>
      <c r="E112" s="144"/>
      <c r="F112" s="118"/>
      <c r="G112" s="118"/>
      <c r="H112" s="118"/>
      <c r="I112" s="64"/>
      <c r="J112" s="118"/>
      <c r="K112" s="118"/>
      <c r="L112" s="105"/>
      <c r="M112" s="8"/>
      <c r="N112" s="91" t="s">
        <v>249</v>
      </c>
      <c r="O112" s="10">
        <f>4*O3</f>
        <v>4</v>
      </c>
      <c r="P112" s="10">
        <f>16</f>
        <v>16</v>
      </c>
      <c r="Q112" s="11" t="s">
        <v>75</v>
      </c>
      <c r="R112" s="11" t="str">
        <f>VLOOKUP(Q112,[1]Sheet1!C$3:D$89,2,0)</f>
        <v>Paint B9</v>
      </c>
      <c r="S112" s="43">
        <f t="shared" si="15"/>
        <v>225</v>
      </c>
      <c r="Y112" s="122"/>
      <c r="Z112" s="50">
        <v>17</v>
      </c>
      <c r="AA112" s="50"/>
      <c r="AB112" s="50"/>
      <c r="AC112" s="50">
        <v>1</v>
      </c>
      <c r="AD112" s="121"/>
      <c r="AE112" s="122"/>
      <c r="AF112" s="122">
        <v>1</v>
      </c>
      <c r="AG112" s="122"/>
      <c r="AH112" s="122"/>
      <c r="AI112" s="122">
        <f t="shared" ref="AI112" si="20">S112</f>
        <v>225</v>
      </c>
      <c r="AJ112" s="122"/>
      <c r="AK112" s="122"/>
      <c r="AL112" s="122">
        <f t="shared" ref="AL112" si="21">S112</f>
        <v>225</v>
      </c>
      <c r="AM112" s="122"/>
      <c r="AN112" s="122"/>
      <c r="AO112" s="122">
        <f t="shared" ref="AO112" si="22">S112</f>
        <v>225</v>
      </c>
    </row>
    <row r="113" spans="1:41" ht="22.5" customHeight="1" x14ac:dyDescent="0.55000000000000004">
      <c r="A113" s="5">
        <v>1000</v>
      </c>
      <c r="B113" s="52" t="s">
        <v>66</v>
      </c>
      <c r="C113" s="63"/>
      <c r="D113" s="64"/>
      <c r="E113" s="151">
        <v>30022102</v>
      </c>
      <c r="F113" s="118"/>
      <c r="G113" s="118"/>
      <c r="H113" s="118"/>
      <c r="I113" s="64"/>
      <c r="J113" s="118"/>
      <c r="K113" s="118"/>
      <c r="L113" s="105"/>
      <c r="M113" s="8"/>
      <c r="N113" s="91" t="s">
        <v>248</v>
      </c>
      <c r="O113" s="10">
        <f>$O$112</f>
        <v>4</v>
      </c>
      <c r="P113" s="10">
        <v>100</v>
      </c>
      <c r="Q113" s="11" t="s">
        <v>524</v>
      </c>
      <c r="R113" s="11" t="str">
        <f>VLOOKUP(Q113,[1]Sheet1!C$3:D$89,2,0)</f>
        <v>Spot 35KVA 3</v>
      </c>
      <c r="S113" s="43">
        <f t="shared" si="15"/>
        <v>36</v>
      </c>
      <c r="Y113" s="122"/>
      <c r="Z113" s="50">
        <v>2</v>
      </c>
      <c r="AA113" s="50"/>
      <c r="AB113" s="50"/>
      <c r="AC113" s="50">
        <v>1</v>
      </c>
      <c r="AD113" s="121"/>
      <c r="AE113" s="122"/>
      <c r="AF113" s="122">
        <v>1</v>
      </c>
      <c r="AG113" s="122"/>
      <c r="AH113" s="122"/>
      <c r="AI113" s="122">
        <f>S113</f>
        <v>36</v>
      </c>
      <c r="AJ113" s="122"/>
      <c r="AK113" s="122"/>
      <c r="AL113" s="122">
        <f>S113</f>
        <v>36</v>
      </c>
      <c r="AM113" s="122"/>
      <c r="AN113" s="122"/>
      <c r="AO113" s="122">
        <f>S113</f>
        <v>36</v>
      </c>
    </row>
    <row r="114" spans="1:41" ht="22.5" customHeight="1" x14ac:dyDescent="0.55000000000000004">
      <c r="A114" s="5">
        <v>1000</v>
      </c>
      <c r="B114" s="52" t="s">
        <v>66</v>
      </c>
      <c r="C114" s="63"/>
      <c r="D114" s="64"/>
      <c r="E114" s="142"/>
      <c r="F114" s="151">
        <v>30023039</v>
      </c>
      <c r="G114" s="118"/>
      <c r="H114" s="118"/>
      <c r="I114" s="64"/>
      <c r="J114" s="64"/>
      <c r="K114" s="118"/>
      <c r="L114" s="105"/>
      <c r="M114" s="8"/>
      <c r="N114" s="91" t="s">
        <v>252</v>
      </c>
      <c r="O114" s="10">
        <f t="shared" ref="O114:O122" si="23">$O$112</f>
        <v>4</v>
      </c>
      <c r="P114" s="10">
        <v>9</v>
      </c>
      <c r="Q114" s="11" t="s">
        <v>546</v>
      </c>
      <c r="R114" s="11" t="str">
        <f>VLOOKUP(Q114,[1]Sheet1!C$3:D$89,2,0)</f>
        <v>TRUMPF-TruBend1100 No.2</v>
      </c>
      <c r="S114" s="43">
        <f t="shared" si="15"/>
        <v>400</v>
      </c>
      <c r="Y114" s="122"/>
      <c r="Z114" s="50">
        <v>1</v>
      </c>
      <c r="AA114" s="50"/>
      <c r="AB114" s="50"/>
      <c r="AC114" s="50">
        <v>1</v>
      </c>
      <c r="AD114" s="121"/>
      <c r="AE114" s="122"/>
      <c r="AF114" s="122">
        <v>1</v>
      </c>
      <c r="AG114" s="122"/>
      <c r="AH114" s="122"/>
      <c r="AI114" s="122">
        <f>S114</f>
        <v>400</v>
      </c>
      <c r="AJ114" s="122"/>
      <c r="AK114" s="122"/>
      <c r="AL114" s="122">
        <f>S114</f>
        <v>400</v>
      </c>
      <c r="AM114" s="122"/>
      <c r="AN114" s="122"/>
      <c r="AO114" s="122">
        <f>S114</f>
        <v>400</v>
      </c>
    </row>
    <row r="115" spans="1:41" ht="22.5" customHeight="1" x14ac:dyDescent="0.55000000000000004">
      <c r="A115" s="5">
        <v>1000</v>
      </c>
      <c r="B115" s="52" t="s">
        <v>66</v>
      </c>
      <c r="C115" s="63"/>
      <c r="D115" s="64"/>
      <c r="E115" s="142"/>
      <c r="F115" s="64"/>
      <c r="G115" s="151">
        <v>30023040</v>
      </c>
      <c r="H115" s="118"/>
      <c r="I115" s="64"/>
      <c r="J115" s="64"/>
      <c r="K115" s="118"/>
      <c r="L115" s="105"/>
      <c r="M115" s="8"/>
      <c r="N115" s="91" t="s">
        <v>251</v>
      </c>
      <c r="O115" s="10">
        <f t="shared" si="23"/>
        <v>4</v>
      </c>
      <c r="P115" s="10">
        <v>12</v>
      </c>
      <c r="Q115" s="11" t="s">
        <v>547</v>
      </c>
      <c r="R115" s="11" t="str">
        <f>VLOOKUP(Q115,[1]Sheet1!C$3:D$89,2,0)</f>
        <v>110TON-Press 11</v>
      </c>
      <c r="S115" s="43">
        <f t="shared" si="15"/>
        <v>300</v>
      </c>
      <c r="Y115" s="122"/>
      <c r="Z115" s="50">
        <v>1</v>
      </c>
      <c r="AA115" s="50"/>
      <c r="AB115" s="50"/>
      <c r="AC115" s="50">
        <v>1</v>
      </c>
      <c r="AD115" s="121"/>
      <c r="AE115" s="122"/>
      <c r="AF115" s="122">
        <v>1</v>
      </c>
      <c r="AG115" s="122"/>
      <c r="AH115" s="122"/>
      <c r="AI115" s="122">
        <f>S115</f>
        <v>300</v>
      </c>
      <c r="AJ115" s="122"/>
      <c r="AK115" s="122"/>
      <c r="AL115" s="122">
        <f>S115</f>
        <v>300</v>
      </c>
      <c r="AM115" s="122"/>
      <c r="AN115" s="122"/>
      <c r="AO115" s="122">
        <f>S115</f>
        <v>300</v>
      </c>
    </row>
    <row r="116" spans="1:41" ht="22.5" customHeight="1" x14ac:dyDescent="0.55000000000000004">
      <c r="A116" s="5">
        <v>1000</v>
      </c>
      <c r="B116" s="52" t="s">
        <v>66</v>
      </c>
      <c r="C116" s="63"/>
      <c r="D116" s="64"/>
      <c r="E116" s="142"/>
      <c r="F116" s="118"/>
      <c r="G116" s="64"/>
      <c r="H116" s="64">
        <v>10030774</v>
      </c>
      <c r="I116" s="64"/>
      <c r="J116" s="64"/>
      <c r="K116" s="118"/>
      <c r="L116" s="105"/>
      <c r="M116" s="8"/>
      <c r="N116" s="91" t="s">
        <v>250</v>
      </c>
      <c r="O116" s="10">
        <f t="shared" si="23"/>
        <v>4</v>
      </c>
      <c r="P116" s="10"/>
      <c r="Q116" s="11"/>
      <c r="R116" s="11"/>
      <c r="S116" s="43"/>
      <c r="Y116" s="122"/>
      <c r="Z116" s="50"/>
      <c r="AA116" s="50"/>
      <c r="AB116" s="50"/>
      <c r="AC116" s="50"/>
      <c r="AD116" s="121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</row>
    <row r="117" spans="1:41" ht="22.5" customHeight="1" x14ac:dyDescent="0.55000000000000004">
      <c r="A117" s="5">
        <v>1000</v>
      </c>
      <c r="B117" s="52" t="s">
        <v>66</v>
      </c>
      <c r="C117" s="63"/>
      <c r="D117" s="64"/>
      <c r="E117" s="144"/>
      <c r="F117" s="151">
        <v>30023037</v>
      </c>
      <c r="G117" s="118"/>
      <c r="H117" s="118"/>
      <c r="I117" s="118"/>
      <c r="J117" s="64"/>
      <c r="K117" s="118"/>
      <c r="L117" s="105"/>
      <c r="M117" s="8"/>
      <c r="N117" s="91" t="s">
        <v>255</v>
      </c>
      <c r="O117" s="10">
        <f t="shared" si="23"/>
        <v>4</v>
      </c>
      <c r="P117" s="10">
        <v>36</v>
      </c>
      <c r="Q117" s="11" t="s">
        <v>534</v>
      </c>
      <c r="R117" s="11" t="str">
        <f>VLOOKUP(Q117,[1]Sheet1!C$3:D$89,2,0)</f>
        <v>AMADA-HM1003 8</v>
      </c>
      <c r="S117" s="43">
        <f t="shared" si="15"/>
        <v>100</v>
      </c>
      <c r="Y117" s="122"/>
      <c r="Z117" s="50">
        <v>1</v>
      </c>
      <c r="AA117" s="50"/>
      <c r="AB117" s="50"/>
      <c r="AC117" s="50">
        <v>1</v>
      </c>
      <c r="AD117" s="121"/>
      <c r="AE117" s="122"/>
      <c r="AF117" s="122">
        <v>1</v>
      </c>
      <c r="AG117" s="122"/>
      <c r="AH117" s="122"/>
      <c r="AI117" s="122">
        <f>S117</f>
        <v>100</v>
      </c>
      <c r="AJ117" s="122"/>
      <c r="AK117" s="122"/>
      <c r="AL117" s="122">
        <f>S117</f>
        <v>100</v>
      </c>
      <c r="AM117" s="122"/>
      <c r="AN117" s="122"/>
      <c r="AO117" s="122">
        <f>S117</f>
        <v>100</v>
      </c>
    </row>
    <row r="118" spans="1:41" ht="22.5" customHeight="1" x14ac:dyDescent="0.55000000000000004">
      <c r="A118" s="5">
        <v>1000</v>
      </c>
      <c r="B118" s="52" t="s">
        <v>66</v>
      </c>
      <c r="C118" s="63"/>
      <c r="D118" s="64"/>
      <c r="E118" s="144"/>
      <c r="F118" s="64"/>
      <c r="G118" s="151">
        <v>30023038</v>
      </c>
      <c r="H118" s="118"/>
      <c r="I118" s="118"/>
      <c r="J118" s="64"/>
      <c r="K118" s="118"/>
      <c r="L118" s="105"/>
      <c r="M118" s="8"/>
      <c r="N118" s="91" t="s">
        <v>254</v>
      </c>
      <c r="O118" s="10">
        <f t="shared" si="23"/>
        <v>4</v>
      </c>
      <c r="P118" s="10">
        <v>72</v>
      </c>
      <c r="Q118" s="11" t="s">
        <v>543</v>
      </c>
      <c r="R118" s="11" t="str">
        <f>VLOOKUP(Q118,[1]Sheet1!C$3:D$89,2,0)</f>
        <v>110TON-Press 9</v>
      </c>
      <c r="S118" s="43">
        <f t="shared" si="15"/>
        <v>50</v>
      </c>
      <c r="Y118" s="122"/>
      <c r="Z118" s="50">
        <v>1</v>
      </c>
      <c r="AA118" s="50"/>
      <c r="AB118" s="50"/>
      <c r="AC118" s="50">
        <v>1</v>
      </c>
      <c r="AD118" s="121"/>
      <c r="AE118" s="122"/>
      <c r="AF118" s="122">
        <v>1</v>
      </c>
      <c r="AG118" s="122"/>
      <c r="AH118" s="122"/>
      <c r="AI118" s="122">
        <f>S118</f>
        <v>50</v>
      </c>
      <c r="AJ118" s="122"/>
      <c r="AK118" s="122"/>
      <c r="AL118" s="122">
        <f>S118</f>
        <v>50</v>
      </c>
      <c r="AM118" s="122"/>
      <c r="AN118" s="122"/>
      <c r="AO118" s="122">
        <f>S118</f>
        <v>50</v>
      </c>
    </row>
    <row r="119" spans="1:41" ht="22.5" customHeight="1" x14ac:dyDescent="0.55000000000000004">
      <c r="A119" s="5">
        <v>1000</v>
      </c>
      <c r="B119" s="52" t="s">
        <v>66</v>
      </c>
      <c r="C119" s="63"/>
      <c r="D119" s="64"/>
      <c r="E119" s="144"/>
      <c r="F119" s="118"/>
      <c r="G119" s="64"/>
      <c r="H119" s="64">
        <v>10030773</v>
      </c>
      <c r="I119" s="118"/>
      <c r="J119" s="64"/>
      <c r="K119" s="118"/>
      <c r="L119" s="105"/>
      <c r="M119" s="8"/>
      <c r="N119" s="91" t="s">
        <v>253</v>
      </c>
      <c r="O119" s="10">
        <f t="shared" si="23"/>
        <v>4</v>
      </c>
      <c r="P119" s="10"/>
      <c r="Q119" s="11"/>
      <c r="R119" s="11"/>
      <c r="S119" s="43"/>
      <c r="Y119" s="122"/>
      <c r="Z119" s="50"/>
      <c r="AA119" s="50"/>
      <c r="AB119" s="50"/>
      <c r="AC119" s="50"/>
      <c r="AD119" s="121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2.5" customHeight="1" x14ac:dyDescent="0.55000000000000004">
      <c r="A120" s="5">
        <v>1000</v>
      </c>
      <c r="B120" s="52" t="s">
        <v>66</v>
      </c>
      <c r="C120" s="63"/>
      <c r="D120" s="64"/>
      <c r="E120" s="144"/>
      <c r="F120" s="151">
        <v>30022107</v>
      </c>
      <c r="G120" s="118"/>
      <c r="H120" s="118"/>
      <c r="I120" s="118"/>
      <c r="J120" s="64"/>
      <c r="K120" s="118"/>
      <c r="L120" s="105"/>
      <c r="M120" s="8"/>
      <c r="N120" s="91" t="s">
        <v>258</v>
      </c>
      <c r="O120" s="10">
        <f t="shared" si="23"/>
        <v>4</v>
      </c>
      <c r="P120" s="10">
        <v>12</v>
      </c>
      <c r="Q120" s="11" t="s">
        <v>544</v>
      </c>
      <c r="R120" s="11" t="str">
        <f>VLOOKUP(Q120,[1]Sheet1!C$3:D$89,2,0)</f>
        <v>110TON-Press 10</v>
      </c>
      <c r="S120" s="43">
        <f t="shared" si="15"/>
        <v>300</v>
      </c>
      <c r="Y120" s="122"/>
      <c r="Z120" s="50">
        <v>1</v>
      </c>
      <c r="AA120" s="50"/>
      <c r="AB120" s="50"/>
      <c r="AC120" s="50">
        <v>1</v>
      </c>
      <c r="AD120" s="121"/>
      <c r="AE120" s="122"/>
      <c r="AF120" s="122">
        <v>1</v>
      </c>
      <c r="AG120" s="122"/>
      <c r="AH120" s="122"/>
      <c r="AI120" s="122">
        <f>S120</f>
        <v>300</v>
      </c>
      <c r="AJ120" s="122"/>
      <c r="AK120" s="122"/>
      <c r="AL120" s="122">
        <f>S120</f>
        <v>300</v>
      </c>
      <c r="AM120" s="122"/>
      <c r="AN120" s="122"/>
      <c r="AO120" s="122">
        <f>S120</f>
        <v>300</v>
      </c>
    </row>
    <row r="121" spans="1:41" ht="22.5" customHeight="1" x14ac:dyDescent="0.55000000000000004">
      <c r="A121" s="5">
        <v>1000</v>
      </c>
      <c r="B121" s="52" t="s">
        <v>66</v>
      </c>
      <c r="C121" s="63"/>
      <c r="D121" s="64"/>
      <c r="E121" s="144"/>
      <c r="F121" s="64"/>
      <c r="G121" s="151">
        <v>30022108</v>
      </c>
      <c r="H121" s="118"/>
      <c r="I121" s="118"/>
      <c r="J121" s="64"/>
      <c r="K121" s="118"/>
      <c r="L121" s="105"/>
      <c r="M121" s="8"/>
      <c r="N121" s="91" t="s">
        <v>257</v>
      </c>
      <c r="O121" s="10">
        <f t="shared" si="23"/>
        <v>4</v>
      </c>
      <c r="P121" s="10">
        <v>9</v>
      </c>
      <c r="Q121" s="11" t="s">
        <v>535</v>
      </c>
      <c r="R121" s="11" t="str">
        <f>VLOOKUP(Q121,[1]Sheet1!C$3:D$89,2,0)</f>
        <v>AMADA-HM1003 9</v>
      </c>
      <c r="S121" s="43">
        <f t="shared" si="15"/>
        <v>400</v>
      </c>
      <c r="Y121" s="122"/>
      <c r="Z121" s="50">
        <v>1</v>
      </c>
      <c r="AA121" s="50"/>
      <c r="AB121" s="50"/>
      <c r="AC121" s="50">
        <v>1</v>
      </c>
      <c r="AD121" s="121"/>
      <c r="AE121" s="122"/>
      <c r="AF121" s="122">
        <v>1</v>
      </c>
      <c r="AG121" s="122"/>
      <c r="AH121" s="122"/>
      <c r="AI121" s="122">
        <f>S121</f>
        <v>400</v>
      </c>
      <c r="AJ121" s="122"/>
      <c r="AK121" s="122"/>
      <c r="AL121" s="122">
        <f>S121</f>
        <v>400</v>
      </c>
      <c r="AM121" s="122"/>
      <c r="AN121" s="122"/>
      <c r="AO121" s="122">
        <f>S121</f>
        <v>400</v>
      </c>
    </row>
    <row r="122" spans="1:41" ht="22.5" customHeight="1" x14ac:dyDescent="0.55000000000000004">
      <c r="A122" s="5">
        <v>1000</v>
      </c>
      <c r="B122" s="52" t="s">
        <v>66</v>
      </c>
      <c r="C122" s="63"/>
      <c r="D122" s="64"/>
      <c r="E122" s="144"/>
      <c r="F122" s="118"/>
      <c r="G122" s="64"/>
      <c r="H122" s="64">
        <v>10030759</v>
      </c>
      <c r="I122" s="118"/>
      <c r="J122" s="64"/>
      <c r="K122" s="118"/>
      <c r="L122" s="105"/>
      <c r="M122" s="8"/>
      <c r="N122" s="91" t="s">
        <v>256</v>
      </c>
      <c r="O122" s="10">
        <f t="shared" si="23"/>
        <v>4</v>
      </c>
      <c r="P122" s="10"/>
      <c r="Q122" s="11"/>
      <c r="R122" s="11"/>
      <c r="S122" s="43"/>
      <c r="Y122" s="122"/>
      <c r="Z122" s="50"/>
      <c r="AA122" s="50"/>
      <c r="AB122" s="50"/>
      <c r="AC122" s="50"/>
      <c r="AD122" s="121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2.5" customHeight="1" x14ac:dyDescent="0.55000000000000004">
      <c r="A123" s="5">
        <v>1000</v>
      </c>
      <c r="B123" s="52" t="s">
        <v>66</v>
      </c>
      <c r="C123" s="114"/>
      <c r="D123" s="71"/>
      <c r="E123" s="142">
        <v>10034196</v>
      </c>
      <c r="F123" s="71"/>
      <c r="G123" s="71"/>
      <c r="H123" s="71"/>
      <c r="I123" s="64"/>
      <c r="J123" s="64"/>
      <c r="K123" s="71"/>
      <c r="L123" s="116"/>
      <c r="M123" s="8"/>
      <c r="N123" s="91" t="s">
        <v>264</v>
      </c>
      <c r="O123" s="10">
        <v>0.12666370090196724</v>
      </c>
      <c r="P123" s="10"/>
      <c r="Q123" s="11"/>
      <c r="R123" s="11"/>
      <c r="S123" s="43"/>
      <c r="Y123" s="122"/>
      <c r="Z123" s="50"/>
      <c r="AA123" s="50"/>
      <c r="AB123" s="50"/>
      <c r="AC123" s="50"/>
      <c r="AD123" s="121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2.5" customHeight="1" x14ac:dyDescent="0.55000000000000004">
      <c r="A124" s="5">
        <v>1000</v>
      </c>
      <c r="B124" s="52" t="s">
        <v>66</v>
      </c>
      <c r="C124" s="114"/>
      <c r="D124" s="71"/>
      <c r="E124" s="142">
        <v>10033352</v>
      </c>
      <c r="F124" s="71"/>
      <c r="G124" s="71"/>
      <c r="H124" s="71"/>
      <c r="I124" s="64"/>
      <c r="J124" s="64"/>
      <c r="K124" s="71"/>
      <c r="L124" s="116"/>
      <c r="M124" s="8"/>
      <c r="N124" s="91" t="s">
        <v>93</v>
      </c>
      <c r="O124" s="10">
        <v>3.4375985732385557</v>
      </c>
      <c r="P124" s="10"/>
      <c r="Q124" s="11"/>
      <c r="R124" s="11"/>
      <c r="S124" s="43"/>
      <c r="Y124" s="122"/>
      <c r="Z124" s="50"/>
      <c r="AA124" s="50"/>
      <c r="AB124" s="50"/>
      <c r="AC124" s="50"/>
      <c r="AD124" s="121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2.5" customHeight="1" x14ac:dyDescent="0.55000000000000004">
      <c r="A125" s="5">
        <v>1000</v>
      </c>
      <c r="B125" s="52" t="s">
        <v>66</v>
      </c>
      <c r="C125" s="114"/>
      <c r="D125" s="71"/>
      <c r="E125" s="142">
        <v>10033353</v>
      </c>
      <c r="F125" s="71"/>
      <c r="G125" s="71"/>
      <c r="H125" s="71"/>
      <c r="I125" s="64"/>
      <c r="J125" s="64"/>
      <c r="K125" s="71"/>
      <c r="L125" s="116"/>
      <c r="M125" s="8"/>
      <c r="N125" s="91" t="s">
        <v>94</v>
      </c>
      <c r="O125" s="10">
        <v>0.21351543933158729</v>
      </c>
      <c r="P125" s="10"/>
      <c r="Q125" s="11"/>
      <c r="R125" s="11"/>
      <c r="S125" s="43"/>
      <c r="Y125" s="122"/>
      <c r="Z125" s="50"/>
      <c r="AA125" s="50"/>
      <c r="AB125" s="50"/>
      <c r="AC125" s="50"/>
      <c r="AD125" s="121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2.5" customHeight="1" x14ac:dyDescent="0.55000000000000004">
      <c r="A126" s="5">
        <v>1000</v>
      </c>
      <c r="B126" s="52" t="s">
        <v>66</v>
      </c>
      <c r="C126" s="114"/>
      <c r="D126" s="71"/>
      <c r="E126" s="142">
        <v>10033354</v>
      </c>
      <c r="F126" s="71"/>
      <c r="G126" s="71"/>
      <c r="H126" s="71"/>
      <c r="I126" s="64"/>
      <c r="J126" s="64"/>
      <c r="K126" s="71"/>
      <c r="L126" s="116"/>
      <c r="M126" s="8"/>
      <c r="N126" s="91" t="s">
        <v>95</v>
      </c>
      <c r="O126" s="10">
        <v>6.9392517782765881E-2</v>
      </c>
      <c r="P126" s="10"/>
      <c r="Q126" s="11"/>
      <c r="R126" s="11"/>
      <c r="S126" s="43"/>
      <c r="Y126" s="122"/>
      <c r="Z126" s="50"/>
      <c r="AA126" s="50"/>
      <c r="AB126" s="50"/>
      <c r="AC126" s="50"/>
      <c r="AD126" s="121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2.5" customHeight="1" x14ac:dyDescent="0.55000000000000004">
      <c r="A127" s="5">
        <v>1000</v>
      </c>
      <c r="B127" s="52" t="s">
        <v>66</v>
      </c>
      <c r="C127" s="114"/>
      <c r="D127" s="71"/>
      <c r="E127" s="142">
        <v>10033355</v>
      </c>
      <c r="F127" s="71"/>
      <c r="G127" s="71"/>
      <c r="H127" s="71"/>
      <c r="I127" s="64"/>
      <c r="J127" s="64"/>
      <c r="K127" s="71"/>
      <c r="L127" s="116"/>
      <c r="M127" s="8"/>
      <c r="N127" s="91" t="s">
        <v>96</v>
      </c>
      <c r="O127" s="10">
        <v>5.1630702173369469</v>
      </c>
      <c r="P127" s="10"/>
      <c r="Q127" s="11"/>
      <c r="R127" s="11"/>
      <c r="S127" s="43"/>
      <c r="Y127" s="122"/>
      <c r="Z127" s="50"/>
      <c r="AA127" s="50"/>
      <c r="AB127" s="50"/>
      <c r="AC127" s="50"/>
      <c r="AD127" s="121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</row>
    <row r="128" spans="1:41" ht="22.5" customHeight="1" x14ac:dyDescent="0.55000000000000004">
      <c r="A128" s="5">
        <v>1000</v>
      </c>
      <c r="B128" s="52" t="s">
        <v>66</v>
      </c>
      <c r="C128" s="114"/>
      <c r="D128" s="71"/>
      <c r="E128" s="142">
        <v>10033356</v>
      </c>
      <c r="F128" s="71"/>
      <c r="G128" s="71"/>
      <c r="H128" s="71"/>
      <c r="I128" s="64"/>
      <c r="J128" s="64"/>
      <c r="K128" s="71"/>
      <c r="L128" s="116"/>
      <c r="M128" s="8"/>
      <c r="N128" s="91" t="s">
        <v>97</v>
      </c>
      <c r="O128" s="10">
        <v>0.42703087866317457</v>
      </c>
      <c r="P128" s="10"/>
      <c r="Q128" s="11"/>
      <c r="R128" s="11"/>
      <c r="S128" s="43"/>
      <c r="Y128" s="122"/>
      <c r="Z128" s="50"/>
      <c r="AA128" s="50"/>
      <c r="AB128" s="50"/>
      <c r="AC128" s="50"/>
      <c r="AD128" s="121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</row>
    <row r="129" spans="1:41" ht="22.5" customHeight="1" x14ac:dyDescent="0.55000000000000004">
      <c r="A129" s="5">
        <v>1000</v>
      </c>
      <c r="B129" s="52" t="s">
        <v>66</v>
      </c>
      <c r="C129" s="114"/>
      <c r="D129" s="71"/>
      <c r="E129" s="142">
        <v>10033357</v>
      </c>
      <c r="F129" s="71"/>
      <c r="G129" s="71"/>
      <c r="H129" s="71"/>
      <c r="I129" s="64"/>
      <c r="J129" s="64"/>
      <c r="K129" s="71"/>
      <c r="L129" s="116"/>
      <c r="M129" s="8"/>
      <c r="N129" s="91" t="s">
        <v>98</v>
      </c>
      <c r="O129" s="10">
        <v>0.35763836088040879</v>
      </c>
      <c r="P129" s="10"/>
      <c r="Q129" s="11"/>
      <c r="R129" s="11"/>
      <c r="S129" s="43"/>
      <c r="Y129" s="122"/>
      <c r="Z129" s="50"/>
      <c r="AA129" s="50"/>
      <c r="AB129" s="50"/>
      <c r="AC129" s="50"/>
      <c r="AD129" s="121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</row>
    <row r="130" spans="1:41" ht="22.5" customHeight="1" x14ac:dyDescent="0.55000000000000004">
      <c r="A130" s="5">
        <v>1000</v>
      </c>
      <c r="B130" s="52" t="s">
        <v>66</v>
      </c>
      <c r="C130" s="114"/>
      <c r="D130" s="151">
        <v>30023034</v>
      </c>
      <c r="E130" s="142"/>
      <c r="F130" s="71"/>
      <c r="G130" s="71"/>
      <c r="H130" s="71"/>
      <c r="I130" s="64"/>
      <c r="J130" s="64"/>
      <c r="K130" s="117"/>
      <c r="L130" s="116"/>
      <c r="M130" s="8"/>
      <c r="N130" s="91" t="s">
        <v>266</v>
      </c>
      <c r="O130" s="10">
        <v>2</v>
      </c>
      <c r="P130" s="10">
        <f>16</f>
        <v>16</v>
      </c>
      <c r="Q130" s="11" t="s">
        <v>75</v>
      </c>
      <c r="R130" s="11" t="str">
        <f>VLOOKUP(Q130,[1]Sheet1!C$3:D$89,2,0)</f>
        <v>Paint B9</v>
      </c>
      <c r="S130" s="43">
        <f t="shared" si="15"/>
        <v>225</v>
      </c>
      <c r="Y130" s="122"/>
      <c r="Z130" s="50">
        <v>17</v>
      </c>
      <c r="AA130" s="50"/>
      <c r="AB130" s="50"/>
      <c r="AC130" s="50">
        <v>1</v>
      </c>
      <c r="AD130" s="121"/>
      <c r="AE130" s="122"/>
      <c r="AF130" s="122">
        <v>1</v>
      </c>
      <c r="AG130" s="122"/>
      <c r="AH130" s="122"/>
      <c r="AI130" s="122">
        <f t="shared" ref="AI130" si="24">S130</f>
        <v>225</v>
      </c>
      <c r="AJ130" s="122"/>
      <c r="AK130" s="122"/>
      <c r="AL130" s="122">
        <f t="shared" ref="AL130" si="25">S130</f>
        <v>225</v>
      </c>
      <c r="AM130" s="122"/>
      <c r="AN130" s="122"/>
      <c r="AO130" s="122">
        <f t="shared" ref="AO130" si="26">S130</f>
        <v>225</v>
      </c>
    </row>
    <row r="131" spans="1:41" ht="22.5" customHeight="1" x14ac:dyDescent="0.55000000000000004">
      <c r="A131" s="5">
        <v>1000</v>
      </c>
      <c r="B131" s="52" t="s">
        <v>66</v>
      </c>
      <c r="C131" s="63"/>
      <c r="D131" s="64"/>
      <c r="E131" s="142">
        <v>10030752</v>
      </c>
      <c r="F131" s="64"/>
      <c r="G131" s="71"/>
      <c r="H131" s="64"/>
      <c r="I131" s="64"/>
      <c r="J131" s="64"/>
      <c r="K131" s="118"/>
      <c r="L131" s="105"/>
      <c r="M131" s="8"/>
      <c r="N131" s="91" t="s">
        <v>177</v>
      </c>
      <c r="O131" s="10">
        <f>O130</f>
        <v>2</v>
      </c>
      <c r="P131" s="10"/>
      <c r="Q131" s="11"/>
      <c r="R131" s="11"/>
      <c r="S131" s="43"/>
      <c r="Y131" s="122"/>
      <c r="Z131" s="50"/>
      <c r="AA131" s="50"/>
      <c r="AB131" s="50"/>
      <c r="AC131" s="50"/>
      <c r="AD131" s="121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</row>
    <row r="132" spans="1:41" ht="22.5" customHeight="1" x14ac:dyDescent="0.55000000000000004">
      <c r="A132" s="5">
        <v>1000</v>
      </c>
      <c r="B132" s="52" t="s">
        <v>66</v>
      </c>
      <c r="C132" s="114"/>
      <c r="D132" s="71"/>
      <c r="E132" s="142">
        <v>10034196</v>
      </c>
      <c r="F132" s="71"/>
      <c r="G132" s="71"/>
      <c r="H132" s="71"/>
      <c r="I132" s="64"/>
      <c r="J132" s="64"/>
      <c r="K132" s="71"/>
      <c r="L132" s="116"/>
      <c r="M132" s="8"/>
      <c r="N132" s="91" t="s">
        <v>264</v>
      </c>
      <c r="O132" s="10">
        <v>2.7689709670194553E-3</v>
      </c>
      <c r="P132" s="10"/>
      <c r="Q132" s="11"/>
      <c r="R132" s="11"/>
      <c r="S132" s="43"/>
      <c r="Y132" s="122"/>
      <c r="Z132" s="50"/>
      <c r="AA132" s="50"/>
      <c r="AB132" s="50"/>
      <c r="AC132" s="50"/>
      <c r="AD132" s="121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</row>
    <row r="133" spans="1:41" ht="22.5" customHeight="1" x14ac:dyDescent="0.55000000000000004">
      <c r="A133" s="5">
        <v>1000</v>
      </c>
      <c r="B133" s="52" t="s">
        <v>66</v>
      </c>
      <c r="C133" s="114"/>
      <c r="D133" s="71"/>
      <c r="E133" s="142">
        <v>10033352</v>
      </c>
      <c r="F133" s="71"/>
      <c r="G133" s="71"/>
      <c r="H133" s="71"/>
      <c r="I133" s="64"/>
      <c r="J133" s="64"/>
      <c r="K133" s="71"/>
      <c r="L133" s="116"/>
      <c r="M133" s="8"/>
      <c r="N133" s="91" t="s">
        <v>93</v>
      </c>
      <c r="O133" s="10">
        <v>7.5148685675401949E-2</v>
      </c>
      <c r="P133" s="10"/>
      <c r="Q133" s="11"/>
      <c r="R133" s="11"/>
      <c r="S133" s="43"/>
      <c r="Y133" s="122"/>
      <c r="Z133" s="50"/>
      <c r="AA133" s="50"/>
      <c r="AB133" s="50"/>
      <c r="AC133" s="50"/>
      <c r="AD133" s="121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</row>
    <row r="134" spans="1:41" ht="22.5" customHeight="1" x14ac:dyDescent="0.55000000000000004">
      <c r="A134" s="5">
        <v>1000</v>
      </c>
      <c r="B134" s="52" t="s">
        <v>66</v>
      </c>
      <c r="C134" s="114"/>
      <c r="D134" s="71"/>
      <c r="E134" s="142">
        <v>10033353</v>
      </c>
      <c r="F134" s="71"/>
      <c r="G134" s="71"/>
      <c r="H134" s="71"/>
      <c r="I134" s="64"/>
      <c r="J134" s="64"/>
      <c r="K134" s="71"/>
      <c r="L134" s="116"/>
      <c r="M134" s="8"/>
      <c r="N134" s="91" t="s">
        <v>94</v>
      </c>
      <c r="O134" s="10">
        <v>4.6676202282858346E-3</v>
      </c>
      <c r="P134" s="10"/>
      <c r="Q134" s="11"/>
      <c r="R134" s="11"/>
      <c r="S134" s="43"/>
      <c r="Y134" s="122"/>
      <c r="Z134" s="50"/>
      <c r="AA134" s="50"/>
      <c r="AB134" s="50"/>
      <c r="AC134" s="50"/>
      <c r="AD134" s="121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</row>
    <row r="135" spans="1:41" ht="22.5" customHeight="1" x14ac:dyDescent="0.55000000000000004">
      <c r="A135" s="5">
        <v>1000</v>
      </c>
      <c r="B135" s="52" t="s">
        <v>66</v>
      </c>
      <c r="C135" s="114"/>
      <c r="D135" s="71"/>
      <c r="E135" s="142">
        <v>10033354</v>
      </c>
      <c r="F135" s="71"/>
      <c r="G135" s="71"/>
      <c r="H135" s="71"/>
      <c r="I135" s="64"/>
      <c r="J135" s="64"/>
      <c r="K135" s="71"/>
      <c r="L135" s="116"/>
      <c r="M135" s="8"/>
      <c r="N135" s="91" t="s">
        <v>95</v>
      </c>
      <c r="O135" s="10">
        <v>1.5169765741928965E-3</v>
      </c>
      <c r="P135" s="10"/>
      <c r="Q135" s="11"/>
      <c r="R135" s="11"/>
      <c r="S135" s="43"/>
      <c r="Y135" s="122"/>
      <c r="Z135" s="50"/>
      <c r="AA135" s="50"/>
      <c r="AB135" s="50"/>
      <c r="AC135" s="50"/>
      <c r="AD135" s="121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</row>
    <row r="136" spans="1:41" ht="22.5" customHeight="1" x14ac:dyDescent="0.55000000000000004">
      <c r="A136" s="5">
        <v>1000</v>
      </c>
      <c r="B136" s="52" t="s">
        <v>66</v>
      </c>
      <c r="C136" s="114"/>
      <c r="D136" s="71"/>
      <c r="E136" s="142">
        <v>10033355</v>
      </c>
      <c r="F136" s="71"/>
      <c r="G136" s="71"/>
      <c r="H136" s="71"/>
      <c r="I136" s="64"/>
      <c r="J136" s="64"/>
      <c r="K136" s="71"/>
      <c r="L136" s="116"/>
      <c r="M136" s="8"/>
      <c r="N136" s="91" t="s">
        <v>96</v>
      </c>
      <c r="O136" s="10">
        <v>0.11286889164523689</v>
      </c>
      <c r="P136" s="10"/>
      <c r="Q136" s="11"/>
      <c r="R136" s="11"/>
      <c r="S136" s="43"/>
      <c r="Y136" s="122"/>
      <c r="Z136" s="50"/>
      <c r="AA136" s="50"/>
      <c r="AB136" s="50"/>
      <c r="AC136" s="50"/>
      <c r="AD136" s="121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</row>
    <row r="137" spans="1:41" ht="22.5" customHeight="1" x14ac:dyDescent="0.55000000000000004">
      <c r="A137" s="5">
        <v>1000</v>
      </c>
      <c r="B137" s="52" t="s">
        <v>66</v>
      </c>
      <c r="C137" s="114"/>
      <c r="D137" s="71"/>
      <c r="E137" s="142">
        <v>10033356</v>
      </c>
      <c r="F137" s="71"/>
      <c r="G137" s="71"/>
      <c r="H137" s="71"/>
      <c r="I137" s="64"/>
      <c r="J137" s="64"/>
      <c r="K137" s="71"/>
      <c r="L137" s="116"/>
      <c r="M137" s="8"/>
      <c r="N137" s="91" t="s">
        <v>97</v>
      </c>
      <c r="O137" s="10">
        <v>9.3352404565716692E-3</v>
      </c>
      <c r="P137" s="10"/>
      <c r="Q137" s="11"/>
      <c r="R137" s="11"/>
      <c r="S137" s="43"/>
      <c r="Y137" s="122"/>
      <c r="Z137" s="50"/>
      <c r="AA137" s="50"/>
      <c r="AB137" s="50"/>
      <c r="AC137" s="50"/>
      <c r="AD137" s="121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</row>
    <row r="138" spans="1:41" ht="22.5" customHeight="1" x14ac:dyDescent="0.55000000000000004">
      <c r="A138" s="5">
        <v>1000</v>
      </c>
      <c r="B138" s="52" t="s">
        <v>66</v>
      </c>
      <c r="C138" s="114"/>
      <c r="D138" s="71"/>
      <c r="E138" s="142">
        <v>10033357</v>
      </c>
      <c r="F138" s="71"/>
      <c r="G138" s="71"/>
      <c r="H138" s="71"/>
      <c r="I138" s="64"/>
      <c r="J138" s="64"/>
      <c r="K138" s="71"/>
      <c r="L138" s="116"/>
      <c r="M138" s="8"/>
      <c r="N138" s="91" t="s">
        <v>98</v>
      </c>
      <c r="O138" s="10">
        <v>7.8182638823787749E-3</v>
      </c>
      <c r="P138" s="10"/>
      <c r="Q138" s="11"/>
      <c r="R138" s="11"/>
      <c r="S138" s="43"/>
      <c r="Y138" s="122"/>
      <c r="Z138" s="50"/>
      <c r="AA138" s="50"/>
      <c r="AB138" s="50"/>
      <c r="AC138" s="50"/>
      <c r="AD138" s="121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</row>
    <row r="139" spans="1:41" ht="22.5" customHeight="1" x14ac:dyDescent="0.55000000000000004">
      <c r="A139" s="5">
        <v>1000</v>
      </c>
      <c r="B139" s="52" t="s">
        <v>66</v>
      </c>
      <c r="C139" s="63"/>
      <c r="D139" s="151">
        <v>30023035</v>
      </c>
      <c r="E139" s="142"/>
      <c r="F139" s="64"/>
      <c r="G139" s="71"/>
      <c r="H139" s="118"/>
      <c r="I139" s="118"/>
      <c r="J139" s="118"/>
      <c r="K139" s="118"/>
      <c r="L139" s="105"/>
      <c r="M139" s="8"/>
      <c r="N139" s="91" t="s">
        <v>267</v>
      </c>
      <c r="O139" s="10">
        <v>1</v>
      </c>
      <c r="P139" s="10">
        <f>16</f>
        <v>16</v>
      </c>
      <c r="Q139" s="11" t="s">
        <v>75</v>
      </c>
      <c r="R139" s="11" t="str">
        <f>VLOOKUP(Q139,[1]Sheet1!C$3:D$89,2,0)</f>
        <v>Paint B9</v>
      </c>
      <c r="S139" s="43">
        <f t="shared" si="15"/>
        <v>225</v>
      </c>
      <c r="Y139" s="122"/>
      <c r="Z139" s="50">
        <v>17</v>
      </c>
      <c r="AA139" s="50"/>
      <c r="AB139" s="50"/>
      <c r="AC139" s="50">
        <v>1</v>
      </c>
      <c r="AD139" s="121"/>
      <c r="AE139" s="122"/>
      <c r="AF139" s="122">
        <v>1</v>
      </c>
      <c r="AG139" s="122"/>
      <c r="AH139" s="122"/>
      <c r="AI139" s="122">
        <f t="shared" ref="AI139" si="27">S139</f>
        <v>225</v>
      </c>
      <c r="AJ139" s="122"/>
      <c r="AK139" s="122"/>
      <c r="AL139" s="122">
        <f t="shared" ref="AL139" si="28">S139</f>
        <v>225</v>
      </c>
      <c r="AM139" s="122"/>
      <c r="AN139" s="122"/>
      <c r="AO139" s="122">
        <f t="shared" ref="AO139" si="29">S139</f>
        <v>225</v>
      </c>
    </row>
    <row r="140" spans="1:41" ht="22.5" customHeight="1" x14ac:dyDescent="0.55000000000000004">
      <c r="A140" s="5">
        <v>1000</v>
      </c>
      <c r="B140" s="52" t="s">
        <v>66</v>
      </c>
      <c r="C140" s="63"/>
      <c r="D140" s="64"/>
      <c r="E140" s="142">
        <v>10030753</v>
      </c>
      <c r="F140" s="64"/>
      <c r="G140" s="71"/>
      <c r="H140" s="118"/>
      <c r="I140" s="118"/>
      <c r="J140" s="118"/>
      <c r="K140" s="64"/>
      <c r="L140" s="105"/>
      <c r="M140" s="8"/>
      <c r="N140" s="91" t="s">
        <v>178</v>
      </c>
      <c r="O140" s="10">
        <v>1</v>
      </c>
      <c r="P140" s="10"/>
      <c r="Q140" s="11"/>
      <c r="R140" s="11"/>
      <c r="S140" s="43"/>
      <c r="Y140" s="122"/>
      <c r="Z140" s="50"/>
      <c r="AA140" s="50"/>
      <c r="AB140" s="50"/>
      <c r="AC140" s="50"/>
      <c r="AD140" s="121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</row>
    <row r="141" spans="1:41" ht="22.5" customHeight="1" x14ac:dyDescent="0.55000000000000004">
      <c r="A141" s="5">
        <v>1000</v>
      </c>
      <c r="B141" s="52" t="s">
        <v>66</v>
      </c>
      <c r="C141" s="114"/>
      <c r="D141" s="71"/>
      <c r="E141" s="142">
        <v>10034196</v>
      </c>
      <c r="F141" s="71"/>
      <c r="G141" s="71"/>
      <c r="H141" s="71"/>
      <c r="I141" s="64"/>
      <c r="J141" s="64"/>
      <c r="K141" s="71"/>
      <c r="L141" s="116"/>
      <c r="M141" s="8"/>
      <c r="N141" s="91" t="s">
        <v>264</v>
      </c>
      <c r="O141" s="10">
        <v>8.3069129010583664E-4</v>
      </c>
      <c r="P141" s="10"/>
      <c r="Q141" s="11"/>
      <c r="R141" s="11"/>
      <c r="S141" s="43"/>
      <c r="Y141" s="122"/>
      <c r="Z141" s="50"/>
      <c r="AA141" s="50"/>
      <c r="AB141" s="50"/>
      <c r="AC141" s="50"/>
      <c r="AD141" s="121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</row>
    <row r="142" spans="1:41" ht="22.5" customHeight="1" x14ac:dyDescent="0.55000000000000004">
      <c r="A142" s="5">
        <v>1000</v>
      </c>
      <c r="B142" s="52" t="s">
        <v>66</v>
      </c>
      <c r="C142" s="114"/>
      <c r="D142" s="71"/>
      <c r="E142" s="142">
        <v>10033352</v>
      </c>
      <c r="F142" s="71"/>
      <c r="G142" s="71"/>
      <c r="H142" s="71"/>
      <c r="I142" s="64"/>
      <c r="J142" s="64"/>
      <c r="K142" s="71"/>
      <c r="L142" s="116"/>
      <c r="M142" s="8"/>
      <c r="N142" s="91" t="s">
        <v>93</v>
      </c>
      <c r="O142" s="10">
        <v>2.2544605702620586E-2</v>
      </c>
      <c r="P142" s="10"/>
      <c r="Q142" s="11"/>
      <c r="R142" s="11"/>
      <c r="S142" s="43"/>
      <c r="Y142" s="122"/>
      <c r="Z142" s="50"/>
      <c r="AA142" s="50"/>
      <c r="AB142" s="50"/>
      <c r="AC142" s="50"/>
      <c r="AD142" s="121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</row>
    <row r="143" spans="1:41" ht="22.5" customHeight="1" x14ac:dyDescent="0.55000000000000004">
      <c r="A143" s="5">
        <v>1000</v>
      </c>
      <c r="B143" s="52" t="s">
        <v>66</v>
      </c>
      <c r="C143" s="114"/>
      <c r="D143" s="71"/>
      <c r="E143" s="142">
        <v>10033353</v>
      </c>
      <c r="F143" s="71"/>
      <c r="G143" s="71"/>
      <c r="H143" s="71"/>
      <c r="I143" s="64"/>
      <c r="J143" s="64"/>
      <c r="K143" s="71"/>
      <c r="L143" s="116"/>
      <c r="M143" s="8"/>
      <c r="N143" s="91" t="s">
        <v>94</v>
      </c>
      <c r="O143" s="10">
        <v>1.4002860684857506E-3</v>
      </c>
      <c r="P143" s="10"/>
      <c r="Q143" s="11"/>
      <c r="R143" s="11"/>
      <c r="S143" s="43"/>
      <c r="Y143" s="122"/>
      <c r="Z143" s="50"/>
      <c r="AA143" s="50"/>
      <c r="AB143" s="50"/>
      <c r="AC143" s="50"/>
      <c r="AD143" s="121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</row>
    <row r="144" spans="1:41" ht="22.5" customHeight="1" x14ac:dyDescent="0.55000000000000004">
      <c r="A144" s="5">
        <v>1000</v>
      </c>
      <c r="B144" s="52" t="s">
        <v>66</v>
      </c>
      <c r="C144" s="114"/>
      <c r="D144" s="71"/>
      <c r="E144" s="142">
        <v>10033354</v>
      </c>
      <c r="F144" s="71"/>
      <c r="G144" s="71"/>
      <c r="H144" s="71"/>
      <c r="I144" s="64"/>
      <c r="J144" s="64"/>
      <c r="K144" s="71"/>
      <c r="L144" s="116"/>
      <c r="M144" s="8"/>
      <c r="N144" s="91" t="s">
        <v>95</v>
      </c>
      <c r="O144" s="10">
        <v>1E-3</v>
      </c>
      <c r="P144" s="10"/>
      <c r="Q144" s="11"/>
      <c r="R144" s="11"/>
      <c r="S144" s="43"/>
      <c r="Y144" s="122"/>
      <c r="Z144" s="50"/>
      <c r="AA144" s="50"/>
      <c r="AB144" s="50"/>
      <c r="AC144" s="50"/>
      <c r="AD144" s="121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</row>
    <row r="145" spans="1:45" ht="22.5" customHeight="1" x14ac:dyDescent="0.55000000000000004">
      <c r="A145" s="5">
        <v>1000</v>
      </c>
      <c r="B145" s="52" t="s">
        <v>66</v>
      </c>
      <c r="C145" s="114"/>
      <c r="D145" s="71"/>
      <c r="E145" s="142">
        <v>10033355</v>
      </c>
      <c r="F145" s="71"/>
      <c r="G145" s="71"/>
      <c r="H145" s="71"/>
      <c r="I145" s="64"/>
      <c r="J145" s="64"/>
      <c r="K145" s="71"/>
      <c r="L145" s="116"/>
      <c r="M145" s="8"/>
      <c r="N145" s="91" t="s">
        <v>96</v>
      </c>
      <c r="O145" s="10">
        <v>3.386066749357107E-2</v>
      </c>
      <c r="P145" s="10"/>
      <c r="Q145" s="11"/>
      <c r="R145" s="11"/>
      <c r="S145" s="43"/>
      <c r="Y145" s="122"/>
      <c r="Z145" s="50"/>
      <c r="AA145" s="50"/>
      <c r="AB145" s="50"/>
      <c r="AC145" s="50"/>
      <c r="AD145" s="121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</row>
    <row r="146" spans="1:45" ht="22.5" customHeight="1" x14ac:dyDescent="0.55000000000000004">
      <c r="A146" s="5">
        <v>1000</v>
      </c>
      <c r="B146" s="52" t="s">
        <v>66</v>
      </c>
      <c r="C146" s="114"/>
      <c r="D146" s="71"/>
      <c r="E146" s="142">
        <v>10033356</v>
      </c>
      <c r="F146" s="71"/>
      <c r="G146" s="71"/>
      <c r="H146" s="71"/>
      <c r="I146" s="64"/>
      <c r="J146" s="64"/>
      <c r="K146" s="71"/>
      <c r="L146" s="116"/>
      <c r="M146" s="8"/>
      <c r="N146" s="91" t="s">
        <v>97</v>
      </c>
      <c r="O146" s="10">
        <v>2.8005721369715013E-3</v>
      </c>
      <c r="P146" s="10"/>
      <c r="Q146" s="11"/>
      <c r="R146" s="11"/>
      <c r="S146" s="43"/>
      <c r="Y146" s="122"/>
      <c r="Z146" s="50"/>
      <c r="AA146" s="50"/>
      <c r="AB146" s="50"/>
      <c r="AC146" s="50"/>
      <c r="AD146" s="121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</row>
    <row r="147" spans="1:45" ht="22.5" customHeight="1" x14ac:dyDescent="0.55000000000000004">
      <c r="A147" s="5">
        <v>1000</v>
      </c>
      <c r="B147" s="52" t="s">
        <v>66</v>
      </c>
      <c r="C147" s="114"/>
      <c r="D147" s="71"/>
      <c r="E147" s="142">
        <v>10033357</v>
      </c>
      <c r="F147" s="71"/>
      <c r="G147" s="71"/>
      <c r="H147" s="71"/>
      <c r="I147" s="64"/>
      <c r="J147" s="64"/>
      <c r="K147" s="71"/>
      <c r="L147" s="116"/>
      <c r="M147" s="8"/>
      <c r="N147" s="91" t="s">
        <v>98</v>
      </c>
      <c r="O147" s="10">
        <v>2.3454791647136326E-3</v>
      </c>
      <c r="P147" s="10"/>
      <c r="Q147" s="11"/>
      <c r="R147" s="11"/>
      <c r="S147" s="43"/>
      <c r="Y147" s="122"/>
      <c r="Z147" s="50"/>
      <c r="AA147" s="50"/>
      <c r="AB147" s="50"/>
      <c r="AC147" s="50"/>
      <c r="AD147" s="121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</row>
    <row r="148" spans="1:45" ht="22.5" customHeight="1" x14ac:dyDescent="0.55000000000000004">
      <c r="A148" s="5">
        <v>1000</v>
      </c>
      <c r="B148" s="52" t="s">
        <v>66</v>
      </c>
      <c r="C148" s="63"/>
      <c r="D148" s="151">
        <v>30023036</v>
      </c>
      <c r="E148" s="145"/>
      <c r="F148" s="64"/>
      <c r="G148" s="117"/>
      <c r="H148" s="118"/>
      <c r="I148" s="118"/>
      <c r="J148" s="118"/>
      <c r="K148" s="118"/>
      <c r="L148" s="105"/>
      <c r="M148" s="8"/>
      <c r="N148" s="91" t="s">
        <v>268</v>
      </c>
      <c r="O148" s="10">
        <v>1</v>
      </c>
      <c r="P148" s="10">
        <f>16</f>
        <v>16</v>
      </c>
      <c r="Q148" s="11" t="s">
        <v>75</v>
      </c>
      <c r="R148" s="11" t="str">
        <f>VLOOKUP(Q148,[1]Sheet1!C$3:D$89,2,0)</f>
        <v>Paint B9</v>
      </c>
      <c r="S148" s="43">
        <f t="shared" ref="S148" si="30">3600/P148</f>
        <v>225</v>
      </c>
      <c r="Y148" s="122"/>
      <c r="Z148" s="50">
        <v>1</v>
      </c>
      <c r="AA148" s="50"/>
      <c r="AB148" s="50"/>
      <c r="AC148" s="50">
        <v>1</v>
      </c>
      <c r="AD148" s="121"/>
      <c r="AE148" s="122"/>
      <c r="AF148" s="122">
        <v>1</v>
      </c>
      <c r="AG148" s="122"/>
      <c r="AH148" s="122"/>
      <c r="AI148" s="122">
        <f t="shared" ref="AI148" si="31">S148</f>
        <v>225</v>
      </c>
      <c r="AJ148" s="122"/>
      <c r="AK148" s="122"/>
      <c r="AL148" s="122">
        <f t="shared" ref="AL148" si="32">S148</f>
        <v>225</v>
      </c>
      <c r="AM148" s="122"/>
      <c r="AN148" s="122"/>
      <c r="AO148" s="122">
        <f t="shared" ref="AO148" si="33">S148</f>
        <v>225</v>
      </c>
    </row>
    <row r="149" spans="1:45" ht="22.5" customHeight="1" x14ac:dyDescent="0.55000000000000004">
      <c r="A149" s="5">
        <v>1000</v>
      </c>
      <c r="B149" s="52" t="s">
        <v>66</v>
      </c>
      <c r="C149" s="63"/>
      <c r="D149" s="64"/>
      <c r="E149" s="144">
        <v>10030443</v>
      </c>
      <c r="F149" s="64"/>
      <c r="G149" s="118"/>
      <c r="H149" s="64"/>
      <c r="I149" s="118"/>
      <c r="J149" s="64"/>
      <c r="K149" s="118"/>
      <c r="L149" s="105"/>
      <c r="M149" s="8"/>
      <c r="N149" s="91" t="s">
        <v>265</v>
      </c>
      <c r="O149" s="10">
        <v>1</v>
      </c>
      <c r="P149" s="10"/>
      <c r="Q149" s="11"/>
      <c r="R149" s="11"/>
      <c r="S149" s="43"/>
      <c r="Y149" s="122"/>
      <c r="Z149" s="50"/>
      <c r="AA149" s="50"/>
      <c r="AB149" s="50"/>
      <c r="AC149" s="50"/>
      <c r="AD149" s="121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</row>
    <row r="150" spans="1:45" ht="22.5" customHeight="1" x14ac:dyDescent="0.55000000000000004">
      <c r="A150" s="5">
        <v>1000</v>
      </c>
      <c r="B150" s="52" t="s">
        <v>66</v>
      </c>
      <c r="C150" s="114"/>
      <c r="D150" s="71"/>
      <c r="E150" s="142">
        <v>10034196</v>
      </c>
      <c r="F150" s="71"/>
      <c r="G150" s="71"/>
      <c r="H150" s="71"/>
      <c r="I150" s="64"/>
      <c r="J150" s="64"/>
      <c r="K150" s="71"/>
      <c r="L150" s="116"/>
      <c r="M150" s="8"/>
      <c r="N150" s="91" t="s">
        <v>264</v>
      </c>
      <c r="O150" s="10">
        <v>8.2519600890741706E-4</v>
      </c>
      <c r="P150" s="10"/>
      <c r="Q150" s="11"/>
      <c r="R150" s="11"/>
      <c r="S150" s="43"/>
      <c r="Y150" s="122"/>
      <c r="Z150" s="50"/>
      <c r="AA150" s="50"/>
      <c r="AB150" s="50"/>
      <c r="AC150" s="50"/>
      <c r="AD150" s="121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</row>
    <row r="151" spans="1:45" ht="22.5" customHeight="1" x14ac:dyDescent="0.55000000000000004">
      <c r="A151" s="5">
        <v>1000</v>
      </c>
      <c r="B151" s="52" t="s">
        <v>66</v>
      </c>
      <c r="C151" s="114"/>
      <c r="D151" s="71"/>
      <c r="E151" s="142">
        <v>10033352</v>
      </c>
      <c r="F151" s="71"/>
      <c r="G151" s="71"/>
      <c r="H151" s="71"/>
      <c r="I151" s="64"/>
      <c r="J151" s="64"/>
      <c r="K151" s="71"/>
      <c r="L151" s="116"/>
      <c r="M151" s="8"/>
      <c r="N151" s="91" t="s">
        <v>93</v>
      </c>
      <c r="O151" s="10">
        <v>1.5066040847967059E-2</v>
      </c>
      <c r="P151" s="10"/>
      <c r="Q151" s="11"/>
      <c r="R151" s="11"/>
      <c r="S151" s="43"/>
      <c r="Y151" s="122"/>
      <c r="Z151" s="50"/>
      <c r="AA151" s="50"/>
      <c r="AB151" s="50"/>
      <c r="AC151" s="50"/>
      <c r="AD151" s="121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</row>
    <row r="152" spans="1:45" ht="22.5" customHeight="1" x14ac:dyDescent="0.55000000000000004">
      <c r="A152" s="5">
        <v>1000</v>
      </c>
      <c r="B152" s="52" t="s">
        <v>66</v>
      </c>
      <c r="C152" s="114"/>
      <c r="D152" s="71"/>
      <c r="E152" s="142">
        <v>10033353</v>
      </c>
      <c r="F152" s="71"/>
      <c r="G152" s="71"/>
      <c r="H152" s="71"/>
      <c r="I152" s="64"/>
      <c r="J152" s="64"/>
      <c r="K152" s="71"/>
      <c r="L152" s="116"/>
      <c r="M152" s="8"/>
      <c r="N152" s="91" t="s">
        <v>94</v>
      </c>
      <c r="O152" s="10">
        <v>9.3577893465633894E-4</v>
      </c>
      <c r="P152" s="10"/>
      <c r="Q152" s="11"/>
      <c r="R152" s="11"/>
      <c r="S152" s="43"/>
      <c r="Y152" s="122"/>
      <c r="Z152" s="50"/>
      <c r="AA152" s="50"/>
      <c r="AB152" s="50"/>
      <c r="AC152" s="50"/>
      <c r="AD152" s="121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</row>
    <row r="153" spans="1:45" ht="22.5" customHeight="1" x14ac:dyDescent="0.55000000000000004">
      <c r="A153" s="5">
        <v>1000</v>
      </c>
      <c r="B153" s="52" t="s">
        <v>66</v>
      </c>
      <c r="C153" s="114"/>
      <c r="D153" s="71"/>
      <c r="E153" s="142">
        <v>10033354</v>
      </c>
      <c r="F153" s="71"/>
      <c r="G153" s="71"/>
      <c r="H153" s="71"/>
      <c r="I153" s="64"/>
      <c r="J153" s="64"/>
      <c r="K153" s="71"/>
      <c r="L153" s="116"/>
      <c r="M153" s="8"/>
      <c r="N153" s="91" t="s">
        <v>95</v>
      </c>
      <c r="O153" s="10">
        <v>1E-3</v>
      </c>
      <c r="P153" s="10"/>
      <c r="Q153" s="11"/>
      <c r="R153" s="11"/>
      <c r="S153" s="43"/>
      <c r="Y153" s="122"/>
      <c r="Z153" s="50"/>
      <c r="AA153" s="50"/>
      <c r="AB153" s="50"/>
      <c r="AC153" s="50"/>
      <c r="AD153" s="121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</row>
    <row r="154" spans="1:45" ht="22.5" customHeight="1" x14ac:dyDescent="0.55000000000000004">
      <c r="A154" s="5">
        <v>1000</v>
      </c>
      <c r="B154" s="52" t="s">
        <v>66</v>
      </c>
      <c r="C154" s="114"/>
      <c r="D154" s="71"/>
      <c r="E154" s="142">
        <v>10033355</v>
      </c>
      <c r="F154" s="71"/>
      <c r="G154" s="71"/>
      <c r="H154" s="71"/>
      <c r="I154" s="64"/>
      <c r="J154" s="64"/>
      <c r="K154" s="71"/>
      <c r="L154" s="116"/>
      <c r="M154" s="8"/>
      <c r="N154" s="91" t="s">
        <v>96</v>
      </c>
      <c r="O154" s="10">
        <v>2.2628304363658605E-2</v>
      </c>
      <c r="P154" s="10"/>
      <c r="Q154" s="11"/>
      <c r="R154" s="11"/>
      <c r="S154" s="43"/>
      <c r="Y154" s="122"/>
      <c r="Z154" s="50"/>
      <c r="AA154" s="50"/>
      <c r="AB154" s="50"/>
      <c r="AC154" s="50"/>
      <c r="AD154" s="121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</row>
    <row r="155" spans="1:45" ht="22.5" customHeight="1" x14ac:dyDescent="0.55000000000000004">
      <c r="A155" s="5">
        <v>1000</v>
      </c>
      <c r="B155" s="52" t="s">
        <v>66</v>
      </c>
      <c r="C155" s="114"/>
      <c r="D155" s="71"/>
      <c r="E155" s="142">
        <v>10033356</v>
      </c>
      <c r="F155" s="71"/>
      <c r="G155" s="71"/>
      <c r="H155" s="71"/>
      <c r="I155" s="64"/>
      <c r="J155" s="64"/>
      <c r="K155" s="71"/>
      <c r="L155" s="116"/>
      <c r="M155" s="8"/>
      <c r="N155" s="91" t="s">
        <v>97</v>
      </c>
      <c r="O155" s="10">
        <v>1.8715578693126779E-3</v>
      </c>
      <c r="P155" s="10"/>
      <c r="Q155" s="11"/>
      <c r="R155" s="11"/>
      <c r="S155" s="43"/>
      <c r="Y155" s="122"/>
      <c r="Z155" s="50"/>
      <c r="AA155" s="50"/>
      <c r="AB155" s="50"/>
      <c r="AC155" s="50"/>
      <c r="AD155" s="121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</row>
    <row r="156" spans="1:45" ht="22.5" customHeight="1" x14ac:dyDescent="0.55000000000000004">
      <c r="A156" s="5">
        <v>1000</v>
      </c>
      <c r="B156" s="52" t="s">
        <v>66</v>
      </c>
      <c r="C156" s="114"/>
      <c r="D156" s="71"/>
      <c r="E156" s="142">
        <v>10033357</v>
      </c>
      <c r="F156" s="71"/>
      <c r="G156" s="71"/>
      <c r="H156" s="71"/>
      <c r="I156" s="64"/>
      <c r="J156" s="64"/>
      <c r="K156" s="71"/>
      <c r="L156" s="116"/>
      <c r="M156" s="8"/>
      <c r="N156" s="91" t="s">
        <v>98</v>
      </c>
      <c r="O156" s="10">
        <v>1.567429715549368E-3</v>
      </c>
      <c r="P156" s="10"/>
      <c r="Q156" s="11"/>
      <c r="R156" s="11"/>
      <c r="S156" s="43"/>
      <c r="Y156" s="122"/>
      <c r="Z156" s="50"/>
      <c r="AA156" s="50"/>
      <c r="AB156" s="50"/>
      <c r="AC156" s="50"/>
      <c r="AD156" s="121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</row>
    <row r="157" spans="1:45" ht="22.5" customHeight="1" x14ac:dyDescent="0.55000000000000004">
      <c r="A157" s="5">
        <v>1000</v>
      </c>
      <c r="B157" s="52" t="s">
        <v>66</v>
      </c>
      <c r="C157" s="63"/>
      <c r="D157" s="64">
        <v>10030443</v>
      </c>
      <c r="E157" s="143"/>
      <c r="F157" s="64"/>
      <c r="G157" s="64"/>
      <c r="H157" s="118"/>
      <c r="I157" s="64"/>
      <c r="J157" s="64"/>
      <c r="K157" s="118"/>
      <c r="L157" s="105"/>
      <c r="M157" s="8"/>
      <c r="N157" s="91" t="s">
        <v>265</v>
      </c>
      <c r="O157" s="10">
        <v>1</v>
      </c>
      <c r="P157" s="10"/>
      <c r="Q157" s="11"/>
      <c r="R157" s="11"/>
      <c r="S157" s="43"/>
      <c r="Y157" s="122"/>
      <c r="Z157" s="50"/>
      <c r="AA157" s="50"/>
      <c r="AB157" s="50"/>
      <c r="AC157" s="50"/>
      <c r="AD157" s="121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Q157" s="132" t="s">
        <v>375</v>
      </c>
      <c r="AR157" s="122" t="str">
        <f>N157</f>
        <v>P002719  Lock hook</v>
      </c>
      <c r="AS157" s="3">
        <f t="shared" ref="AS157:AS208" si="34">D157</f>
        <v>10030443</v>
      </c>
    </row>
    <row r="158" spans="1:45" ht="22.5" customHeight="1" x14ac:dyDescent="0.55000000000000004">
      <c r="A158" s="5">
        <v>1000</v>
      </c>
      <c r="B158" s="52" t="s">
        <v>66</v>
      </c>
      <c r="C158" s="63"/>
      <c r="D158" s="64">
        <v>10034173</v>
      </c>
      <c r="E158" s="143"/>
      <c r="F158" s="64"/>
      <c r="G158" s="64"/>
      <c r="H158" s="118"/>
      <c r="I158" s="64"/>
      <c r="J158" s="64"/>
      <c r="K158" s="118"/>
      <c r="L158" s="105"/>
      <c r="M158" s="8"/>
      <c r="N158" s="91" t="s">
        <v>272</v>
      </c>
      <c r="O158" s="10">
        <v>1</v>
      </c>
      <c r="P158" s="10"/>
      <c r="Q158" s="11"/>
      <c r="R158" s="11"/>
      <c r="S158" s="43"/>
      <c r="Y158" s="122"/>
      <c r="Z158" s="50"/>
      <c r="AA158" s="50"/>
      <c r="AB158" s="50"/>
      <c r="AC158" s="50"/>
      <c r="AD158" s="121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Q158" s="132" t="s">
        <v>376</v>
      </c>
      <c r="AR158" s="122" t="str">
        <f t="shared" ref="AR158:AR209" si="35">N158</f>
        <v>P003180 Hinge 635x68x1.2</v>
      </c>
      <c r="AS158" s="3">
        <f t="shared" si="34"/>
        <v>10034173</v>
      </c>
    </row>
    <row r="159" spans="1:45" ht="22.5" customHeight="1" x14ac:dyDescent="0.55000000000000004">
      <c r="A159" s="5">
        <v>1000</v>
      </c>
      <c r="B159" s="52" t="s">
        <v>66</v>
      </c>
      <c r="C159" s="63"/>
      <c r="D159" s="64">
        <v>10030446</v>
      </c>
      <c r="E159" s="144"/>
      <c r="F159" s="118"/>
      <c r="G159" s="118"/>
      <c r="H159" s="118"/>
      <c r="I159" s="64"/>
      <c r="J159" s="64"/>
      <c r="K159" s="118"/>
      <c r="L159" s="105"/>
      <c r="M159" s="8"/>
      <c r="N159" s="91" t="s">
        <v>273</v>
      </c>
      <c r="O159" s="10">
        <v>1</v>
      </c>
      <c r="P159" s="10"/>
      <c r="Q159" s="11"/>
      <c r="R159" s="11"/>
      <c r="S159" s="43"/>
      <c r="Y159" s="122"/>
      <c r="Z159" s="50"/>
      <c r="AA159" s="50"/>
      <c r="AB159" s="50"/>
      <c r="AC159" s="50"/>
      <c r="AD159" s="121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Q159" s="132" t="s">
        <v>377</v>
      </c>
      <c r="AR159" s="122" t="str">
        <f t="shared" si="35"/>
        <v>U000190 Round lock head assembly</v>
      </c>
      <c r="AS159" s="3">
        <f t="shared" si="34"/>
        <v>10030446</v>
      </c>
    </row>
    <row r="160" spans="1:45" ht="22.5" customHeight="1" x14ac:dyDescent="0.55000000000000004">
      <c r="A160" s="5">
        <v>1000</v>
      </c>
      <c r="B160" s="52" t="s">
        <v>66</v>
      </c>
      <c r="C160" s="63"/>
      <c r="D160" s="64">
        <v>10030447</v>
      </c>
      <c r="E160" s="144"/>
      <c r="F160" s="118"/>
      <c r="G160" s="118"/>
      <c r="H160" s="118"/>
      <c r="I160" s="64"/>
      <c r="J160" s="64"/>
      <c r="K160" s="118"/>
      <c r="L160" s="105"/>
      <c r="M160" s="8"/>
      <c r="N160" s="91" t="s">
        <v>274</v>
      </c>
      <c r="O160" s="10">
        <v>2</v>
      </c>
      <c r="P160" s="10"/>
      <c r="Q160" s="11"/>
      <c r="R160" s="11"/>
      <c r="S160" s="43"/>
      <c r="Y160" s="122"/>
      <c r="Z160" s="50"/>
      <c r="AA160" s="50"/>
      <c r="AB160" s="50"/>
      <c r="AC160" s="50"/>
      <c r="AD160" s="121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Q160" s="132" t="s">
        <v>378</v>
      </c>
      <c r="AR160" s="122" t="str">
        <f t="shared" si="35"/>
        <v>P002722  SH15 handle</v>
      </c>
      <c r="AS160" s="3">
        <f t="shared" si="34"/>
        <v>10030447</v>
      </c>
    </row>
    <row r="161" spans="1:45" ht="22.5" customHeight="1" x14ac:dyDescent="0.55000000000000004">
      <c r="A161" s="5">
        <v>1000</v>
      </c>
      <c r="B161" s="52" t="s">
        <v>66</v>
      </c>
      <c r="C161" s="63"/>
      <c r="D161" s="64">
        <v>10030448</v>
      </c>
      <c r="E161" s="144"/>
      <c r="F161" s="118"/>
      <c r="G161" s="118"/>
      <c r="H161" s="118"/>
      <c r="I161" s="64"/>
      <c r="J161" s="64"/>
      <c r="K161" s="118"/>
      <c r="L161" s="105"/>
      <c r="M161" s="8"/>
      <c r="N161" s="91" t="s">
        <v>275</v>
      </c>
      <c r="O161" s="10">
        <v>4</v>
      </c>
      <c r="P161" s="10"/>
      <c r="Q161" s="11"/>
      <c r="R161" s="11"/>
      <c r="S161" s="43"/>
      <c r="Y161" s="122"/>
      <c r="Z161" s="50"/>
      <c r="AA161" s="50"/>
      <c r="AB161" s="50"/>
      <c r="AC161" s="50"/>
      <c r="AD161" s="121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Q161" s="132" t="s">
        <v>379</v>
      </c>
      <c r="AR161" s="122" t="str">
        <f t="shared" si="35"/>
        <v>P000431 M8 welding nut</v>
      </c>
      <c r="AS161" s="3">
        <f t="shared" si="34"/>
        <v>10030448</v>
      </c>
    </row>
    <row r="162" spans="1:45" ht="22.5" customHeight="1" x14ac:dyDescent="0.55000000000000004">
      <c r="A162" s="5">
        <v>1000</v>
      </c>
      <c r="B162" s="52" t="s">
        <v>66</v>
      </c>
      <c r="C162" s="63"/>
      <c r="D162" s="64">
        <v>10030449</v>
      </c>
      <c r="E162" s="144"/>
      <c r="F162" s="118"/>
      <c r="G162" s="118"/>
      <c r="H162" s="118"/>
      <c r="I162" s="118"/>
      <c r="J162" s="64"/>
      <c r="K162" s="118"/>
      <c r="L162" s="105"/>
      <c r="M162" s="8"/>
      <c r="N162" s="91" t="s">
        <v>276</v>
      </c>
      <c r="O162" s="10">
        <v>4</v>
      </c>
      <c r="P162" s="10"/>
      <c r="Q162" s="11"/>
      <c r="R162" s="11"/>
      <c r="S162" s="43"/>
      <c r="Y162" s="122"/>
      <c r="Z162" s="50"/>
      <c r="AA162" s="50"/>
      <c r="AB162" s="50"/>
      <c r="AC162" s="50"/>
      <c r="AD162" s="121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Q162" s="132" t="s">
        <v>380</v>
      </c>
      <c r="AR162" s="122" t="str">
        <f t="shared" si="35"/>
        <v>P002768  Flat washer 18x8.5x1.2</v>
      </c>
      <c r="AS162" s="3">
        <f t="shared" si="34"/>
        <v>10030449</v>
      </c>
    </row>
    <row r="163" spans="1:45" ht="22.5" customHeight="1" x14ac:dyDescent="0.55000000000000004">
      <c r="A163" s="5">
        <v>1000</v>
      </c>
      <c r="B163" s="52" t="s">
        <v>66</v>
      </c>
      <c r="C163" s="63"/>
      <c r="D163" s="64">
        <v>10030450</v>
      </c>
      <c r="E163" s="144"/>
      <c r="F163" s="118"/>
      <c r="G163" s="118"/>
      <c r="H163" s="118"/>
      <c r="I163" s="118"/>
      <c r="J163" s="64"/>
      <c r="K163" s="118"/>
      <c r="L163" s="105"/>
      <c r="M163" s="8"/>
      <c r="N163" s="91" t="s">
        <v>277</v>
      </c>
      <c r="O163" s="10">
        <v>4</v>
      </c>
      <c r="P163" s="10"/>
      <c r="Q163" s="11"/>
      <c r="R163" s="11"/>
      <c r="S163" s="43"/>
      <c r="Y163" s="122"/>
      <c r="Z163" s="50"/>
      <c r="AA163" s="50"/>
      <c r="AB163" s="50"/>
      <c r="AC163" s="50"/>
      <c r="AD163" s="121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Q163" s="132" t="s">
        <v>381</v>
      </c>
      <c r="AR163" s="122" t="str">
        <f t="shared" si="35"/>
        <v>P002769 Hexagonal bolt M8x16</v>
      </c>
      <c r="AS163" s="3">
        <f t="shared" si="34"/>
        <v>10030450</v>
      </c>
    </row>
    <row r="164" spans="1:45" ht="22.5" customHeight="1" x14ac:dyDescent="0.55000000000000004">
      <c r="A164" s="5">
        <v>1000</v>
      </c>
      <c r="B164" s="52" t="s">
        <v>66</v>
      </c>
      <c r="C164" s="63"/>
      <c r="D164" s="64">
        <v>10030451</v>
      </c>
      <c r="E164" s="144"/>
      <c r="F164" s="118"/>
      <c r="G164" s="118"/>
      <c r="H164" s="118"/>
      <c r="I164" s="118"/>
      <c r="J164" s="64"/>
      <c r="K164" s="118"/>
      <c r="L164" s="105"/>
      <c r="M164" s="8"/>
      <c r="N164" s="91" t="s">
        <v>278</v>
      </c>
      <c r="O164" s="10">
        <v>3</v>
      </c>
      <c r="P164" s="10"/>
      <c r="Q164" s="11"/>
      <c r="R164" s="11"/>
      <c r="S164" s="43"/>
      <c r="Y164" s="122"/>
      <c r="Z164" s="50"/>
      <c r="AA164" s="50"/>
      <c r="AB164" s="50"/>
      <c r="AC164" s="50"/>
      <c r="AD164" s="121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Q164" s="132" t="s">
        <v>382</v>
      </c>
      <c r="AR164" s="122" t="str">
        <f t="shared" si="35"/>
        <v>P002723  Flat head knurled rivet 5x45</v>
      </c>
      <c r="AS164" s="3">
        <f t="shared" si="34"/>
        <v>10030451</v>
      </c>
    </row>
    <row r="165" spans="1:45" ht="22.5" customHeight="1" x14ac:dyDescent="0.55000000000000004">
      <c r="A165" s="5">
        <v>1000</v>
      </c>
      <c r="B165" s="52" t="s">
        <v>66</v>
      </c>
      <c r="C165" s="63"/>
      <c r="D165" s="64">
        <v>10030452</v>
      </c>
      <c r="E165" s="144"/>
      <c r="F165" s="118"/>
      <c r="G165" s="118"/>
      <c r="H165" s="118"/>
      <c r="I165" s="118"/>
      <c r="J165" s="64"/>
      <c r="K165" s="118"/>
      <c r="L165" s="105"/>
      <c r="M165" s="8"/>
      <c r="N165" s="91" t="s">
        <v>279</v>
      </c>
      <c r="O165" s="10">
        <v>3</v>
      </c>
      <c r="P165" s="10"/>
      <c r="Q165" s="11"/>
      <c r="R165" s="11"/>
      <c r="S165" s="43"/>
      <c r="Y165" s="122"/>
      <c r="Z165" s="50"/>
      <c r="AA165" s="50"/>
      <c r="AB165" s="50"/>
      <c r="AC165" s="50"/>
      <c r="AD165" s="121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Q165" s="132" t="s">
        <v>383</v>
      </c>
      <c r="AR165" s="122" t="str">
        <f t="shared" si="35"/>
        <v>P002724 Toolbox square buckle 42x27x6</v>
      </c>
      <c r="AS165" s="3">
        <f t="shared" si="34"/>
        <v>10030452</v>
      </c>
    </row>
    <row r="166" spans="1:45" ht="22.5" customHeight="1" x14ac:dyDescent="0.55000000000000004">
      <c r="A166" s="5">
        <v>1000</v>
      </c>
      <c r="B166" s="52" t="s">
        <v>66</v>
      </c>
      <c r="C166" s="63"/>
      <c r="D166" s="64">
        <v>10030453</v>
      </c>
      <c r="E166" s="144"/>
      <c r="F166" s="118"/>
      <c r="G166" s="118"/>
      <c r="H166" s="118"/>
      <c r="I166" s="64"/>
      <c r="J166" s="64"/>
      <c r="K166" s="118"/>
      <c r="L166" s="105"/>
      <c r="M166" s="8"/>
      <c r="N166" s="91" t="s">
        <v>280</v>
      </c>
      <c r="O166" s="10">
        <v>3</v>
      </c>
      <c r="P166" s="10"/>
      <c r="Q166" s="11"/>
      <c r="R166" s="11"/>
      <c r="S166" s="43"/>
      <c r="Y166" s="122"/>
      <c r="Z166" s="50"/>
      <c r="AA166" s="50"/>
      <c r="AB166" s="50"/>
      <c r="AC166" s="50"/>
      <c r="AD166" s="121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Q166" s="132" t="s">
        <v>384</v>
      </c>
      <c r="AR166" s="122" t="str">
        <f t="shared" si="35"/>
        <v>P002725 Aluminum handle 194mm</v>
      </c>
      <c r="AS166" s="3">
        <f t="shared" si="34"/>
        <v>10030453</v>
      </c>
    </row>
    <row r="167" spans="1:45" ht="22.5" customHeight="1" x14ac:dyDescent="0.55000000000000004">
      <c r="A167" s="5">
        <v>1000</v>
      </c>
      <c r="B167" s="52" t="s">
        <v>66</v>
      </c>
      <c r="C167" s="63"/>
      <c r="D167" s="64">
        <v>10030454</v>
      </c>
      <c r="E167" s="143"/>
      <c r="F167" s="118"/>
      <c r="G167" s="118"/>
      <c r="H167" s="118"/>
      <c r="I167" s="64"/>
      <c r="J167" s="65"/>
      <c r="K167" s="66"/>
      <c r="L167" s="105"/>
      <c r="M167" s="8"/>
      <c r="N167" s="91" t="s">
        <v>281</v>
      </c>
      <c r="O167" s="10">
        <v>4</v>
      </c>
      <c r="P167" s="10"/>
      <c r="Q167" s="11"/>
      <c r="R167" s="11"/>
      <c r="S167" s="43"/>
      <c r="Y167" s="122"/>
      <c r="Z167" s="50"/>
      <c r="AA167" s="50"/>
      <c r="AB167" s="50"/>
      <c r="AC167" s="50"/>
      <c r="AD167" s="121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Q167" s="132" t="s">
        <v>385</v>
      </c>
      <c r="AR167" s="122" t="str">
        <f t="shared" si="35"/>
        <v>P002726 Aluminum handle 593mm</v>
      </c>
      <c r="AS167" s="3">
        <f t="shared" si="34"/>
        <v>10030454</v>
      </c>
    </row>
    <row r="168" spans="1:45" ht="22.5" customHeight="1" x14ac:dyDescent="0.55000000000000004">
      <c r="A168" s="5">
        <v>1000</v>
      </c>
      <c r="B168" s="52" t="s">
        <v>66</v>
      </c>
      <c r="C168" s="63"/>
      <c r="D168" s="64">
        <v>10030455</v>
      </c>
      <c r="E168" s="144"/>
      <c r="F168" s="118"/>
      <c r="G168" s="118"/>
      <c r="H168" s="118"/>
      <c r="I168" s="64"/>
      <c r="J168" s="64"/>
      <c r="K168" s="118"/>
      <c r="L168" s="105"/>
      <c r="M168" s="8"/>
      <c r="N168" s="91" t="s">
        <v>282</v>
      </c>
      <c r="O168" s="10">
        <v>14</v>
      </c>
      <c r="P168" s="10"/>
      <c r="Q168" s="11"/>
      <c r="R168" s="11"/>
      <c r="S168" s="43"/>
      <c r="Y168" s="122"/>
      <c r="Z168" s="50"/>
      <c r="AA168" s="50"/>
      <c r="AB168" s="50"/>
      <c r="AC168" s="50"/>
      <c r="AD168" s="121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Q168" s="132" t="s">
        <v>386</v>
      </c>
      <c r="AR168" s="122" t="str">
        <f t="shared" si="35"/>
        <v xml:space="preserve">P002520 Cross round self-tapping screw F </v>
      </c>
      <c r="AS168" s="3">
        <f t="shared" si="34"/>
        <v>10030455</v>
      </c>
    </row>
    <row r="169" spans="1:45" ht="22.5" customHeight="1" x14ac:dyDescent="0.55000000000000004">
      <c r="A169" s="5">
        <v>1000</v>
      </c>
      <c r="B169" s="52" t="s">
        <v>66</v>
      </c>
      <c r="C169" s="63"/>
      <c r="D169" s="64">
        <v>10030456</v>
      </c>
      <c r="E169" s="144"/>
      <c r="F169" s="118"/>
      <c r="G169" s="118"/>
      <c r="H169" s="118"/>
      <c r="I169" s="64"/>
      <c r="J169" s="64"/>
      <c r="K169" s="118"/>
      <c r="L169" s="105"/>
      <c r="M169" s="8"/>
      <c r="N169" s="91" t="s">
        <v>283</v>
      </c>
      <c r="O169" s="10">
        <v>4</v>
      </c>
      <c r="P169" s="10"/>
      <c r="Q169" s="11"/>
      <c r="R169" s="11"/>
      <c r="S169" s="43"/>
      <c r="Y169" s="122"/>
      <c r="Z169" s="50"/>
      <c r="AA169" s="50"/>
      <c r="AB169" s="50"/>
      <c r="AC169" s="50"/>
      <c r="AD169" s="121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Q169" s="132" t="s">
        <v>387</v>
      </c>
      <c r="AR169" s="122" t="str">
        <f t="shared" si="35"/>
        <v>P002727 Plastic slide lock L=581.6mm</v>
      </c>
      <c r="AS169" s="3">
        <f t="shared" si="34"/>
        <v>10030456</v>
      </c>
    </row>
    <row r="170" spans="1:45" ht="22.5" customHeight="1" x14ac:dyDescent="0.55000000000000004">
      <c r="A170" s="5">
        <v>1000</v>
      </c>
      <c r="B170" s="52" t="s">
        <v>66</v>
      </c>
      <c r="C170" s="63"/>
      <c r="D170" s="64">
        <v>10034174</v>
      </c>
      <c r="E170" s="144"/>
      <c r="F170" s="118"/>
      <c r="G170" s="118"/>
      <c r="H170" s="118"/>
      <c r="I170" s="64"/>
      <c r="J170" s="64"/>
      <c r="K170" s="118"/>
      <c r="L170" s="105"/>
      <c r="M170" s="8"/>
      <c r="N170" s="91" t="s">
        <v>284</v>
      </c>
      <c r="O170" s="10">
        <v>7</v>
      </c>
      <c r="P170" s="10"/>
      <c r="Q170" s="11"/>
      <c r="R170" s="11"/>
      <c r="S170" s="43"/>
      <c r="Y170" s="122"/>
      <c r="Z170" s="50"/>
      <c r="AA170" s="50"/>
      <c r="AB170" s="50"/>
      <c r="AC170" s="50"/>
      <c r="AD170" s="121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Q170" s="132" t="s">
        <v>388</v>
      </c>
      <c r="AR170" s="122" t="str">
        <f t="shared" si="35"/>
        <v>P002803 ball slide rail core (left)</v>
      </c>
      <c r="AS170" s="3">
        <f t="shared" si="34"/>
        <v>10034174</v>
      </c>
    </row>
    <row r="171" spans="1:45" ht="22.5" customHeight="1" x14ac:dyDescent="0.55000000000000004">
      <c r="A171" s="5">
        <v>1000</v>
      </c>
      <c r="B171" s="52" t="s">
        <v>66</v>
      </c>
      <c r="C171" s="63"/>
      <c r="D171" s="64">
        <v>10034175</v>
      </c>
      <c r="E171" s="144"/>
      <c r="F171" s="118"/>
      <c r="G171" s="118"/>
      <c r="H171" s="118"/>
      <c r="I171" s="118"/>
      <c r="J171" s="64"/>
      <c r="K171" s="118"/>
      <c r="L171" s="105"/>
      <c r="M171" s="8"/>
      <c r="N171" s="91" t="s">
        <v>285</v>
      </c>
      <c r="O171" s="10">
        <v>5</v>
      </c>
      <c r="P171" s="10"/>
      <c r="Q171" s="11"/>
      <c r="R171" s="11"/>
      <c r="S171" s="43"/>
      <c r="Y171" s="122"/>
      <c r="Z171" s="50"/>
      <c r="AA171" s="50"/>
      <c r="AB171" s="50"/>
      <c r="AC171" s="50"/>
      <c r="AD171" s="121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Q171" s="132" t="s">
        <v>389</v>
      </c>
      <c r="AR171" s="122" t="str">
        <f t="shared" si="35"/>
        <v>P002804 ball slide rail shell (left)</v>
      </c>
      <c r="AS171" s="3">
        <f t="shared" si="34"/>
        <v>10034175</v>
      </c>
    </row>
    <row r="172" spans="1:45" ht="22.5" customHeight="1" x14ac:dyDescent="0.55000000000000004">
      <c r="A172" s="5">
        <v>1000</v>
      </c>
      <c r="B172" s="52" t="s">
        <v>66</v>
      </c>
      <c r="C172" s="63"/>
      <c r="D172" s="64">
        <v>10034176</v>
      </c>
      <c r="E172" s="144"/>
      <c r="F172" s="118"/>
      <c r="G172" s="118"/>
      <c r="H172" s="118"/>
      <c r="I172" s="118"/>
      <c r="J172" s="64"/>
      <c r="K172" s="118"/>
      <c r="L172" s="105"/>
      <c r="M172" s="8"/>
      <c r="N172" s="91" t="s">
        <v>286</v>
      </c>
      <c r="O172" s="10">
        <v>7</v>
      </c>
      <c r="P172" s="10"/>
      <c r="Q172" s="11"/>
      <c r="R172" s="11"/>
      <c r="S172" s="43"/>
      <c r="Y172" s="122"/>
      <c r="Z172" s="50"/>
      <c r="AA172" s="50"/>
      <c r="AB172" s="50"/>
      <c r="AC172" s="50"/>
      <c r="AD172" s="121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Q172" s="132" t="s">
        <v>390</v>
      </c>
      <c r="AR172" s="122" t="str">
        <f t="shared" si="35"/>
        <v>P002805 ball slide rail core (right)</v>
      </c>
      <c r="AS172" s="3">
        <f t="shared" si="34"/>
        <v>10034176</v>
      </c>
    </row>
    <row r="173" spans="1:45" ht="22.5" customHeight="1" x14ac:dyDescent="0.55000000000000004">
      <c r="A173" s="5">
        <v>1000</v>
      </c>
      <c r="B173" s="52" t="s">
        <v>66</v>
      </c>
      <c r="C173" s="63"/>
      <c r="D173" s="64">
        <v>10034177</v>
      </c>
      <c r="E173" s="144"/>
      <c r="F173" s="118"/>
      <c r="G173" s="118"/>
      <c r="H173" s="118"/>
      <c r="I173" s="118"/>
      <c r="J173" s="64"/>
      <c r="K173" s="118"/>
      <c r="L173" s="105"/>
      <c r="M173" s="8"/>
      <c r="N173" s="91" t="s">
        <v>287</v>
      </c>
      <c r="O173" s="10">
        <v>5</v>
      </c>
      <c r="P173" s="10"/>
      <c r="Q173" s="11"/>
      <c r="R173" s="11"/>
      <c r="S173" s="43"/>
      <c r="Y173" s="122"/>
      <c r="Z173" s="50"/>
      <c r="AA173" s="50"/>
      <c r="AB173" s="50"/>
      <c r="AC173" s="50"/>
      <c r="AD173" s="121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Q173" s="132" t="s">
        <v>391</v>
      </c>
      <c r="AR173" s="122" t="str">
        <f t="shared" si="35"/>
        <v>P002806 ball slide rail shell (right)</v>
      </c>
      <c r="AS173" s="3">
        <f t="shared" si="34"/>
        <v>10034177</v>
      </c>
    </row>
    <row r="174" spans="1:45" ht="22.5" customHeight="1" x14ac:dyDescent="0.55000000000000004">
      <c r="A174" s="5">
        <v>1000</v>
      </c>
      <c r="B174" s="52" t="s">
        <v>66</v>
      </c>
      <c r="C174" s="63"/>
      <c r="D174" s="64">
        <v>10030461</v>
      </c>
      <c r="E174" s="144"/>
      <c r="F174" s="118"/>
      <c r="G174" s="118"/>
      <c r="H174" s="118"/>
      <c r="I174" s="118"/>
      <c r="J174" s="64"/>
      <c r="K174" s="118"/>
      <c r="L174" s="105"/>
      <c r="M174" s="8"/>
      <c r="N174" s="91" t="s">
        <v>288</v>
      </c>
      <c r="O174" s="10">
        <v>4</v>
      </c>
      <c r="P174" s="10"/>
      <c r="Q174" s="11"/>
      <c r="R174" s="11"/>
      <c r="S174" s="43"/>
      <c r="Y174" s="122"/>
      <c r="Z174" s="50"/>
      <c r="AA174" s="50"/>
      <c r="AB174" s="50"/>
      <c r="AC174" s="50"/>
      <c r="AD174" s="121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Q174" s="132" t="s">
        <v>392</v>
      </c>
      <c r="AR174" s="122" t="str">
        <f t="shared" si="35"/>
        <v>P002728 ball slide rail shell</v>
      </c>
      <c r="AS174" s="3">
        <f t="shared" si="34"/>
        <v>10030461</v>
      </c>
    </row>
    <row r="175" spans="1:45" ht="22.5" customHeight="1" x14ac:dyDescent="0.55000000000000004">
      <c r="A175" s="5">
        <v>1000</v>
      </c>
      <c r="B175" s="52" t="s">
        <v>66</v>
      </c>
      <c r="C175" s="63"/>
      <c r="D175" s="64">
        <v>10030462</v>
      </c>
      <c r="E175" s="144"/>
      <c r="F175" s="118"/>
      <c r="G175" s="118"/>
      <c r="H175" s="117"/>
      <c r="I175" s="64"/>
      <c r="J175" s="65"/>
      <c r="K175" s="66"/>
      <c r="L175" s="105"/>
      <c r="M175" s="8"/>
      <c r="N175" s="91" t="s">
        <v>289</v>
      </c>
      <c r="O175" s="10">
        <v>4</v>
      </c>
      <c r="P175" s="10"/>
      <c r="Q175" s="11"/>
      <c r="R175" s="11"/>
      <c r="S175" s="43"/>
      <c r="Y175" s="122"/>
      <c r="Z175" s="50"/>
      <c r="AA175" s="50"/>
      <c r="AB175" s="50"/>
      <c r="AC175" s="50"/>
      <c r="AD175" s="121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Q175" s="132" t="s">
        <v>393</v>
      </c>
      <c r="AR175" s="122" t="str">
        <f t="shared" si="35"/>
        <v>P000552 Open iron rivet 4x8</v>
      </c>
      <c r="AS175" s="3">
        <f t="shared" si="34"/>
        <v>10030462</v>
      </c>
    </row>
    <row r="176" spans="1:45" ht="22.5" customHeight="1" x14ac:dyDescent="0.55000000000000004">
      <c r="A176" s="5">
        <v>1000</v>
      </c>
      <c r="B176" s="52" t="s">
        <v>66</v>
      </c>
      <c r="C176" s="63"/>
      <c r="D176" s="64">
        <v>10028460</v>
      </c>
      <c r="E176" s="143"/>
      <c r="F176" s="118"/>
      <c r="G176" s="118"/>
      <c r="H176" s="117"/>
      <c r="I176" s="64"/>
      <c r="J176" s="65"/>
      <c r="K176" s="66"/>
      <c r="L176" s="105"/>
      <c r="M176" s="8"/>
      <c r="N176" s="91" t="s">
        <v>290</v>
      </c>
      <c r="O176" s="10">
        <v>6</v>
      </c>
      <c r="P176" s="10"/>
      <c r="Q176" s="11"/>
      <c r="R176" s="11"/>
      <c r="S176" s="43"/>
      <c r="Y176" s="122"/>
      <c r="Z176" s="50"/>
      <c r="AA176" s="50"/>
      <c r="AB176" s="50"/>
      <c r="AC176" s="50"/>
      <c r="AD176" s="121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Q176" s="132" t="s">
        <v>91</v>
      </c>
      <c r="AR176" s="122" t="str">
        <f t="shared" si="35"/>
        <v>P000305 Open iron rivet 4x6</v>
      </c>
      <c r="AS176" s="3">
        <f t="shared" si="34"/>
        <v>10028460</v>
      </c>
    </row>
    <row r="177" spans="1:45" ht="22.5" customHeight="1" x14ac:dyDescent="0.55000000000000004">
      <c r="A177" s="5">
        <v>1000</v>
      </c>
      <c r="B177" s="52" t="s">
        <v>66</v>
      </c>
      <c r="C177" s="63"/>
      <c r="D177" s="64">
        <v>10034178</v>
      </c>
      <c r="E177" s="143"/>
      <c r="F177" s="64"/>
      <c r="G177" s="64"/>
      <c r="H177" s="71"/>
      <c r="I177" s="64"/>
      <c r="J177" s="65"/>
      <c r="K177" s="66"/>
      <c r="L177" s="105"/>
      <c r="M177" s="8"/>
      <c r="N177" s="91" t="s">
        <v>291</v>
      </c>
      <c r="O177" s="10">
        <v>24</v>
      </c>
      <c r="P177" s="10"/>
      <c r="Q177" s="11"/>
      <c r="R177" s="11"/>
      <c r="S177" s="43"/>
      <c r="Y177" s="122"/>
      <c r="Z177" s="50"/>
      <c r="AA177" s="50"/>
      <c r="AB177" s="50"/>
      <c r="AC177" s="50"/>
      <c r="AD177" s="121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Q177" s="132" t="s">
        <v>394</v>
      </c>
      <c r="AR177" s="122" t="str">
        <f t="shared" si="35"/>
        <v>P000457 Open aluminum rivet 4x6</v>
      </c>
      <c r="AS177" s="3">
        <f t="shared" si="34"/>
        <v>10034178</v>
      </c>
    </row>
    <row r="178" spans="1:45" ht="22.5" customHeight="1" x14ac:dyDescent="0.55000000000000004">
      <c r="A178" s="5">
        <v>1000</v>
      </c>
      <c r="B178" s="52" t="s">
        <v>66</v>
      </c>
      <c r="C178" s="63"/>
      <c r="D178" s="64">
        <v>10034179</v>
      </c>
      <c r="E178" s="143"/>
      <c r="F178" s="64"/>
      <c r="G178" s="64"/>
      <c r="H178" s="64"/>
      <c r="I178" s="64"/>
      <c r="J178" s="65"/>
      <c r="K178" s="66"/>
      <c r="L178" s="105"/>
      <c r="M178" s="8"/>
      <c r="N178" s="91" t="s">
        <v>292</v>
      </c>
      <c r="O178" s="10">
        <v>8</v>
      </c>
      <c r="P178" s="10"/>
      <c r="Q178" s="11"/>
      <c r="R178" s="11"/>
      <c r="S178" s="43"/>
      <c r="Y178" s="122"/>
      <c r="Z178" s="50"/>
      <c r="AA178" s="50"/>
      <c r="AB178" s="50"/>
      <c r="AC178" s="50"/>
      <c r="AD178" s="121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Q178" s="132" t="s">
        <v>395</v>
      </c>
      <c r="AR178" s="122" t="str">
        <f t="shared" si="35"/>
        <v>P003181  Open aluminum rivet 4x10</v>
      </c>
      <c r="AS178" s="3">
        <f t="shared" si="34"/>
        <v>10034179</v>
      </c>
    </row>
    <row r="179" spans="1:45" ht="22.5" customHeight="1" x14ac:dyDescent="0.55000000000000004">
      <c r="A179" s="5">
        <v>1000</v>
      </c>
      <c r="B179" s="52" t="s">
        <v>66</v>
      </c>
      <c r="C179" s="63"/>
      <c r="D179" s="64">
        <v>10030463</v>
      </c>
      <c r="E179" s="143"/>
      <c r="F179" s="64"/>
      <c r="G179" s="64"/>
      <c r="H179" s="64"/>
      <c r="I179" s="64"/>
      <c r="J179" s="65"/>
      <c r="K179" s="66"/>
      <c r="L179" s="105"/>
      <c r="M179" s="8"/>
      <c r="N179" s="91" t="s">
        <v>293</v>
      </c>
      <c r="O179" s="10">
        <v>2</v>
      </c>
      <c r="P179" s="10"/>
      <c r="Q179" s="11"/>
      <c r="R179" s="11"/>
      <c r="S179" s="43"/>
      <c r="Y179" s="122"/>
      <c r="Z179" s="50"/>
      <c r="AA179" s="50"/>
      <c r="AB179" s="50"/>
      <c r="AC179" s="50"/>
      <c r="AD179" s="121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Q179" s="132" t="s">
        <v>396</v>
      </c>
      <c r="AR179" s="122" t="str">
        <f t="shared" si="35"/>
        <v>P002730  Pneumatic bracket</v>
      </c>
      <c r="AS179" s="3">
        <f t="shared" si="34"/>
        <v>10030463</v>
      </c>
    </row>
    <row r="180" spans="1:45" ht="22.5" customHeight="1" x14ac:dyDescent="0.55000000000000004">
      <c r="A180" s="5">
        <v>1000</v>
      </c>
      <c r="B180" s="52" t="s">
        <v>66</v>
      </c>
      <c r="C180" s="63"/>
      <c r="D180" s="64">
        <v>10034960</v>
      </c>
      <c r="E180" s="146"/>
      <c r="F180" s="64"/>
      <c r="G180" s="64"/>
      <c r="H180" s="71"/>
      <c r="I180" s="64"/>
      <c r="J180" s="65"/>
      <c r="K180" s="66"/>
      <c r="L180" s="105"/>
      <c r="M180" s="8"/>
      <c r="N180" s="91" t="s">
        <v>424</v>
      </c>
      <c r="O180" s="10">
        <v>4</v>
      </c>
      <c r="P180" s="10"/>
      <c r="Q180" s="11"/>
      <c r="R180" s="11"/>
      <c r="S180" s="43"/>
      <c r="Y180" s="122"/>
      <c r="Z180" s="50"/>
      <c r="AA180" s="50"/>
      <c r="AB180" s="50"/>
      <c r="AC180" s="50"/>
      <c r="AD180" s="121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Q180" s="132" t="s">
        <v>397</v>
      </c>
      <c r="AR180" s="122" t="str">
        <f t="shared" si="35"/>
        <v>P003455 Flat head half hexagon rivet nut</v>
      </c>
      <c r="AS180" s="3">
        <f t="shared" si="34"/>
        <v>10034960</v>
      </c>
    </row>
    <row r="181" spans="1:45" ht="22.5" customHeight="1" x14ac:dyDescent="0.55000000000000004">
      <c r="A181" s="5">
        <v>1000</v>
      </c>
      <c r="B181" s="52" t="s">
        <v>66</v>
      </c>
      <c r="C181" s="63"/>
      <c r="D181" s="64">
        <v>20004240</v>
      </c>
      <c r="E181" s="143"/>
      <c r="F181" s="64"/>
      <c r="G181" s="64"/>
      <c r="H181" s="64"/>
      <c r="I181" s="64"/>
      <c r="J181" s="65"/>
      <c r="K181" s="66"/>
      <c r="L181" s="105"/>
      <c r="M181" s="8"/>
      <c r="N181" s="91" t="s">
        <v>295</v>
      </c>
      <c r="O181" s="10">
        <v>2</v>
      </c>
      <c r="P181" s="10"/>
      <c r="Q181" s="11"/>
      <c r="R181" s="11"/>
      <c r="S181" s="43"/>
      <c r="Y181" s="122"/>
      <c r="Z181" s="50"/>
      <c r="AA181" s="50"/>
      <c r="AB181" s="50"/>
      <c r="AC181" s="50"/>
      <c r="AD181" s="121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Q181" s="132" t="s">
        <v>398</v>
      </c>
      <c r="AR181" s="122" t="str">
        <f t="shared" si="35"/>
        <v>P002614 Black anti-collision rubber pellets</v>
      </c>
      <c r="AS181" s="3">
        <f t="shared" si="34"/>
        <v>20004240</v>
      </c>
    </row>
    <row r="182" spans="1:45" ht="22.5" customHeight="1" x14ac:dyDescent="0.55000000000000004">
      <c r="A182" s="5">
        <v>1000</v>
      </c>
      <c r="B182" s="52" t="s">
        <v>66</v>
      </c>
      <c r="C182" s="63"/>
      <c r="D182" s="64">
        <v>20004241</v>
      </c>
      <c r="E182" s="143"/>
      <c r="F182" s="64"/>
      <c r="G182" s="64"/>
      <c r="H182" s="71"/>
      <c r="I182" s="64"/>
      <c r="J182" s="65"/>
      <c r="K182" s="66"/>
      <c r="L182" s="105"/>
      <c r="M182" s="8"/>
      <c r="N182" s="91" t="s">
        <v>296</v>
      </c>
      <c r="O182" s="10">
        <v>1</v>
      </c>
      <c r="P182" s="10"/>
      <c r="Q182" s="11"/>
      <c r="R182" s="11"/>
      <c r="S182" s="43"/>
      <c r="Y182" s="122"/>
      <c r="Z182" s="50"/>
      <c r="AA182" s="50"/>
      <c r="AB182" s="50"/>
      <c r="AC182" s="50"/>
      <c r="AD182" s="121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Q182" s="132" t="s">
        <v>399</v>
      </c>
      <c r="AR182" s="122" t="str">
        <f t="shared" si="35"/>
        <v>P001106 Rubber trademark U.S.GENERAL</v>
      </c>
      <c r="AS182" s="3">
        <f t="shared" si="34"/>
        <v>20004241</v>
      </c>
    </row>
    <row r="183" spans="1:45" ht="22.5" customHeight="1" x14ac:dyDescent="0.55000000000000004">
      <c r="A183" s="5">
        <v>1000</v>
      </c>
      <c r="B183" s="52" t="s">
        <v>66</v>
      </c>
      <c r="C183" s="63"/>
      <c r="D183" s="64">
        <v>20004981</v>
      </c>
      <c r="E183" s="143"/>
      <c r="F183" s="64"/>
      <c r="G183" s="64"/>
      <c r="H183" s="64"/>
      <c r="I183" s="64"/>
      <c r="J183" s="65"/>
      <c r="K183" s="66"/>
      <c r="L183" s="105"/>
      <c r="M183" s="8"/>
      <c r="N183" s="91" t="s">
        <v>297</v>
      </c>
      <c r="O183" s="10">
        <v>1</v>
      </c>
      <c r="P183" s="10"/>
      <c r="Q183" s="11"/>
      <c r="R183" s="11"/>
      <c r="S183" s="43"/>
      <c r="Y183" s="122"/>
      <c r="Z183" s="50"/>
      <c r="AA183" s="50"/>
      <c r="AB183" s="50"/>
      <c r="AC183" s="50"/>
      <c r="AD183" s="121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Q183" s="132" t="s">
        <v>400</v>
      </c>
      <c r="AR183" s="122" t="str">
        <f t="shared" si="35"/>
        <v>P003300 Rubber trademark SERIES3</v>
      </c>
      <c r="AS183" s="3">
        <f t="shared" si="34"/>
        <v>20004981</v>
      </c>
    </row>
    <row r="184" spans="1:45" ht="22.5" customHeight="1" x14ac:dyDescent="0.55000000000000004">
      <c r="A184" s="5">
        <v>1000</v>
      </c>
      <c r="B184" s="52" t="s">
        <v>66</v>
      </c>
      <c r="C184" s="63"/>
      <c r="D184" s="64">
        <v>20005029</v>
      </c>
      <c r="E184" s="143"/>
      <c r="F184" s="64"/>
      <c r="G184" s="64"/>
      <c r="H184" s="64"/>
      <c r="I184" s="64"/>
      <c r="J184" s="65"/>
      <c r="K184" s="66"/>
      <c r="L184" s="105"/>
      <c r="M184" s="8"/>
      <c r="N184" s="91" t="s">
        <v>298</v>
      </c>
      <c r="O184" s="10">
        <v>3</v>
      </c>
      <c r="P184" s="10"/>
      <c r="Q184" s="11"/>
      <c r="R184" s="11"/>
      <c r="S184" s="43"/>
      <c r="Y184" s="122"/>
      <c r="Z184" s="50"/>
      <c r="AA184" s="50"/>
      <c r="AB184" s="50"/>
      <c r="AC184" s="50"/>
      <c r="AD184" s="121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Q184" s="132" t="s">
        <v>404</v>
      </c>
      <c r="AR184" s="122" t="str">
        <f t="shared" si="35"/>
        <v>PM060104 PVC pad 167x494x2</v>
      </c>
      <c r="AS184" s="3">
        <f t="shared" si="34"/>
        <v>20005029</v>
      </c>
    </row>
    <row r="185" spans="1:45" ht="22.5" customHeight="1" x14ac:dyDescent="0.55000000000000004">
      <c r="A185" s="5">
        <v>1000</v>
      </c>
      <c r="B185" s="52" t="s">
        <v>66</v>
      </c>
      <c r="C185" s="63"/>
      <c r="D185" s="64">
        <v>20005026</v>
      </c>
      <c r="E185" s="144"/>
      <c r="F185" s="118"/>
      <c r="G185" s="118"/>
      <c r="H185" s="118"/>
      <c r="I185" s="64"/>
      <c r="J185" s="118"/>
      <c r="K185" s="118"/>
      <c r="L185" s="105"/>
      <c r="M185" s="8"/>
      <c r="N185" s="91" t="s">
        <v>299</v>
      </c>
      <c r="O185" s="10">
        <v>4</v>
      </c>
      <c r="P185" s="10"/>
      <c r="Q185" s="11"/>
      <c r="R185" s="11"/>
      <c r="S185" s="43"/>
      <c r="Y185" s="122"/>
      <c r="Z185" s="50"/>
      <c r="AA185" s="50"/>
      <c r="AB185" s="50"/>
      <c r="AC185" s="50"/>
      <c r="AD185" s="121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Q185" s="132" t="s">
        <v>405</v>
      </c>
      <c r="AR185" s="122" t="str">
        <f t="shared" si="35"/>
        <v>PM060101 PVC pad 566x494x2</v>
      </c>
      <c r="AS185" s="3">
        <f t="shared" si="34"/>
        <v>20005026</v>
      </c>
    </row>
    <row r="186" spans="1:45" ht="22.5" customHeight="1" x14ac:dyDescent="0.55000000000000004">
      <c r="A186" s="5">
        <v>1000</v>
      </c>
      <c r="B186" s="52" t="s">
        <v>66</v>
      </c>
      <c r="C186" s="63"/>
      <c r="D186" s="64">
        <v>20005008</v>
      </c>
      <c r="E186" s="144"/>
      <c r="F186" s="118"/>
      <c r="G186" s="118"/>
      <c r="H186" s="118"/>
      <c r="I186" s="64"/>
      <c r="J186" s="118"/>
      <c r="K186" s="118"/>
      <c r="L186" s="105"/>
      <c r="M186" s="8"/>
      <c r="N186" s="91" t="s">
        <v>300</v>
      </c>
      <c r="O186" s="10">
        <v>1</v>
      </c>
      <c r="P186" s="10"/>
      <c r="Q186" s="11"/>
      <c r="R186" s="11"/>
      <c r="S186" s="43"/>
      <c r="Y186" s="122"/>
      <c r="Z186" s="50"/>
      <c r="AA186" s="50"/>
      <c r="AB186" s="50"/>
      <c r="AC186" s="50"/>
      <c r="AD186" s="121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Q186" s="132" t="s">
        <v>401</v>
      </c>
      <c r="AR186" s="122" t="str">
        <f t="shared" si="35"/>
        <v>P002731 PVC pad 662x537x2</v>
      </c>
      <c r="AS186" s="3">
        <f t="shared" si="34"/>
        <v>20005008</v>
      </c>
    </row>
    <row r="187" spans="1:45" ht="22.5" customHeight="1" x14ac:dyDescent="0.55000000000000004">
      <c r="A187" s="5">
        <v>1000</v>
      </c>
      <c r="B187" s="52" t="s">
        <v>66</v>
      </c>
      <c r="C187" s="63"/>
      <c r="D187" s="64">
        <v>20004936</v>
      </c>
      <c r="E187" s="144"/>
      <c r="F187" s="118"/>
      <c r="G187" s="118"/>
      <c r="H187" s="118"/>
      <c r="I187" s="64"/>
      <c r="J187" s="118"/>
      <c r="K187" s="118"/>
      <c r="L187" s="105"/>
      <c r="M187" s="8"/>
      <c r="N187" s="91" t="s">
        <v>301</v>
      </c>
      <c r="O187" s="10">
        <v>1</v>
      </c>
      <c r="P187" s="10"/>
      <c r="Q187" s="11"/>
      <c r="R187" s="11"/>
      <c r="S187" s="43"/>
      <c r="Y187" s="122"/>
      <c r="Z187" s="50"/>
      <c r="AA187" s="50"/>
      <c r="AB187" s="50"/>
      <c r="AC187" s="50"/>
      <c r="AD187" s="121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Q187" s="132" t="s">
        <v>406</v>
      </c>
      <c r="AR187" s="122" t="str">
        <f t="shared" si="35"/>
        <v>PM030251 CH-2607HGR six-sided carton</v>
      </c>
      <c r="AS187" s="3">
        <f t="shared" si="34"/>
        <v>20004936</v>
      </c>
    </row>
    <row r="188" spans="1:45" ht="22.5" customHeight="1" x14ac:dyDescent="0.55000000000000004">
      <c r="A188" s="5">
        <v>1000</v>
      </c>
      <c r="B188" s="52" t="s">
        <v>66</v>
      </c>
      <c r="C188" s="63"/>
      <c r="D188" s="64">
        <v>20004952</v>
      </c>
      <c r="E188" s="144"/>
      <c r="F188" s="118"/>
      <c r="G188" s="118"/>
      <c r="H188" s="118"/>
      <c r="I188" s="118"/>
      <c r="J188" s="117"/>
      <c r="K188" s="118"/>
      <c r="L188" s="105"/>
      <c r="M188" s="8"/>
      <c r="N188" s="91" t="s">
        <v>302</v>
      </c>
      <c r="O188" s="10">
        <v>4</v>
      </c>
      <c r="P188" s="10"/>
      <c r="Q188" s="11"/>
      <c r="R188" s="11"/>
      <c r="S188" s="43"/>
      <c r="Y188" s="122"/>
      <c r="Z188" s="50"/>
      <c r="AA188" s="50"/>
      <c r="AB188" s="50"/>
      <c r="AC188" s="50"/>
      <c r="AD188" s="121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Q188" s="132" t="s">
        <v>402</v>
      </c>
      <c r="AR188" s="122" t="str">
        <f t="shared" si="35"/>
        <v>P002754 Foam edge guard 558x50x50</v>
      </c>
      <c r="AS188" s="3">
        <f t="shared" si="34"/>
        <v>20004952</v>
      </c>
    </row>
    <row r="189" spans="1:45" ht="22.5" customHeight="1" x14ac:dyDescent="0.55000000000000004">
      <c r="A189" s="5">
        <v>1000</v>
      </c>
      <c r="B189" s="52" t="s">
        <v>66</v>
      </c>
      <c r="C189" s="63"/>
      <c r="D189" s="64">
        <v>20005019</v>
      </c>
      <c r="E189" s="144"/>
      <c r="F189" s="118"/>
      <c r="G189" s="118"/>
      <c r="H189" s="118"/>
      <c r="I189" s="118"/>
      <c r="J189" s="117"/>
      <c r="K189" s="118"/>
      <c r="L189" s="105"/>
      <c r="M189" s="8"/>
      <c r="N189" s="91" t="s">
        <v>303</v>
      </c>
      <c r="O189" s="10">
        <v>2</v>
      </c>
      <c r="P189" s="10"/>
      <c r="Q189" s="11"/>
      <c r="R189" s="11"/>
      <c r="S189" s="43"/>
      <c r="Y189" s="122"/>
      <c r="Z189" s="50"/>
      <c r="AA189" s="50"/>
      <c r="AB189" s="50"/>
      <c r="AC189" s="50"/>
      <c r="AD189" s="121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Q189" s="132" t="s">
        <v>407</v>
      </c>
      <c r="AR189" s="122" t="str">
        <f t="shared" si="35"/>
        <v>PM050296 Bubble board 605×558×20</v>
      </c>
      <c r="AS189" s="3">
        <f t="shared" si="34"/>
        <v>20005019</v>
      </c>
    </row>
    <row r="190" spans="1:45" ht="22.5" customHeight="1" x14ac:dyDescent="0.55000000000000004">
      <c r="A190" s="5">
        <v>1000</v>
      </c>
      <c r="B190" s="52" t="s">
        <v>66</v>
      </c>
      <c r="C190" s="63"/>
      <c r="D190" s="64">
        <v>20005020</v>
      </c>
      <c r="E190" s="144"/>
      <c r="F190" s="118"/>
      <c r="G190" s="118"/>
      <c r="H190" s="118"/>
      <c r="I190" s="118"/>
      <c r="J190" s="117"/>
      <c r="K190" s="118"/>
      <c r="L190" s="105"/>
      <c r="M190" s="8"/>
      <c r="N190" s="91" t="s">
        <v>304</v>
      </c>
      <c r="O190" s="10">
        <v>4</v>
      </c>
      <c r="P190" s="10"/>
      <c r="Q190" s="11"/>
      <c r="R190" s="11"/>
      <c r="S190" s="43"/>
      <c r="Y190" s="122"/>
      <c r="Z190" s="50"/>
      <c r="AA190" s="50"/>
      <c r="AB190" s="50"/>
      <c r="AC190" s="50"/>
      <c r="AD190" s="121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Q190" s="132" t="s">
        <v>408</v>
      </c>
      <c r="AR190" s="122" t="str">
        <f t="shared" si="35"/>
        <v>PM050297 Bubble board 185×558×20</v>
      </c>
      <c r="AS190" s="3">
        <f t="shared" si="34"/>
        <v>20005020</v>
      </c>
    </row>
    <row r="191" spans="1:45" ht="22.5" customHeight="1" x14ac:dyDescent="0.55000000000000004">
      <c r="A191" s="5">
        <v>1000</v>
      </c>
      <c r="B191" s="52" t="s">
        <v>66</v>
      </c>
      <c r="C191" s="63"/>
      <c r="D191" s="64">
        <v>20005014</v>
      </c>
      <c r="E191" s="144"/>
      <c r="F191" s="118"/>
      <c r="G191" s="118"/>
      <c r="H191" s="118"/>
      <c r="I191" s="118"/>
      <c r="J191" s="117"/>
      <c r="K191" s="118"/>
      <c r="L191" s="105"/>
      <c r="M191" s="8"/>
      <c r="N191" s="91" t="s">
        <v>305</v>
      </c>
      <c r="O191" s="10">
        <v>2</v>
      </c>
      <c r="P191" s="10"/>
      <c r="Q191" s="11"/>
      <c r="R191" s="11"/>
      <c r="S191" s="43"/>
      <c r="Y191" s="122"/>
      <c r="Z191" s="50"/>
      <c r="AA191" s="50"/>
      <c r="AB191" s="50"/>
      <c r="AC191" s="50"/>
      <c r="AD191" s="121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Q191" s="132" t="s">
        <v>409</v>
      </c>
      <c r="AR191" s="122" t="str">
        <f t="shared" si="35"/>
        <v>PM050213 Bubble board 708×584×20</v>
      </c>
      <c r="AS191" s="3">
        <f t="shared" si="34"/>
        <v>20005014</v>
      </c>
    </row>
    <row r="192" spans="1:45" ht="22.5" customHeight="1" x14ac:dyDescent="0.55000000000000004">
      <c r="A192" s="5">
        <v>1000</v>
      </c>
      <c r="B192" s="52" t="s">
        <v>66</v>
      </c>
      <c r="C192" s="63"/>
      <c r="D192" s="64">
        <v>20004978</v>
      </c>
      <c r="E192" s="144"/>
      <c r="F192" s="71"/>
      <c r="G192" s="118"/>
      <c r="H192" s="118"/>
      <c r="I192" s="64"/>
      <c r="J192" s="65"/>
      <c r="K192" s="66"/>
      <c r="L192" s="105"/>
      <c r="M192" s="8"/>
      <c r="N192" s="91" t="s">
        <v>306</v>
      </c>
      <c r="O192" s="10">
        <v>1</v>
      </c>
      <c r="P192" s="10"/>
      <c r="Q192" s="11"/>
      <c r="R192" s="11"/>
      <c r="S192" s="43"/>
      <c r="Y192" s="122"/>
      <c r="Z192" s="50"/>
      <c r="AA192" s="50"/>
      <c r="AB192" s="50"/>
      <c r="AC192" s="50"/>
      <c r="AD192" s="121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Q192" s="132" t="s">
        <v>410</v>
      </c>
      <c r="AR192" s="122" t="str">
        <f t="shared" si="35"/>
        <v>PM040152 Plastic bag 1300x1200</v>
      </c>
      <c r="AS192" s="3">
        <f t="shared" si="34"/>
        <v>20004978</v>
      </c>
    </row>
    <row r="193" spans="1:45" ht="22.5" customHeight="1" x14ac:dyDescent="0.55000000000000004">
      <c r="A193" s="5">
        <v>1000</v>
      </c>
      <c r="B193" s="52" t="s">
        <v>66</v>
      </c>
      <c r="C193" s="63"/>
      <c r="D193" s="64">
        <v>20004089</v>
      </c>
      <c r="E193" s="64"/>
      <c r="F193" s="71"/>
      <c r="G193" s="118"/>
      <c r="H193" s="118"/>
      <c r="I193" s="64"/>
      <c r="J193" s="65"/>
      <c r="K193" s="66"/>
      <c r="L193" s="105"/>
      <c r="M193" s="8"/>
      <c r="N193" s="91" t="s">
        <v>462</v>
      </c>
      <c r="O193" s="10">
        <v>0.2</v>
      </c>
      <c r="P193" s="10"/>
      <c r="Q193" s="11"/>
      <c r="R193" s="11"/>
      <c r="S193" s="43"/>
      <c r="Y193" s="122"/>
      <c r="Z193" s="50"/>
      <c r="AA193" s="50"/>
      <c r="AB193" s="50"/>
      <c r="AC193" s="50"/>
      <c r="AD193" s="121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Q193" s="132" t="s">
        <v>549</v>
      </c>
      <c r="AR193" s="122" t="str">
        <f t="shared" si="35"/>
        <v>M00024 เทปกระดาษกาวย่น Nuvo(LG) 20Y</v>
      </c>
      <c r="AS193" s="3">
        <f t="shared" si="34"/>
        <v>20004089</v>
      </c>
    </row>
    <row r="194" spans="1:45" ht="22.5" customHeight="1" x14ac:dyDescent="0.55000000000000004">
      <c r="A194" s="5">
        <v>1000</v>
      </c>
      <c r="B194" s="52" t="s">
        <v>66</v>
      </c>
      <c r="C194" s="63"/>
      <c r="D194" s="64">
        <v>20004998</v>
      </c>
      <c r="E194" s="143"/>
      <c r="F194" s="64"/>
      <c r="G194" s="64"/>
      <c r="H194" s="71"/>
      <c r="I194" s="64"/>
      <c r="J194" s="64"/>
      <c r="K194" s="65"/>
      <c r="L194" s="105"/>
      <c r="M194" s="8"/>
      <c r="N194" s="91" t="s">
        <v>308</v>
      </c>
      <c r="O194" s="10">
        <v>1</v>
      </c>
      <c r="P194" s="10"/>
      <c r="Q194" s="11"/>
      <c r="R194" s="11"/>
      <c r="S194" s="43"/>
      <c r="Y194" s="122"/>
      <c r="Z194" s="50"/>
      <c r="AA194" s="50"/>
      <c r="AB194" s="50"/>
      <c r="AC194" s="50"/>
      <c r="AD194" s="121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Q194" s="132" t="s">
        <v>412</v>
      </c>
      <c r="AR194" s="122" t="str">
        <f t="shared" si="35"/>
        <v>PM990004 Black nylon rope</v>
      </c>
      <c r="AS194" s="3">
        <f t="shared" si="34"/>
        <v>20004998</v>
      </c>
    </row>
    <row r="195" spans="1:45" ht="22.5" customHeight="1" x14ac:dyDescent="0.55000000000000004">
      <c r="A195" s="5">
        <v>1000</v>
      </c>
      <c r="B195" s="52" t="s">
        <v>66</v>
      </c>
      <c r="C195" s="63"/>
      <c r="D195" s="64">
        <v>20004973</v>
      </c>
      <c r="E195" s="143"/>
      <c r="F195" s="64"/>
      <c r="G195" s="64"/>
      <c r="H195" s="64"/>
      <c r="I195" s="64"/>
      <c r="J195" s="64"/>
      <c r="K195" s="65"/>
      <c r="L195" s="105"/>
      <c r="M195" s="8"/>
      <c r="N195" s="91" t="s">
        <v>309</v>
      </c>
      <c r="O195" s="10">
        <v>1</v>
      </c>
      <c r="P195" s="10"/>
      <c r="Q195" s="11"/>
      <c r="R195" s="11"/>
      <c r="S195" s="43"/>
      <c r="Y195" s="122"/>
      <c r="Z195" s="50"/>
      <c r="AA195" s="50"/>
      <c r="AB195" s="50"/>
      <c r="AC195" s="50"/>
      <c r="AD195" s="121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Q195" s="132" t="s">
        <v>413</v>
      </c>
      <c r="AR195" s="122" t="str">
        <f t="shared" si="35"/>
        <v>PM040095 Sealed bag 70x80</v>
      </c>
      <c r="AS195" s="3">
        <f t="shared" si="34"/>
        <v>20004973</v>
      </c>
    </row>
    <row r="196" spans="1:45" ht="22.5" customHeight="1" x14ac:dyDescent="0.55000000000000004">
      <c r="A196" s="5">
        <v>1000</v>
      </c>
      <c r="B196" s="52" t="s">
        <v>66</v>
      </c>
      <c r="C196" s="63"/>
      <c r="D196" s="64">
        <v>20004983</v>
      </c>
      <c r="E196" s="143"/>
      <c r="F196" s="64"/>
      <c r="G196" s="64"/>
      <c r="H196" s="64"/>
      <c r="I196" s="64"/>
      <c r="J196" s="64"/>
      <c r="K196" s="65"/>
      <c r="L196" s="105"/>
      <c r="M196" s="8"/>
      <c r="N196" s="91" t="s">
        <v>310</v>
      </c>
      <c r="O196" s="10">
        <v>1</v>
      </c>
      <c r="P196" s="10"/>
      <c r="Q196" s="11"/>
      <c r="R196" s="11"/>
      <c r="S196" s="43"/>
      <c r="Y196" s="122"/>
      <c r="Z196" s="50"/>
      <c r="AA196" s="50"/>
      <c r="AB196" s="50"/>
      <c r="AC196" s="50"/>
      <c r="AD196" s="121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Q196" s="132" t="s">
        <v>414</v>
      </c>
      <c r="AR196" s="122" t="str">
        <f t="shared" si="35"/>
        <v>PM080418 Trademark sticker</v>
      </c>
      <c r="AS196" s="3">
        <f t="shared" si="34"/>
        <v>20004983</v>
      </c>
    </row>
    <row r="197" spans="1:45" ht="22.5" customHeight="1" x14ac:dyDescent="0.55000000000000004">
      <c r="A197" s="5">
        <v>1000</v>
      </c>
      <c r="B197" s="52" t="s">
        <v>66</v>
      </c>
      <c r="C197" s="63"/>
      <c r="D197" s="64">
        <v>20005002</v>
      </c>
      <c r="E197" s="143"/>
      <c r="F197" s="64"/>
      <c r="G197" s="64"/>
      <c r="H197" s="64"/>
      <c r="I197" s="64"/>
      <c r="J197" s="64"/>
      <c r="K197" s="65"/>
      <c r="L197" s="105"/>
      <c r="M197" s="8"/>
      <c r="N197" s="91" t="s">
        <v>311</v>
      </c>
      <c r="O197" s="10">
        <v>1</v>
      </c>
      <c r="P197" s="10"/>
      <c r="Q197" s="11"/>
      <c r="R197" s="11"/>
      <c r="S197" s="43"/>
      <c r="Y197" s="122"/>
      <c r="Z197" s="50"/>
      <c r="AA197" s="50"/>
      <c r="AB197" s="50"/>
      <c r="AC197" s="50"/>
      <c r="AD197" s="121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Q197" s="132" t="s">
        <v>415</v>
      </c>
      <c r="AR197" s="122" t="str">
        <f t="shared" si="35"/>
        <v>PM090141 CH-2607HGR English manual</v>
      </c>
      <c r="AS197" s="3">
        <f t="shared" si="34"/>
        <v>20005002</v>
      </c>
    </row>
    <row r="198" spans="1:45" ht="22.5" customHeight="1" x14ac:dyDescent="0.55000000000000004">
      <c r="A198" s="5">
        <v>1000</v>
      </c>
      <c r="B198" s="52" t="s">
        <v>66</v>
      </c>
      <c r="C198" s="63"/>
      <c r="D198" s="64">
        <v>20004990</v>
      </c>
      <c r="E198" s="143"/>
      <c r="F198" s="64"/>
      <c r="G198" s="64"/>
      <c r="H198" s="64"/>
      <c r="I198" s="118"/>
      <c r="J198" s="64"/>
      <c r="K198" s="65"/>
      <c r="L198" s="105"/>
      <c r="M198" s="8"/>
      <c r="N198" s="91" t="s">
        <v>312</v>
      </c>
      <c r="O198" s="10">
        <v>1</v>
      </c>
      <c r="P198" s="10"/>
      <c r="Q198" s="11"/>
      <c r="R198" s="11"/>
      <c r="S198" s="43"/>
      <c r="Y198" s="122"/>
      <c r="Z198" s="50"/>
      <c r="AA198" s="50"/>
      <c r="AB198" s="50"/>
      <c r="AC198" s="50"/>
      <c r="AD198" s="121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Q198" s="132" t="s">
        <v>416</v>
      </c>
      <c r="AR198" s="122" t="str">
        <f t="shared" si="35"/>
        <v>PM080431 CH-2607HGR large warning label</v>
      </c>
      <c r="AS198" s="3">
        <f t="shared" si="34"/>
        <v>20004990</v>
      </c>
    </row>
    <row r="199" spans="1:45" ht="22.5" customHeight="1" x14ac:dyDescent="0.55000000000000004">
      <c r="A199" s="5">
        <v>1000</v>
      </c>
      <c r="B199" s="52" t="s">
        <v>66</v>
      </c>
      <c r="C199" s="63"/>
      <c r="D199" s="64">
        <v>20004991</v>
      </c>
      <c r="E199" s="143"/>
      <c r="F199" s="64"/>
      <c r="G199" s="64"/>
      <c r="H199" s="71"/>
      <c r="I199" s="118"/>
      <c r="J199" s="64"/>
      <c r="K199" s="65"/>
      <c r="L199" s="105"/>
      <c r="M199" s="8"/>
      <c r="N199" s="91" t="s">
        <v>313</v>
      </c>
      <c r="O199" s="10">
        <v>4</v>
      </c>
      <c r="P199" s="10"/>
      <c r="Q199" s="11"/>
      <c r="R199" s="11"/>
      <c r="S199" s="43"/>
      <c r="Y199" s="122"/>
      <c r="Z199" s="50"/>
      <c r="AA199" s="50"/>
      <c r="AB199" s="50"/>
      <c r="AC199" s="50"/>
      <c r="AD199" s="121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Q199" s="132" t="s">
        <v>417</v>
      </c>
      <c r="AR199" s="122" t="str">
        <f t="shared" si="35"/>
        <v>PM080432 CH-2607HGR color sticker</v>
      </c>
      <c r="AS199" s="3">
        <f t="shared" si="34"/>
        <v>20004991</v>
      </c>
    </row>
    <row r="200" spans="1:45" ht="22.5" customHeight="1" x14ac:dyDescent="0.55000000000000004">
      <c r="A200" s="5">
        <v>1000</v>
      </c>
      <c r="B200" s="52" t="s">
        <v>66</v>
      </c>
      <c r="C200" s="63"/>
      <c r="D200" s="64">
        <v>20004982</v>
      </c>
      <c r="E200" s="143"/>
      <c r="F200" s="64"/>
      <c r="G200" s="64"/>
      <c r="H200" s="64"/>
      <c r="I200" s="118"/>
      <c r="J200" s="64"/>
      <c r="K200" s="65"/>
      <c r="L200" s="105"/>
      <c r="M200" s="8"/>
      <c r="N200" s="91" t="s">
        <v>314</v>
      </c>
      <c r="O200" s="10">
        <v>2</v>
      </c>
      <c r="P200" s="10"/>
      <c r="Q200" s="11"/>
      <c r="R200" s="11"/>
      <c r="S200" s="43"/>
      <c r="Y200" s="122"/>
      <c r="Z200" s="50"/>
      <c r="AA200" s="50"/>
      <c r="AB200" s="50"/>
      <c r="AC200" s="50"/>
      <c r="AD200" s="121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Q200" s="132" t="s">
        <v>418</v>
      </c>
      <c r="AR200" s="122" t="str">
        <f t="shared" si="35"/>
        <v>PM080101 Warning label</v>
      </c>
      <c r="AS200" s="3">
        <f t="shared" si="34"/>
        <v>20004982</v>
      </c>
    </row>
    <row r="201" spans="1:45" ht="22.5" customHeight="1" x14ac:dyDescent="0.55000000000000004">
      <c r="A201" s="5">
        <v>1000</v>
      </c>
      <c r="B201" s="52" t="s">
        <v>66</v>
      </c>
      <c r="C201" s="63"/>
      <c r="D201" s="64">
        <v>20004985</v>
      </c>
      <c r="E201" s="143"/>
      <c r="F201" s="64"/>
      <c r="G201" s="64"/>
      <c r="H201" s="64"/>
      <c r="I201" s="118"/>
      <c r="J201" s="64"/>
      <c r="K201" s="65"/>
      <c r="L201" s="105"/>
      <c r="M201" s="8"/>
      <c r="N201" s="91" t="s">
        <v>315</v>
      </c>
      <c r="O201" s="10">
        <v>4</v>
      </c>
      <c r="P201" s="10"/>
      <c r="Q201" s="11"/>
      <c r="R201" s="11"/>
      <c r="S201" s="43"/>
      <c r="Y201" s="122"/>
      <c r="Z201" s="50"/>
      <c r="AA201" s="50"/>
      <c r="AB201" s="50"/>
      <c r="AC201" s="50"/>
      <c r="AD201" s="121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Q201" s="132" t="s">
        <v>419</v>
      </c>
      <c r="AR201" s="122" t="str">
        <f t="shared" si="35"/>
        <v>PM080420 Carton tracking code label</v>
      </c>
      <c r="AS201" s="3">
        <f t="shared" si="34"/>
        <v>20004985</v>
      </c>
    </row>
    <row r="202" spans="1:45" ht="22.5" customHeight="1" x14ac:dyDescent="0.55000000000000004">
      <c r="A202" s="5">
        <v>1000</v>
      </c>
      <c r="B202" s="52" t="s">
        <v>66</v>
      </c>
      <c r="C202" s="63"/>
      <c r="D202" s="64">
        <v>20005593</v>
      </c>
      <c r="E202" s="144"/>
      <c r="F202" s="118"/>
      <c r="G202" s="118"/>
      <c r="H202" s="118"/>
      <c r="I202" s="64"/>
      <c r="J202" s="118"/>
      <c r="K202" s="118"/>
      <c r="L202" s="105"/>
      <c r="M202" s="8"/>
      <c r="N202" s="91" t="s">
        <v>486</v>
      </c>
      <c r="O202" s="10">
        <v>2</v>
      </c>
      <c r="P202" s="10"/>
      <c r="Q202" s="11"/>
      <c r="R202" s="11"/>
      <c r="S202" s="43"/>
      <c r="Y202" s="122"/>
      <c r="Z202" s="50"/>
      <c r="AA202" s="50"/>
      <c r="AB202" s="50"/>
      <c r="AC202" s="50"/>
      <c r="AD202" s="121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Q202" s="132" t="s">
        <v>553</v>
      </c>
      <c r="AR202" s="122" t="s">
        <v>486</v>
      </c>
      <c r="AS202" s="3">
        <f t="shared" si="34"/>
        <v>20005593</v>
      </c>
    </row>
    <row r="203" spans="1:45" ht="22.5" customHeight="1" x14ac:dyDescent="0.55000000000000004">
      <c r="A203" s="5"/>
      <c r="B203" s="52"/>
      <c r="C203" s="63"/>
      <c r="D203" s="64">
        <v>20005594</v>
      </c>
      <c r="E203" s="144"/>
      <c r="F203" s="118"/>
      <c r="G203" s="118"/>
      <c r="H203" s="118"/>
      <c r="I203" s="64"/>
      <c r="J203" s="118"/>
      <c r="K203" s="118"/>
      <c r="L203" s="105"/>
      <c r="M203" s="8"/>
      <c r="N203" s="91" t="s">
        <v>560</v>
      </c>
      <c r="O203" s="10">
        <v>1</v>
      </c>
      <c r="P203" s="10"/>
      <c r="Q203" s="11"/>
      <c r="R203" s="11"/>
      <c r="S203" s="43"/>
      <c r="Y203" s="122"/>
      <c r="Z203" s="50"/>
      <c r="AA203" s="50"/>
      <c r="AB203" s="50"/>
      <c r="AC203" s="50"/>
      <c r="AD203" s="121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Q203" s="132" t="s">
        <v>554</v>
      </c>
      <c r="AR203" s="122" t="s">
        <v>560</v>
      </c>
      <c r="AS203" s="3">
        <f t="shared" si="34"/>
        <v>20005594</v>
      </c>
    </row>
    <row r="204" spans="1:45" ht="22.5" customHeight="1" x14ac:dyDescent="0.55000000000000004">
      <c r="A204" s="5">
        <v>1000</v>
      </c>
      <c r="B204" s="52" t="s">
        <v>66</v>
      </c>
      <c r="C204" s="63"/>
      <c r="D204" s="64">
        <v>20005987</v>
      </c>
      <c r="E204" s="144"/>
      <c r="F204" s="118"/>
      <c r="G204" s="118"/>
      <c r="H204" s="118"/>
      <c r="I204" s="64"/>
      <c r="J204" s="118"/>
      <c r="K204" s="118"/>
      <c r="L204" s="105"/>
      <c r="M204" s="8"/>
      <c r="N204" s="91" t="s">
        <v>482</v>
      </c>
      <c r="O204" s="10">
        <v>4.5</v>
      </c>
      <c r="P204" s="10"/>
      <c r="Q204" s="11"/>
      <c r="R204" s="11"/>
      <c r="S204" s="43"/>
      <c r="Y204" s="122"/>
      <c r="Z204" s="50"/>
      <c r="AA204" s="50"/>
      <c r="AB204" s="50"/>
      <c r="AC204" s="50"/>
      <c r="AD204" s="121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Q204" s="132" t="s">
        <v>555</v>
      </c>
      <c r="AR204" s="122" t="str">
        <f t="shared" si="35"/>
        <v>M00012 Tape OPP 100Y (สีใส)</v>
      </c>
      <c r="AS204" s="3">
        <f t="shared" si="34"/>
        <v>20005987</v>
      </c>
    </row>
    <row r="205" spans="1:45" ht="22.5" customHeight="1" x14ac:dyDescent="0.55000000000000004">
      <c r="A205" s="5">
        <v>1000</v>
      </c>
      <c r="B205" s="52" t="s">
        <v>66</v>
      </c>
      <c r="C205" s="63"/>
      <c r="D205" s="64">
        <v>10034961</v>
      </c>
      <c r="E205" s="144"/>
      <c r="F205" s="118"/>
      <c r="G205" s="118"/>
      <c r="H205" s="118"/>
      <c r="I205" s="118"/>
      <c r="J205" s="117"/>
      <c r="K205" s="118"/>
      <c r="L205" s="105"/>
      <c r="M205" s="8"/>
      <c r="N205" s="91" t="s">
        <v>425</v>
      </c>
      <c r="O205" s="10">
        <f>1/40</f>
        <v>2.5000000000000001E-2</v>
      </c>
      <c r="P205" s="10"/>
      <c r="Q205" s="11"/>
      <c r="R205" s="11"/>
      <c r="S205" s="43"/>
      <c r="Y205" s="122"/>
      <c r="Z205" s="50"/>
      <c r="AA205" s="50"/>
      <c r="AB205" s="50"/>
      <c r="AC205" s="50"/>
      <c r="AD205" s="121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Q205" s="3" t="s">
        <v>559</v>
      </c>
      <c r="AR205" s="122" t="str">
        <f t="shared" si="35"/>
        <v>AIR DRYING CPI RED(TOUCH UP)</v>
      </c>
      <c r="AS205" s="3">
        <f t="shared" si="34"/>
        <v>10034961</v>
      </c>
    </row>
    <row r="206" spans="1:45" ht="22.5" customHeight="1" x14ac:dyDescent="0.55000000000000004">
      <c r="A206" s="5">
        <v>1000</v>
      </c>
      <c r="B206" s="52" t="s">
        <v>66</v>
      </c>
      <c r="C206" s="63"/>
      <c r="D206" s="64">
        <v>10036298</v>
      </c>
      <c r="E206" s="144"/>
      <c r="F206" s="118"/>
      <c r="G206" s="118"/>
      <c r="H206" s="118"/>
      <c r="I206" s="118"/>
      <c r="J206" s="117"/>
      <c r="K206" s="118"/>
      <c r="L206" s="105"/>
      <c r="M206" s="8"/>
      <c r="N206" s="91" t="s">
        <v>479</v>
      </c>
      <c r="O206" s="10">
        <v>0.02</v>
      </c>
      <c r="P206" s="10"/>
      <c r="Q206" s="11"/>
      <c r="R206" s="11"/>
      <c r="S206" s="43"/>
      <c r="Y206" s="122"/>
      <c r="Z206" s="50"/>
      <c r="AA206" s="50"/>
      <c r="AB206" s="50"/>
      <c r="AC206" s="50"/>
      <c r="AD206" s="121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Q206" s="3" t="s">
        <v>556</v>
      </c>
      <c r="AR206" s="122" t="str">
        <f t="shared" si="35"/>
        <v>กระดาษทรายกลมหลังกาว 5" No.80 A275 Alu.</v>
      </c>
      <c r="AS206" s="3">
        <f t="shared" si="34"/>
        <v>10036298</v>
      </c>
    </row>
    <row r="207" spans="1:45" ht="22.5" customHeight="1" x14ac:dyDescent="0.55000000000000004">
      <c r="A207" s="5">
        <v>1000</v>
      </c>
      <c r="B207" s="52" t="s">
        <v>66</v>
      </c>
      <c r="C207" s="63"/>
      <c r="D207" s="64">
        <v>10036299</v>
      </c>
      <c r="E207" s="144"/>
      <c r="F207" s="118"/>
      <c r="G207" s="118"/>
      <c r="H207" s="118"/>
      <c r="I207" s="118"/>
      <c r="J207" s="117"/>
      <c r="K207" s="118"/>
      <c r="L207" s="105"/>
      <c r="M207" s="8"/>
      <c r="N207" s="91" t="s">
        <v>480</v>
      </c>
      <c r="O207" s="10">
        <v>0.05</v>
      </c>
      <c r="P207" s="10"/>
      <c r="Q207" s="11"/>
      <c r="R207" s="11"/>
      <c r="S207" s="43"/>
      <c r="Y207" s="122"/>
      <c r="Z207" s="50"/>
      <c r="AA207" s="50"/>
      <c r="AB207" s="50"/>
      <c r="AC207" s="50"/>
      <c r="AD207" s="121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Q207" s="3" t="s">
        <v>557</v>
      </c>
      <c r="AR207" s="122" t="str">
        <f t="shared" si="35"/>
        <v>ใบปัดกระดาษทรายซ้อน 4" #80/SUMO</v>
      </c>
      <c r="AS207" s="3">
        <f t="shared" si="34"/>
        <v>10036299</v>
      </c>
    </row>
    <row r="208" spans="1:45" ht="22.5" customHeight="1" x14ac:dyDescent="0.55000000000000004">
      <c r="A208" s="5">
        <v>1000</v>
      </c>
      <c r="B208" s="52" t="s">
        <v>66</v>
      </c>
      <c r="C208" s="63"/>
      <c r="D208" s="64">
        <v>10036337</v>
      </c>
      <c r="E208" s="144"/>
      <c r="F208" s="71"/>
      <c r="G208" s="118"/>
      <c r="H208" s="118"/>
      <c r="I208" s="64"/>
      <c r="J208" s="65"/>
      <c r="K208" s="66"/>
      <c r="L208" s="105"/>
      <c r="M208" s="8"/>
      <c r="N208" s="91" t="s">
        <v>481</v>
      </c>
      <c r="O208" s="10">
        <v>5.0000000000000001E-3</v>
      </c>
      <c r="P208" s="10"/>
      <c r="Q208" s="11"/>
      <c r="R208" s="11"/>
      <c r="S208" s="43"/>
      <c r="Y208" s="122"/>
      <c r="Z208" s="50"/>
      <c r="AA208" s="50"/>
      <c r="AB208" s="50"/>
      <c r="AC208" s="50"/>
      <c r="AD208" s="121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Q208" s="3" t="s">
        <v>558</v>
      </c>
      <c r="AR208" s="122" t="str">
        <f t="shared" si="35"/>
        <v>น้ำมันกอฮอล์ EAGLE อย่างดี เกรดสูง(9กก.)</v>
      </c>
      <c r="AS208" s="3">
        <f t="shared" si="34"/>
        <v>10036337</v>
      </c>
    </row>
    <row r="209" spans="1:45" ht="22.5" customHeight="1" x14ac:dyDescent="0.55000000000000004">
      <c r="A209" s="5">
        <v>1000</v>
      </c>
      <c r="B209" s="52" t="s">
        <v>66</v>
      </c>
      <c r="C209" s="63"/>
      <c r="D209" s="64">
        <v>20005152</v>
      </c>
      <c r="E209" s="64"/>
      <c r="F209" s="71"/>
      <c r="G209" s="118"/>
      <c r="H209" s="118"/>
      <c r="I209" s="64"/>
      <c r="J209" s="65"/>
      <c r="K209" s="66"/>
      <c r="L209" s="105"/>
      <c r="M209" s="8"/>
      <c r="N209" s="91" t="s">
        <v>488</v>
      </c>
      <c r="O209" s="10">
        <v>0.2</v>
      </c>
      <c r="P209" s="10"/>
      <c r="Q209" s="11"/>
      <c r="R209" s="11"/>
      <c r="S209" s="43"/>
      <c r="Y209" s="122"/>
      <c r="Z209" s="50"/>
      <c r="AA209" s="50"/>
      <c r="AB209" s="50"/>
      <c r="AC209" s="50"/>
      <c r="AD209" s="121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Q209" s="3" t="s">
        <v>421</v>
      </c>
      <c r="AR209" s="122" t="str">
        <f t="shared" si="35"/>
        <v>PM990002 White packaging HV12-18W</v>
      </c>
      <c r="AS209" s="3">
        <f>D209</f>
        <v>20005152</v>
      </c>
    </row>
    <row r="210" spans="1:45" ht="22.5" customHeight="1" x14ac:dyDescent="0.55000000000000004">
      <c r="A210" s="5">
        <v>1000</v>
      </c>
      <c r="B210" s="52" t="s">
        <v>66</v>
      </c>
      <c r="C210" s="63"/>
      <c r="D210" s="64"/>
      <c r="E210" s="143"/>
      <c r="F210" s="64"/>
      <c r="G210" s="64"/>
      <c r="H210" s="71"/>
      <c r="I210" s="64"/>
      <c r="J210" s="64"/>
      <c r="K210" s="65"/>
      <c r="L210" s="105"/>
      <c r="M210" s="8"/>
      <c r="N210" s="91"/>
      <c r="O210" s="10"/>
      <c r="P210" s="10"/>
      <c r="Q210" s="11"/>
      <c r="R210" s="11"/>
      <c r="S210" s="43"/>
      <c r="Y210" s="122"/>
      <c r="Z210" s="50"/>
      <c r="AA210" s="50"/>
      <c r="AB210" s="50"/>
      <c r="AC210" s="50"/>
      <c r="AD210" s="121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</row>
    <row r="211" spans="1:45" ht="22.5" customHeight="1" x14ac:dyDescent="0.55000000000000004">
      <c r="A211" s="5">
        <v>1000</v>
      </c>
      <c r="B211" s="52" t="s">
        <v>66</v>
      </c>
      <c r="C211" s="63"/>
      <c r="D211" s="64"/>
      <c r="E211" s="143"/>
      <c r="F211" s="64"/>
      <c r="G211" s="64"/>
      <c r="H211" s="64"/>
      <c r="I211" s="64"/>
      <c r="J211" s="64"/>
      <c r="K211" s="65"/>
      <c r="L211" s="105"/>
      <c r="M211" s="8"/>
      <c r="N211" s="91"/>
      <c r="O211" s="10"/>
      <c r="P211" s="10"/>
      <c r="Q211" s="11"/>
      <c r="R211" s="11"/>
      <c r="S211" s="43"/>
      <c r="Y211" s="122"/>
      <c r="Z211" s="50"/>
      <c r="AA211" s="50"/>
      <c r="AB211" s="50"/>
      <c r="AC211" s="50"/>
      <c r="AD211" s="121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</row>
    <row r="212" spans="1:45" ht="22.5" customHeight="1" x14ac:dyDescent="0.55000000000000004">
      <c r="A212" s="5">
        <v>1000</v>
      </c>
      <c r="B212" s="52" t="s">
        <v>66</v>
      </c>
      <c r="C212" s="63"/>
      <c r="D212" s="64"/>
      <c r="E212" s="143"/>
      <c r="F212" s="64"/>
      <c r="G212" s="64"/>
      <c r="H212" s="64"/>
      <c r="I212" s="64"/>
      <c r="J212" s="64"/>
      <c r="K212" s="65"/>
      <c r="L212" s="105"/>
      <c r="M212" s="8"/>
      <c r="N212" s="91"/>
      <c r="O212" s="10"/>
      <c r="P212" s="10"/>
      <c r="Q212" s="11"/>
      <c r="R212" s="11"/>
      <c r="S212" s="43"/>
      <c r="Y212" s="122"/>
      <c r="Z212" s="50"/>
      <c r="AA212" s="50"/>
      <c r="AB212" s="50"/>
      <c r="AC212" s="50"/>
      <c r="AD212" s="121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</row>
    <row r="213" spans="1:45" ht="22.5" customHeight="1" x14ac:dyDescent="0.55000000000000004">
      <c r="A213" s="5">
        <v>1000</v>
      </c>
      <c r="B213" s="52" t="s">
        <v>66</v>
      </c>
      <c r="C213" s="63"/>
      <c r="D213" s="64"/>
      <c r="E213" s="143"/>
      <c r="F213" s="64"/>
      <c r="G213" s="64"/>
      <c r="H213" s="118"/>
      <c r="I213" s="118"/>
      <c r="J213" s="64"/>
      <c r="K213" s="65"/>
      <c r="L213" s="105"/>
      <c r="M213" s="8"/>
      <c r="N213" s="91"/>
      <c r="O213" s="10"/>
      <c r="P213" s="10"/>
      <c r="Q213" s="11"/>
      <c r="R213" s="11"/>
      <c r="S213" s="43"/>
      <c r="Y213" s="122"/>
      <c r="Z213" s="50"/>
      <c r="AA213" s="50"/>
      <c r="AB213" s="50"/>
      <c r="AC213" s="50"/>
      <c r="AD213" s="121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</row>
    <row r="214" spans="1:45" ht="22.5" customHeight="1" x14ac:dyDescent="0.55000000000000004">
      <c r="A214" s="5">
        <v>1000</v>
      </c>
      <c r="B214" s="52" t="s">
        <v>66</v>
      </c>
      <c r="C214" s="63"/>
      <c r="D214" s="64"/>
      <c r="E214" s="143"/>
      <c r="F214" s="64"/>
      <c r="G214" s="64"/>
      <c r="H214" s="118"/>
      <c r="I214" s="118"/>
      <c r="J214" s="64"/>
      <c r="K214" s="65"/>
      <c r="L214" s="105"/>
      <c r="M214" s="8"/>
      <c r="N214" s="91"/>
      <c r="O214" s="10"/>
      <c r="P214" s="10"/>
      <c r="Q214" s="11"/>
      <c r="R214" s="11"/>
      <c r="S214" s="43"/>
      <c r="Y214" s="122"/>
      <c r="Z214" s="50"/>
      <c r="AA214" s="50"/>
      <c r="AB214" s="50"/>
      <c r="AC214" s="50"/>
      <c r="AD214" s="121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</row>
    <row r="215" spans="1:45" ht="22.5" customHeight="1" x14ac:dyDescent="0.55000000000000004">
      <c r="A215" s="5">
        <v>1000</v>
      </c>
      <c r="B215" s="52" t="s">
        <v>66</v>
      </c>
      <c r="C215" s="63"/>
      <c r="D215" s="64"/>
      <c r="E215" s="143"/>
      <c r="F215" s="64"/>
      <c r="G215" s="64"/>
      <c r="H215" s="71"/>
      <c r="I215" s="118"/>
      <c r="J215" s="64"/>
      <c r="K215" s="65"/>
      <c r="L215" s="105"/>
      <c r="M215" s="8"/>
      <c r="N215" s="91"/>
      <c r="O215" s="10"/>
      <c r="P215" s="10"/>
      <c r="Q215" s="11"/>
      <c r="R215" s="11"/>
      <c r="S215" s="43"/>
      <c r="Y215" s="122"/>
      <c r="Z215" s="50"/>
      <c r="AA215" s="50"/>
      <c r="AB215" s="50"/>
      <c r="AC215" s="50"/>
      <c r="AD215" s="121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</row>
    <row r="216" spans="1:45" ht="22.5" customHeight="1" x14ac:dyDescent="0.55000000000000004">
      <c r="A216" s="5">
        <v>1000</v>
      </c>
      <c r="B216" s="52" t="s">
        <v>66</v>
      </c>
      <c r="C216" s="63"/>
      <c r="D216" s="64"/>
      <c r="E216" s="143"/>
      <c r="F216" s="64"/>
      <c r="G216" s="64"/>
      <c r="H216" s="64"/>
      <c r="I216" s="118"/>
      <c r="J216" s="64"/>
      <c r="K216" s="65"/>
      <c r="L216" s="105"/>
      <c r="M216" s="8"/>
      <c r="N216" s="91"/>
      <c r="O216" s="10"/>
      <c r="P216" s="10"/>
      <c r="Q216" s="11"/>
      <c r="R216" s="11"/>
      <c r="S216" s="43"/>
      <c r="Y216" s="122"/>
      <c r="Z216" s="50"/>
      <c r="AA216" s="50"/>
      <c r="AB216" s="50"/>
      <c r="AC216" s="50"/>
      <c r="AD216" s="121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</row>
    <row r="217" spans="1:45" ht="22.5" customHeight="1" x14ac:dyDescent="0.55000000000000004">
      <c r="A217" s="5">
        <v>1000</v>
      </c>
      <c r="B217" s="52" t="s">
        <v>66</v>
      </c>
      <c r="C217" s="63"/>
      <c r="D217" s="64"/>
      <c r="E217" s="143"/>
      <c r="F217" s="64"/>
      <c r="G217" s="64"/>
      <c r="H217" s="64"/>
      <c r="I217" s="118"/>
      <c r="J217" s="64"/>
      <c r="K217" s="65"/>
      <c r="L217" s="105"/>
      <c r="M217" s="8"/>
      <c r="N217" s="91"/>
      <c r="O217" s="10"/>
      <c r="P217" s="10"/>
      <c r="Q217" s="11"/>
      <c r="R217" s="11"/>
      <c r="S217" s="43"/>
      <c r="Y217" s="122"/>
      <c r="Z217" s="50"/>
      <c r="AA217" s="50"/>
      <c r="AB217" s="50"/>
      <c r="AC217" s="50"/>
      <c r="AD217" s="121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</row>
    <row r="218" spans="1:45" ht="22.5" customHeight="1" x14ac:dyDescent="0.55000000000000004">
      <c r="A218" s="5">
        <v>1000</v>
      </c>
      <c r="B218" s="52" t="s">
        <v>66</v>
      </c>
      <c r="C218" s="63"/>
      <c r="D218" s="64"/>
      <c r="E218" s="144"/>
      <c r="F218" s="118"/>
      <c r="G218" s="118"/>
      <c r="H218" s="118"/>
      <c r="I218" s="64"/>
      <c r="J218" s="118"/>
      <c r="K218" s="118"/>
      <c r="L218" s="105"/>
      <c r="M218" s="8"/>
      <c r="N218" s="91"/>
      <c r="O218" s="10"/>
      <c r="P218" s="10"/>
      <c r="Q218" s="11"/>
      <c r="R218" s="11"/>
      <c r="S218" s="43"/>
      <c r="Y218" s="122"/>
      <c r="Z218" s="50"/>
      <c r="AA218" s="50"/>
      <c r="AB218" s="50"/>
      <c r="AC218" s="50"/>
      <c r="AD218" s="121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</row>
    <row r="219" spans="1:45" ht="22.5" customHeight="1" x14ac:dyDescent="0.55000000000000004">
      <c r="A219" s="5">
        <v>1000</v>
      </c>
      <c r="B219" s="52" t="s">
        <v>66</v>
      </c>
      <c r="C219" s="63"/>
      <c r="D219" s="64"/>
      <c r="E219" s="144"/>
      <c r="F219" s="118"/>
      <c r="G219" s="118"/>
      <c r="H219" s="118"/>
      <c r="I219" s="64"/>
      <c r="J219" s="118"/>
      <c r="K219" s="118"/>
      <c r="L219" s="105"/>
      <c r="M219" s="8"/>
      <c r="N219" s="91"/>
      <c r="O219" s="10"/>
      <c r="P219" s="10"/>
      <c r="Q219" s="11"/>
      <c r="R219" s="11"/>
      <c r="S219" s="43"/>
      <c r="Y219" s="122"/>
      <c r="Z219" s="50"/>
      <c r="AA219" s="50"/>
      <c r="AB219" s="50"/>
      <c r="AC219" s="50"/>
      <c r="AD219" s="121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</row>
    <row r="220" spans="1:45" ht="22.5" customHeight="1" x14ac:dyDescent="0.55000000000000004">
      <c r="A220" s="5">
        <v>1000</v>
      </c>
      <c r="B220" s="52" t="s">
        <v>66</v>
      </c>
      <c r="C220" s="63"/>
      <c r="D220" s="64"/>
      <c r="E220" s="144"/>
      <c r="F220" s="118"/>
      <c r="G220" s="118"/>
      <c r="H220" s="118"/>
      <c r="I220" s="64"/>
      <c r="J220" s="118"/>
      <c r="K220" s="118"/>
      <c r="L220" s="105"/>
      <c r="M220" s="8"/>
      <c r="N220" s="91"/>
      <c r="O220" s="10"/>
      <c r="P220" s="10"/>
      <c r="Q220" s="11"/>
      <c r="R220" s="11"/>
      <c r="S220" s="43"/>
      <c r="Y220" s="122"/>
      <c r="Z220" s="50"/>
      <c r="AA220" s="50"/>
      <c r="AB220" s="50"/>
      <c r="AC220" s="50"/>
      <c r="AD220" s="121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</row>
    <row r="221" spans="1:45" ht="22.5" customHeight="1" x14ac:dyDescent="0.55000000000000004">
      <c r="A221" s="5">
        <v>1000</v>
      </c>
      <c r="B221" s="52" t="s">
        <v>66</v>
      </c>
      <c r="C221" s="63"/>
      <c r="D221" s="64"/>
      <c r="E221" s="144"/>
      <c r="F221" s="118"/>
      <c r="G221" s="118"/>
      <c r="H221" s="118"/>
      <c r="I221" s="118"/>
      <c r="J221" s="117"/>
      <c r="K221" s="118"/>
      <c r="L221" s="105"/>
      <c r="M221" s="8"/>
      <c r="N221" s="91"/>
      <c r="O221" s="10"/>
      <c r="P221" s="10"/>
      <c r="Q221" s="11"/>
      <c r="R221" s="11"/>
      <c r="S221" s="43"/>
      <c r="Y221" s="122"/>
      <c r="Z221" s="50"/>
      <c r="AA221" s="50"/>
      <c r="AB221" s="50"/>
      <c r="AC221" s="50"/>
      <c r="AD221" s="121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</row>
    <row r="222" spans="1:45" ht="22.5" customHeight="1" x14ac:dyDescent="0.55000000000000004">
      <c r="A222" s="5">
        <v>1000</v>
      </c>
      <c r="B222" s="52" t="s">
        <v>66</v>
      </c>
      <c r="C222" s="63"/>
      <c r="D222" s="64"/>
      <c r="E222" s="144"/>
      <c r="F222" s="118"/>
      <c r="G222" s="118"/>
      <c r="H222" s="118"/>
      <c r="I222" s="118"/>
      <c r="J222" s="117"/>
      <c r="K222" s="118"/>
      <c r="L222" s="105"/>
      <c r="M222" s="8"/>
      <c r="N222" s="91"/>
      <c r="O222" s="10"/>
      <c r="P222" s="10"/>
      <c r="Q222" s="11"/>
      <c r="R222" s="11"/>
      <c r="S222" s="43"/>
      <c r="Y222" s="122"/>
      <c r="Z222" s="50"/>
      <c r="AA222" s="50"/>
      <c r="AB222" s="50"/>
      <c r="AC222" s="50"/>
      <c r="AD222" s="121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</row>
    <row r="223" spans="1:45" ht="22.5" customHeight="1" x14ac:dyDescent="0.55000000000000004">
      <c r="A223" s="5">
        <v>1000</v>
      </c>
      <c r="B223" s="52" t="s">
        <v>66</v>
      </c>
      <c r="C223" s="63"/>
      <c r="D223" s="64"/>
      <c r="E223" s="144"/>
      <c r="F223" s="118"/>
      <c r="G223" s="118"/>
      <c r="H223" s="118"/>
      <c r="I223" s="118"/>
      <c r="J223" s="117"/>
      <c r="K223" s="118"/>
      <c r="L223" s="105"/>
      <c r="M223" s="8"/>
      <c r="N223" s="91"/>
      <c r="O223" s="10"/>
      <c r="P223" s="10"/>
      <c r="Q223" s="11"/>
      <c r="R223" s="11"/>
      <c r="S223" s="43"/>
      <c r="Y223" s="122"/>
      <c r="Z223" s="50"/>
      <c r="AA223" s="50"/>
      <c r="AB223" s="50"/>
      <c r="AC223" s="50"/>
      <c r="AD223" s="121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</row>
    <row r="224" spans="1:45" ht="22.5" customHeight="1" x14ac:dyDescent="0.55000000000000004">
      <c r="A224" s="5">
        <v>1000</v>
      </c>
      <c r="B224" s="52" t="s">
        <v>66</v>
      </c>
      <c r="C224" s="63"/>
      <c r="D224" s="64"/>
      <c r="E224" s="144"/>
      <c r="F224" s="118"/>
      <c r="G224" s="118"/>
      <c r="H224" s="118"/>
      <c r="I224" s="118"/>
      <c r="J224" s="117"/>
      <c r="K224" s="118"/>
      <c r="L224" s="105"/>
      <c r="M224" s="8"/>
      <c r="N224" s="91"/>
      <c r="O224" s="10"/>
      <c r="P224" s="10"/>
      <c r="Q224" s="11"/>
      <c r="R224" s="11"/>
      <c r="S224" s="43"/>
      <c r="Y224" s="122"/>
      <c r="Z224" s="50"/>
      <c r="AA224" s="50"/>
      <c r="AB224" s="50"/>
      <c r="AC224" s="50"/>
      <c r="AD224" s="121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</row>
    <row r="225" spans="1:41" ht="22.5" customHeight="1" x14ac:dyDescent="0.55000000000000004">
      <c r="A225" s="5">
        <v>1000</v>
      </c>
      <c r="B225" s="52" t="s">
        <v>66</v>
      </c>
      <c r="C225" s="63"/>
      <c r="D225" s="64"/>
      <c r="E225" s="143"/>
      <c r="F225" s="64"/>
      <c r="G225" s="118"/>
      <c r="H225" s="118"/>
      <c r="I225" s="118"/>
      <c r="J225" s="118"/>
      <c r="K225" s="65"/>
      <c r="L225" s="105"/>
      <c r="M225" s="8"/>
      <c r="N225" s="91"/>
      <c r="O225" s="10"/>
      <c r="P225" s="10"/>
      <c r="Q225" s="11"/>
      <c r="R225" s="11"/>
      <c r="S225" s="43"/>
      <c r="Y225" s="122"/>
      <c r="Z225" s="50"/>
      <c r="AA225" s="50"/>
      <c r="AB225" s="50"/>
      <c r="AC225" s="50"/>
      <c r="AD225" s="121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</row>
    <row r="226" spans="1:41" ht="22.5" customHeight="1" x14ac:dyDescent="0.55000000000000004">
      <c r="A226" s="5">
        <v>1000</v>
      </c>
      <c r="B226" s="52" t="s">
        <v>66</v>
      </c>
      <c r="C226" s="63"/>
      <c r="D226" s="64"/>
      <c r="E226" s="143"/>
      <c r="F226" s="64"/>
      <c r="G226" s="118"/>
      <c r="H226" s="118"/>
      <c r="I226" s="118"/>
      <c r="J226" s="118"/>
      <c r="K226" s="65"/>
      <c r="L226" s="105"/>
      <c r="M226" s="8"/>
      <c r="N226" s="91"/>
      <c r="O226" s="10"/>
      <c r="P226" s="10"/>
      <c r="Q226" s="11"/>
      <c r="R226" s="11"/>
      <c r="S226" s="43"/>
      <c r="Y226" s="122"/>
      <c r="Z226" s="50"/>
      <c r="AA226" s="50"/>
      <c r="AB226" s="50"/>
      <c r="AC226" s="50"/>
      <c r="AD226" s="121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</row>
    <row r="227" spans="1:41" ht="22.5" customHeight="1" x14ac:dyDescent="0.55000000000000004">
      <c r="A227" s="5">
        <v>1000</v>
      </c>
      <c r="B227" s="52" t="s">
        <v>66</v>
      </c>
      <c r="C227" s="63"/>
      <c r="D227" s="64"/>
      <c r="E227" s="143"/>
      <c r="F227" s="64"/>
      <c r="G227" s="64"/>
      <c r="H227" s="64"/>
      <c r="I227" s="118"/>
      <c r="J227" s="118"/>
      <c r="K227" s="118"/>
      <c r="L227" s="105"/>
      <c r="M227" s="8"/>
      <c r="N227" s="91"/>
      <c r="O227" s="10"/>
      <c r="P227" s="10"/>
      <c r="Q227" s="11"/>
      <c r="R227" s="11"/>
      <c r="S227" s="43"/>
      <c r="Y227" s="122"/>
      <c r="Z227" s="50"/>
      <c r="AA227" s="50"/>
      <c r="AB227" s="50"/>
      <c r="AC227" s="50"/>
      <c r="AD227" s="121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</row>
    <row r="228" spans="1:41" ht="22.5" customHeight="1" x14ac:dyDescent="0.55000000000000004">
      <c r="A228" s="5">
        <v>1000</v>
      </c>
      <c r="B228" s="52" t="s">
        <v>66</v>
      </c>
      <c r="C228" s="63"/>
      <c r="D228" s="64"/>
      <c r="E228" s="143"/>
      <c r="F228" s="64"/>
      <c r="G228" s="64"/>
      <c r="H228" s="64"/>
      <c r="I228" s="64"/>
      <c r="J228" s="118"/>
      <c r="K228" s="118"/>
      <c r="L228" s="105"/>
      <c r="M228" s="8"/>
      <c r="N228" s="91"/>
      <c r="O228" s="10"/>
      <c r="P228" s="10"/>
      <c r="Q228" s="11"/>
      <c r="R228" s="11"/>
      <c r="S228" s="43"/>
      <c r="Y228" s="122"/>
      <c r="Z228" s="50"/>
      <c r="AA228" s="50"/>
      <c r="AB228" s="50"/>
      <c r="AC228" s="50"/>
      <c r="AD228" s="121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</row>
    <row r="229" spans="1:41" ht="22.5" customHeight="1" x14ac:dyDescent="0.55000000000000004">
      <c r="A229" s="5">
        <v>1000</v>
      </c>
      <c r="B229" s="52" t="s">
        <v>66</v>
      </c>
      <c r="C229" s="63"/>
      <c r="D229" s="64"/>
      <c r="E229" s="143"/>
      <c r="F229" s="64"/>
      <c r="G229" s="64"/>
      <c r="H229" s="64"/>
      <c r="I229" s="64"/>
      <c r="J229" s="64"/>
      <c r="K229" s="118"/>
      <c r="L229" s="105"/>
      <c r="M229" s="8"/>
      <c r="N229" s="91"/>
      <c r="O229" s="10"/>
      <c r="P229" s="10"/>
      <c r="Q229" s="11"/>
      <c r="R229" s="11"/>
      <c r="S229" s="43"/>
      <c r="Y229" s="122"/>
      <c r="Z229" s="50"/>
      <c r="AA229" s="50"/>
      <c r="AB229" s="50"/>
      <c r="AC229" s="50"/>
      <c r="AD229" s="121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</row>
    <row r="230" spans="1:41" ht="22.5" customHeight="1" x14ac:dyDescent="0.55000000000000004">
      <c r="A230" s="5">
        <v>1000</v>
      </c>
      <c r="B230" s="52" t="s">
        <v>66</v>
      </c>
      <c r="C230" s="63"/>
      <c r="D230" s="64"/>
      <c r="E230" s="143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11"/>
      <c r="S230" s="43"/>
      <c r="Y230" s="122"/>
      <c r="Z230" s="50"/>
      <c r="AA230" s="50"/>
      <c r="AB230" s="50"/>
      <c r="AC230" s="50"/>
      <c r="AD230" s="121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</row>
    <row r="231" spans="1:41" ht="22.5" customHeight="1" x14ac:dyDescent="0.55000000000000004">
      <c r="A231" s="5">
        <v>1000</v>
      </c>
      <c r="B231" s="52" t="s">
        <v>66</v>
      </c>
      <c r="C231" s="63"/>
      <c r="D231" s="64"/>
      <c r="E231" s="143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11"/>
      <c r="S231" s="43"/>
      <c r="Y231" s="122"/>
      <c r="Z231" s="50"/>
      <c r="AA231" s="50"/>
      <c r="AB231" s="50"/>
      <c r="AC231" s="50"/>
      <c r="AD231" s="121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</row>
    <row r="232" spans="1:41" ht="22.5" customHeight="1" x14ac:dyDescent="0.55000000000000004">
      <c r="A232" s="5">
        <v>1000</v>
      </c>
      <c r="B232" s="52" t="s">
        <v>66</v>
      </c>
      <c r="C232" s="63"/>
      <c r="D232" s="64"/>
      <c r="E232" s="143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11"/>
      <c r="S232" s="43"/>
      <c r="Y232" s="122"/>
      <c r="Z232" s="50"/>
      <c r="AA232" s="50"/>
      <c r="AB232" s="50"/>
      <c r="AC232" s="50"/>
      <c r="AD232" s="121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</row>
    <row r="233" spans="1:41" ht="22.5" customHeight="1" x14ac:dyDescent="0.55000000000000004">
      <c r="A233" s="5">
        <v>1000</v>
      </c>
      <c r="B233" s="52" t="s">
        <v>66</v>
      </c>
      <c r="C233" s="63"/>
      <c r="D233" s="64"/>
      <c r="E233" s="143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11"/>
      <c r="S233" s="43"/>
      <c r="Y233" s="122"/>
      <c r="Z233" s="50"/>
      <c r="AA233" s="50"/>
      <c r="AB233" s="50"/>
      <c r="AC233" s="50"/>
      <c r="AD233" s="121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</row>
    <row r="234" spans="1:41" ht="22.5" customHeight="1" x14ac:dyDescent="0.55000000000000004">
      <c r="A234" s="5">
        <v>1000</v>
      </c>
      <c r="B234" s="52" t="s">
        <v>66</v>
      </c>
      <c r="C234" s="63"/>
      <c r="D234" s="64"/>
      <c r="E234" s="143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11"/>
      <c r="S234" s="43"/>
      <c r="Y234" s="122"/>
      <c r="Z234" s="50"/>
      <c r="AA234" s="50"/>
      <c r="AB234" s="50"/>
      <c r="AC234" s="50"/>
      <c r="AD234" s="121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</row>
    <row r="235" spans="1:41" ht="22.5" customHeight="1" x14ac:dyDescent="0.55000000000000004">
      <c r="A235" s="5">
        <v>1000</v>
      </c>
      <c r="B235" s="52" t="s">
        <v>66</v>
      </c>
      <c r="C235" s="63"/>
      <c r="D235" s="64"/>
      <c r="E235" s="143"/>
      <c r="F235" s="64"/>
      <c r="G235" s="64"/>
      <c r="H235" s="64"/>
      <c r="I235" s="118"/>
      <c r="J235" s="64"/>
      <c r="K235" s="64"/>
      <c r="L235" s="105"/>
      <c r="M235" s="8"/>
      <c r="N235" s="91"/>
      <c r="O235" s="10"/>
      <c r="P235" s="10"/>
      <c r="Q235" s="11"/>
      <c r="R235" s="11"/>
      <c r="S235" s="43"/>
      <c r="Y235" s="122"/>
      <c r="Z235" s="50"/>
      <c r="AA235" s="50"/>
      <c r="AB235" s="50"/>
      <c r="AC235" s="50"/>
      <c r="AD235" s="121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</row>
    <row r="236" spans="1:41" ht="22.5" customHeight="1" x14ac:dyDescent="0.55000000000000004">
      <c r="A236" s="5">
        <v>1000</v>
      </c>
      <c r="B236" s="52" t="s">
        <v>66</v>
      </c>
      <c r="C236" s="63"/>
      <c r="D236" s="64"/>
      <c r="E236" s="143"/>
      <c r="F236" s="64"/>
      <c r="G236" s="64"/>
      <c r="H236" s="64"/>
      <c r="I236" s="118"/>
      <c r="J236" s="64"/>
      <c r="K236" s="64"/>
      <c r="L236" s="105"/>
      <c r="M236" s="8"/>
      <c r="N236" s="91"/>
      <c r="O236" s="10"/>
      <c r="P236" s="10"/>
      <c r="Q236" s="11"/>
      <c r="R236" s="11"/>
      <c r="S236" s="43"/>
      <c r="Y236" s="122"/>
      <c r="Z236" s="50"/>
      <c r="AA236" s="50"/>
      <c r="AB236" s="50"/>
      <c r="AC236" s="50"/>
      <c r="AD236" s="121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</row>
    <row r="237" spans="1:41" ht="22.5" customHeight="1" x14ac:dyDescent="0.55000000000000004">
      <c r="A237" s="5">
        <v>1000</v>
      </c>
      <c r="B237" s="52" t="s">
        <v>66</v>
      </c>
      <c r="C237" s="63"/>
      <c r="D237" s="64"/>
      <c r="E237" s="143"/>
      <c r="F237" s="64"/>
      <c r="G237" s="64"/>
      <c r="H237" s="64"/>
      <c r="I237" s="64"/>
      <c r="J237" s="64"/>
      <c r="K237" s="64"/>
      <c r="L237" s="105"/>
      <c r="M237" s="8"/>
      <c r="N237" s="91"/>
      <c r="O237" s="10"/>
      <c r="P237" s="10"/>
      <c r="Q237" s="11"/>
      <c r="R237" s="11"/>
      <c r="S237" s="43"/>
      <c r="Y237" s="122"/>
      <c r="Z237" s="50"/>
      <c r="AA237" s="50"/>
      <c r="AB237" s="50"/>
      <c r="AC237" s="50"/>
      <c r="AD237" s="121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</row>
    <row r="238" spans="1:41" ht="22.5" customHeight="1" x14ac:dyDescent="0.55000000000000004">
      <c r="A238" s="5">
        <v>1000</v>
      </c>
      <c r="B238" s="52" t="s">
        <v>66</v>
      </c>
      <c r="C238" s="63"/>
      <c r="D238" s="64"/>
      <c r="E238" s="143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11"/>
      <c r="S238" s="43"/>
      <c r="Y238" s="122"/>
      <c r="Z238" s="50"/>
      <c r="AA238" s="50"/>
      <c r="AB238" s="50"/>
      <c r="AC238" s="50"/>
      <c r="AD238" s="121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</row>
    <row r="239" spans="1:41" ht="22.5" customHeight="1" x14ac:dyDescent="0.55000000000000004">
      <c r="A239" s="5">
        <v>1000</v>
      </c>
      <c r="B239" s="52" t="s">
        <v>66</v>
      </c>
      <c r="C239" s="63"/>
      <c r="D239" s="64"/>
      <c r="E239" s="143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11"/>
      <c r="S239" s="43"/>
      <c r="Y239" s="122"/>
      <c r="Z239" s="50"/>
      <c r="AA239" s="50"/>
      <c r="AB239" s="50"/>
      <c r="AC239" s="50"/>
      <c r="AD239" s="121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</row>
    <row r="240" spans="1:41" ht="22.5" customHeight="1" x14ac:dyDescent="0.55000000000000004">
      <c r="A240" s="5">
        <v>1000</v>
      </c>
      <c r="B240" s="52" t="s">
        <v>66</v>
      </c>
      <c r="C240" s="63"/>
      <c r="D240" s="64"/>
      <c r="E240" s="143"/>
      <c r="F240" s="64"/>
      <c r="G240" s="64"/>
      <c r="H240" s="64"/>
      <c r="I240" s="64"/>
      <c r="J240" s="64"/>
      <c r="K240" s="64"/>
      <c r="L240" s="105"/>
      <c r="M240" s="8"/>
      <c r="N240" s="91"/>
      <c r="O240" s="10"/>
      <c r="P240" s="10"/>
      <c r="Q240" s="11"/>
      <c r="R240" s="11"/>
      <c r="S240" s="43"/>
      <c r="Y240" s="122"/>
      <c r="Z240" s="50"/>
      <c r="AA240" s="50"/>
      <c r="AB240" s="50"/>
      <c r="AC240" s="50"/>
      <c r="AD240" s="121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</row>
    <row r="241" spans="1:41" ht="22.5" customHeight="1" x14ac:dyDescent="0.55000000000000004">
      <c r="A241" s="5">
        <v>1000</v>
      </c>
      <c r="B241" s="52" t="s">
        <v>66</v>
      </c>
      <c r="C241" s="63"/>
      <c r="D241" s="64"/>
      <c r="E241" s="143"/>
      <c r="F241" s="64"/>
      <c r="G241" s="64"/>
      <c r="H241" s="64"/>
      <c r="I241" s="64"/>
      <c r="J241" s="64"/>
      <c r="K241" s="64"/>
      <c r="L241" s="105"/>
      <c r="M241" s="8"/>
      <c r="N241" s="91"/>
      <c r="O241" s="10"/>
      <c r="P241" s="10"/>
      <c r="Q241" s="11"/>
      <c r="R241" s="11"/>
      <c r="S241" s="43"/>
      <c r="Y241" s="122"/>
      <c r="Z241" s="50"/>
      <c r="AA241" s="50"/>
      <c r="AB241" s="50"/>
      <c r="AC241" s="50"/>
      <c r="AD241" s="121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</row>
    <row r="242" spans="1:41" ht="22.5" customHeight="1" x14ac:dyDescent="0.55000000000000004">
      <c r="A242" s="5">
        <v>1000</v>
      </c>
      <c r="B242" s="52" t="s">
        <v>66</v>
      </c>
      <c r="C242" s="63"/>
      <c r="D242" s="64"/>
      <c r="E242" s="143"/>
      <c r="F242" s="64"/>
      <c r="G242" s="64"/>
      <c r="H242" s="64"/>
      <c r="I242" s="118"/>
      <c r="J242" s="64"/>
      <c r="K242" s="64"/>
      <c r="L242" s="105"/>
      <c r="M242" s="8"/>
      <c r="N242" s="91"/>
      <c r="O242" s="10"/>
      <c r="P242" s="10"/>
      <c r="Q242" s="11"/>
      <c r="R242" s="11"/>
      <c r="S242" s="43"/>
      <c r="Y242" s="122"/>
      <c r="Z242" s="50"/>
      <c r="AA242" s="50"/>
      <c r="AB242" s="50"/>
      <c r="AC242" s="50"/>
      <c r="AD242" s="121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</row>
    <row r="243" spans="1:41" ht="22.5" customHeight="1" x14ac:dyDescent="0.55000000000000004">
      <c r="A243" s="5">
        <v>1000</v>
      </c>
      <c r="B243" s="52" t="s">
        <v>66</v>
      </c>
      <c r="C243" s="63"/>
      <c r="D243" s="64"/>
      <c r="E243" s="143"/>
      <c r="F243" s="64"/>
      <c r="G243" s="64"/>
      <c r="H243" s="64"/>
      <c r="I243" s="118"/>
      <c r="J243" s="64"/>
      <c r="K243" s="64"/>
      <c r="L243" s="105"/>
      <c r="M243" s="8"/>
      <c r="N243" s="91"/>
      <c r="O243" s="10"/>
      <c r="P243" s="10"/>
      <c r="Q243" s="11"/>
      <c r="R243" s="11"/>
      <c r="S243" s="43"/>
      <c r="Y243" s="122"/>
      <c r="Z243" s="50"/>
      <c r="AA243" s="50"/>
      <c r="AB243" s="50"/>
      <c r="AC243" s="50"/>
      <c r="AD243" s="121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</row>
    <row r="244" spans="1:41" ht="22.5" customHeight="1" x14ac:dyDescent="0.55000000000000004">
      <c r="A244" s="5">
        <v>1000</v>
      </c>
      <c r="B244" s="52" t="s">
        <v>66</v>
      </c>
      <c r="C244" s="63"/>
      <c r="D244" s="64"/>
      <c r="E244" s="143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11"/>
      <c r="S244" s="43"/>
      <c r="Y244" s="122"/>
      <c r="Z244" s="50"/>
      <c r="AA244" s="50"/>
      <c r="AB244" s="50"/>
      <c r="AC244" s="50"/>
      <c r="AD244" s="121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</row>
    <row r="245" spans="1:41" ht="22.5" customHeight="1" x14ac:dyDescent="0.55000000000000004">
      <c r="A245" s="5">
        <v>1000</v>
      </c>
      <c r="B245" s="52" t="s">
        <v>66</v>
      </c>
      <c r="C245" s="63"/>
      <c r="D245" s="64"/>
      <c r="E245" s="143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11"/>
      <c r="S245" s="43"/>
      <c r="Y245" s="122"/>
      <c r="Z245" s="50"/>
      <c r="AA245" s="50"/>
      <c r="AB245" s="50"/>
      <c r="AC245" s="50"/>
      <c r="AD245" s="121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</row>
    <row r="246" spans="1:41" ht="22.5" customHeight="1" x14ac:dyDescent="0.55000000000000004">
      <c r="A246" s="5">
        <v>1000</v>
      </c>
      <c r="B246" s="52" t="s">
        <v>66</v>
      </c>
      <c r="C246" s="63"/>
      <c r="D246" s="64"/>
      <c r="E246" s="143"/>
      <c r="F246" s="64"/>
      <c r="G246" s="64"/>
      <c r="H246" s="64"/>
      <c r="I246" s="64"/>
      <c r="J246" s="64"/>
      <c r="K246" s="118"/>
      <c r="L246" s="105"/>
      <c r="M246" s="8"/>
      <c r="N246" s="91"/>
      <c r="O246" s="10"/>
      <c r="P246" s="10"/>
      <c r="Q246" s="11"/>
      <c r="R246" s="11"/>
      <c r="S246" s="43"/>
      <c r="Y246" s="122"/>
      <c r="Z246" s="50"/>
      <c r="AA246" s="50"/>
      <c r="AB246" s="50"/>
      <c r="AC246" s="50"/>
      <c r="AD246" s="121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</row>
    <row r="247" spans="1:41" ht="22.5" customHeight="1" x14ac:dyDescent="0.55000000000000004">
      <c r="A247" s="5">
        <v>1000</v>
      </c>
      <c r="B247" s="52" t="s">
        <v>66</v>
      </c>
      <c r="C247" s="63"/>
      <c r="D247" s="64"/>
      <c r="E247" s="143"/>
      <c r="F247" s="64"/>
      <c r="G247" s="64"/>
      <c r="H247" s="64"/>
      <c r="I247" s="64"/>
      <c r="J247" s="64"/>
      <c r="K247" s="64"/>
      <c r="L247" s="105"/>
      <c r="M247" s="8"/>
      <c r="N247" s="91"/>
      <c r="O247" s="10"/>
      <c r="P247" s="10"/>
      <c r="Q247" s="11"/>
      <c r="R247" s="11"/>
      <c r="S247" s="43"/>
      <c r="Y247" s="122"/>
      <c r="Z247" s="50"/>
      <c r="AA247" s="50"/>
      <c r="AB247" s="50"/>
      <c r="AC247" s="50"/>
      <c r="AD247" s="121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</row>
    <row r="248" spans="1:41" ht="22.5" customHeight="1" x14ac:dyDescent="0.55000000000000004">
      <c r="A248" s="5">
        <v>1000</v>
      </c>
      <c r="B248" s="52" t="s">
        <v>66</v>
      </c>
      <c r="C248" s="63"/>
      <c r="D248" s="64"/>
      <c r="E248" s="143"/>
      <c r="F248" s="64"/>
      <c r="G248" s="64"/>
      <c r="H248" s="64"/>
      <c r="I248" s="64"/>
      <c r="J248" s="64"/>
      <c r="K248" s="118"/>
      <c r="L248" s="105"/>
      <c r="M248" s="8"/>
      <c r="N248" s="91"/>
      <c r="O248" s="10"/>
      <c r="P248" s="10"/>
      <c r="Q248" s="11"/>
      <c r="R248" s="11"/>
      <c r="S248" s="43"/>
      <c r="Y248" s="122"/>
      <c r="Z248" s="50"/>
      <c r="AA248" s="50"/>
      <c r="AB248" s="50"/>
      <c r="AC248" s="50"/>
      <c r="AD248" s="121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</row>
    <row r="249" spans="1:41" ht="22.5" customHeight="1" x14ac:dyDescent="0.55000000000000004">
      <c r="A249" s="5">
        <v>1000</v>
      </c>
      <c r="B249" s="52" t="s">
        <v>66</v>
      </c>
      <c r="C249" s="63"/>
      <c r="D249" s="64"/>
      <c r="E249" s="143"/>
      <c r="F249" s="64"/>
      <c r="G249" s="64"/>
      <c r="H249" s="64"/>
      <c r="I249" s="64"/>
      <c r="J249" s="64"/>
      <c r="K249" s="118"/>
      <c r="L249" s="105"/>
      <c r="M249" s="8"/>
      <c r="N249" s="91"/>
      <c r="O249" s="10"/>
      <c r="P249" s="10"/>
      <c r="Q249" s="11"/>
      <c r="R249" s="11"/>
      <c r="S249" s="43"/>
      <c r="Y249" s="122"/>
      <c r="Z249" s="50"/>
      <c r="AA249" s="50"/>
      <c r="AB249" s="50"/>
      <c r="AC249" s="50"/>
      <c r="AD249" s="121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</row>
    <row r="250" spans="1:41" ht="22.5" customHeight="1" x14ac:dyDescent="0.55000000000000004">
      <c r="A250" s="5">
        <v>1000</v>
      </c>
      <c r="B250" s="52" t="s">
        <v>66</v>
      </c>
      <c r="C250" s="63"/>
      <c r="D250" s="64"/>
      <c r="E250" s="143"/>
      <c r="F250" s="64"/>
      <c r="G250" s="64"/>
      <c r="H250" s="64"/>
      <c r="I250" s="64"/>
      <c r="J250" s="64"/>
      <c r="K250" s="118"/>
      <c r="L250" s="105"/>
      <c r="M250" s="8"/>
      <c r="N250" s="91"/>
      <c r="O250" s="10"/>
      <c r="P250" s="10"/>
      <c r="Q250" s="11"/>
      <c r="R250" s="11"/>
      <c r="S250" s="43"/>
      <c r="Y250" s="122"/>
      <c r="Z250" s="50"/>
      <c r="AA250" s="50"/>
      <c r="AB250" s="50"/>
      <c r="AC250" s="50"/>
      <c r="AD250" s="121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</row>
    <row r="251" spans="1:41" ht="22.5" customHeight="1" x14ac:dyDescent="0.55000000000000004">
      <c r="A251" s="5">
        <v>1000</v>
      </c>
      <c r="B251" s="52" t="s">
        <v>66</v>
      </c>
      <c r="C251" s="63"/>
      <c r="D251" s="64"/>
      <c r="E251" s="143"/>
      <c r="F251" s="64"/>
      <c r="G251" s="64"/>
      <c r="H251" s="64"/>
      <c r="I251" s="64"/>
      <c r="J251" s="64"/>
      <c r="K251" s="64"/>
      <c r="L251" s="105"/>
      <c r="M251" s="8"/>
      <c r="N251" s="91"/>
      <c r="O251" s="10"/>
      <c r="P251" s="10"/>
      <c r="Q251" s="11"/>
      <c r="R251" s="11"/>
      <c r="S251" s="43"/>
      <c r="Y251" s="122"/>
      <c r="Z251" s="50"/>
      <c r="AA251" s="50"/>
      <c r="AB251" s="50"/>
      <c r="AC251" s="50"/>
      <c r="AD251" s="121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</row>
    <row r="252" spans="1:41" ht="22.5" customHeight="1" x14ac:dyDescent="0.55000000000000004">
      <c r="A252" s="5">
        <v>1000</v>
      </c>
      <c r="B252" s="52" t="s">
        <v>66</v>
      </c>
      <c r="C252" s="63"/>
      <c r="D252" s="64"/>
      <c r="E252" s="143"/>
      <c r="F252" s="64"/>
      <c r="G252" s="64"/>
      <c r="H252" s="64"/>
      <c r="I252" s="64"/>
      <c r="J252" s="64"/>
      <c r="K252" s="118"/>
      <c r="L252" s="105"/>
      <c r="M252" s="8"/>
      <c r="N252" s="91"/>
      <c r="O252" s="10"/>
      <c r="P252" s="10"/>
      <c r="Q252" s="11"/>
      <c r="R252" s="11"/>
      <c r="S252" s="43"/>
      <c r="Y252" s="122"/>
      <c r="Z252" s="50"/>
      <c r="AA252" s="50"/>
      <c r="AB252" s="50"/>
      <c r="AC252" s="50"/>
      <c r="AD252" s="121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</row>
    <row r="253" spans="1:41" ht="22.5" customHeight="1" x14ac:dyDescent="0.55000000000000004">
      <c r="A253" s="5">
        <v>1000</v>
      </c>
      <c r="B253" s="52" t="s">
        <v>66</v>
      </c>
      <c r="C253" s="63"/>
      <c r="D253" s="64"/>
      <c r="E253" s="143"/>
      <c r="F253" s="64"/>
      <c r="G253" s="64"/>
      <c r="H253" s="64"/>
      <c r="I253" s="64"/>
      <c r="J253" s="71"/>
      <c r="K253" s="64"/>
      <c r="L253" s="105"/>
      <c r="M253" s="8"/>
      <c r="N253" s="91"/>
      <c r="O253" s="10"/>
      <c r="P253" s="10"/>
      <c r="Q253" s="11"/>
      <c r="R253" s="11"/>
      <c r="S253" s="43"/>
      <c r="Y253" s="122"/>
      <c r="Z253" s="50"/>
      <c r="AA253" s="50"/>
      <c r="AB253" s="50"/>
      <c r="AC253" s="50"/>
      <c r="AD253" s="121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</row>
    <row r="254" spans="1:41" ht="22.5" customHeight="1" x14ac:dyDescent="0.55000000000000004">
      <c r="A254" s="5">
        <v>1000</v>
      </c>
      <c r="B254" s="52" t="s">
        <v>66</v>
      </c>
      <c r="C254" s="63"/>
      <c r="D254" s="64"/>
      <c r="E254" s="143"/>
      <c r="F254" s="64"/>
      <c r="G254" s="64"/>
      <c r="H254" s="64"/>
      <c r="I254" s="64"/>
      <c r="J254" s="71"/>
      <c r="K254" s="64"/>
      <c r="L254" s="105"/>
      <c r="M254" s="8"/>
      <c r="N254" s="91"/>
      <c r="O254" s="10"/>
      <c r="P254" s="10"/>
      <c r="Q254" s="11"/>
      <c r="R254" s="11"/>
      <c r="S254" s="43"/>
      <c r="Y254" s="122"/>
      <c r="Z254" s="50"/>
      <c r="AA254" s="50"/>
      <c r="AB254" s="50"/>
      <c r="AC254" s="50"/>
      <c r="AD254" s="121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</row>
    <row r="255" spans="1:41" ht="22.5" customHeight="1" x14ac:dyDescent="0.55000000000000004">
      <c r="A255" s="5">
        <v>1000</v>
      </c>
      <c r="B255" s="52" t="s">
        <v>66</v>
      </c>
      <c r="C255" s="63"/>
      <c r="D255" s="64"/>
      <c r="E255" s="143"/>
      <c r="F255" s="64"/>
      <c r="G255" s="64"/>
      <c r="H255" s="64"/>
      <c r="I255" s="64"/>
      <c r="J255" s="64"/>
      <c r="K255" s="64"/>
      <c r="L255" s="105"/>
      <c r="M255" s="8"/>
      <c r="N255" s="91"/>
      <c r="O255" s="10"/>
      <c r="P255" s="10"/>
      <c r="Q255" s="11"/>
      <c r="R255" s="11"/>
      <c r="S255" s="43"/>
      <c r="Y255" s="122"/>
      <c r="Z255" s="50"/>
      <c r="AA255" s="50"/>
      <c r="AB255" s="50"/>
      <c r="AC255" s="50"/>
      <c r="AD255" s="121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</row>
    <row r="256" spans="1:41" ht="22.5" customHeight="1" x14ac:dyDescent="0.55000000000000004">
      <c r="A256" s="5">
        <v>1000</v>
      </c>
      <c r="B256" s="52" t="s">
        <v>66</v>
      </c>
      <c r="C256" s="63"/>
      <c r="D256" s="64"/>
      <c r="E256" s="143"/>
      <c r="F256" s="64"/>
      <c r="G256" s="64"/>
      <c r="H256" s="64"/>
      <c r="I256" s="64"/>
      <c r="J256" s="64"/>
      <c r="K256" s="64"/>
      <c r="L256" s="105"/>
      <c r="M256" s="8"/>
      <c r="N256" s="91"/>
      <c r="O256" s="10"/>
      <c r="P256" s="10"/>
      <c r="Q256" s="11"/>
      <c r="R256" s="11"/>
      <c r="S256" s="43"/>
      <c r="Y256" s="122"/>
      <c r="Z256" s="50"/>
      <c r="AA256" s="50"/>
      <c r="AB256" s="50"/>
      <c r="AC256" s="50"/>
      <c r="AD256" s="121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</row>
    <row r="257" spans="1:41" ht="22.5" customHeight="1" x14ac:dyDescent="0.55000000000000004">
      <c r="A257" s="5">
        <v>1000</v>
      </c>
      <c r="B257" s="52" t="s">
        <v>66</v>
      </c>
      <c r="C257" s="63"/>
      <c r="D257" s="64"/>
      <c r="E257" s="143"/>
      <c r="F257" s="64"/>
      <c r="G257" s="64"/>
      <c r="H257" s="64"/>
      <c r="I257" s="64"/>
      <c r="J257" s="64"/>
      <c r="K257" s="64"/>
      <c r="L257" s="105"/>
      <c r="M257" s="8"/>
      <c r="N257" s="91"/>
      <c r="O257" s="10"/>
      <c r="P257" s="10"/>
      <c r="Q257" s="11"/>
      <c r="R257" s="11"/>
      <c r="S257" s="43"/>
      <c r="Y257" s="122"/>
      <c r="Z257" s="50"/>
      <c r="AA257" s="50"/>
      <c r="AB257" s="50"/>
      <c r="AC257" s="50"/>
      <c r="AD257" s="121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</row>
    <row r="258" spans="1:41" ht="22.5" customHeight="1" x14ac:dyDescent="0.55000000000000004">
      <c r="A258" s="5">
        <v>1000</v>
      </c>
      <c r="B258" s="52" t="s">
        <v>66</v>
      </c>
      <c r="C258" s="63"/>
      <c r="D258" s="64"/>
      <c r="E258" s="143"/>
      <c r="F258" s="64"/>
      <c r="G258" s="64"/>
      <c r="H258" s="64"/>
      <c r="I258" s="64"/>
      <c r="J258" s="118"/>
      <c r="K258" s="118"/>
      <c r="L258" s="105"/>
      <c r="M258" s="8"/>
      <c r="N258" s="91"/>
      <c r="O258" s="10"/>
      <c r="P258" s="10"/>
      <c r="Q258" s="11"/>
      <c r="R258" s="11"/>
      <c r="S258" s="43"/>
      <c r="Y258" s="122"/>
      <c r="Z258" s="50"/>
      <c r="AA258" s="50"/>
      <c r="AB258" s="50"/>
      <c r="AC258" s="50"/>
      <c r="AD258" s="121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</row>
    <row r="259" spans="1:41" ht="22.5" customHeight="1" x14ac:dyDescent="0.55000000000000004">
      <c r="A259" s="5">
        <v>1000</v>
      </c>
      <c r="B259" s="52" t="s">
        <v>66</v>
      </c>
      <c r="C259" s="63"/>
      <c r="D259" s="64"/>
      <c r="E259" s="143"/>
      <c r="F259" s="64"/>
      <c r="G259" s="64"/>
      <c r="H259" s="64"/>
      <c r="I259" s="118"/>
      <c r="J259" s="118"/>
      <c r="K259" s="118"/>
      <c r="L259" s="105"/>
      <c r="M259" s="8"/>
      <c r="N259" s="91"/>
      <c r="O259" s="10"/>
      <c r="P259" s="10"/>
      <c r="Q259" s="11"/>
      <c r="R259" s="11"/>
      <c r="S259" s="43"/>
      <c r="Y259" s="122"/>
      <c r="Z259" s="50"/>
      <c r="AA259" s="50"/>
      <c r="AB259" s="50"/>
      <c r="AC259" s="50"/>
      <c r="AD259" s="121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</row>
    <row r="260" spans="1:41" ht="22.5" customHeight="1" x14ac:dyDescent="0.55000000000000004">
      <c r="A260" s="5">
        <v>1000</v>
      </c>
      <c r="B260" s="52" t="s">
        <v>66</v>
      </c>
      <c r="C260" s="63"/>
      <c r="D260" s="64"/>
      <c r="E260" s="143"/>
      <c r="F260" s="64"/>
      <c r="G260" s="64"/>
      <c r="H260" s="64"/>
      <c r="I260" s="118"/>
      <c r="J260" s="118"/>
      <c r="K260" s="118"/>
      <c r="L260" s="105"/>
      <c r="M260" s="8"/>
      <c r="N260" s="91"/>
      <c r="O260" s="10"/>
      <c r="P260" s="10"/>
      <c r="Q260" s="11"/>
      <c r="R260" s="11"/>
      <c r="S260" s="43"/>
      <c r="Y260" s="122"/>
      <c r="Z260" s="50"/>
      <c r="AA260" s="50"/>
      <c r="AB260" s="50"/>
      <c r="AC260" s="50"/>
      <c r="AD260" s="121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</row>
    <row r="261" spans="1:41" ht="22.5" customHeight="1" x14ac:dyDescent="0.55000000000000004">
      <c r="A261" s="5">
        <v>1000</v>
      </c>
      <c r="B261" s="52" t="s">
        <v>66</v>
      </c>
      <c r="C261" s="63"/>
      <c r="D261" s="64"/>
      <c r="E261" s="144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11"/>
      <c r="S261" s="43"/>
      <c r="Y261" s="122"/>
      <c r="Z261" s="50"/>
      <c r="AA261" s="50"/>
      <c r="AB261" s="50"/>
      <c r="AC261" s="50"/>
      <c r="AD261" s="121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</row>
    <row r="262" spans="1:41" ht="22.5" customHeight="1" x14ac:dyDescent="0.55000000000000004">
      <c r="A262" s="5">
        <v>1000</v>
      </c>
      <c r="B262" s="52" t="s">
        <v>66</v>
      </c>
      <c r="C262" s="63"/>
      <c r="D262" s="64"/>
      <c r="E262" s="144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11"/>
      <c r="S262" s="43"/>
      <c r="Y262" s="122"/>
      <c r="Z262" s="50"/>
      <c r="AA262" s="50"/>
      <c r="AB262" s="50"/>
      <c r="AC262" s="50"/>
      <c r="AD262" s="121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</row>
    <row r="263" spans="1:41" ht="22.5" customHeight="1" x14ac:dyDescent="0.55000000000000004">
      <c r="A263" s="5">
        <v>1000</v>
      </c>
      <c r="B263" s="52" t="s">
        <v>66</v>
      </c>
      <c r="C263" s="63"/>
      <c r="D263" s="64"/>
      <c r="E263" s="144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11"/>
      <c r="S263" s="43"/>
      <c r="Y263" s="122"/>
      <c r="Z263" s="50"/>
      <c r="AA263" s="50"/>
      <c r="AB263" s="50"/>
      <c r="AC263" s="50"/>
      <c r="AD263" s="121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</row>
    <row r="264" spans="1:41" ht="22.5" customHeight="1" x14ac:dyDescent="0.55000000000000004">
      <c r="A264" s="5">
        <v>1000</v>
      </c>
      <c r="B264" s="52" t="s">
        <v>66</v>
      </c>
      <c r="C264" s="63"/>
      <c r="D264" s="64"/>
      <c r="E264" s="144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11"/>
      <c r="S264" s="43"/>
      <c r="Y264" s="122"/>
      <c r="Z264" s="50"/>
      <c r="AA264" s="50"/>
      <c r="AB264" s="50"/>
      <c r="AC264" s="50"/>
      <c r="AD264" s="121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</row>
    <row r="265" spans="1:41" ht="22.5" customHeight="1" x14ac:dyDescent="0.55000000000000004">
      <c r="A265" s="5">
        <v>1000</v>
      </c>
      <c r="B265" s="52"/>
      <c r="C265" s="63"/>
      <c r="D265" s="64"/>
      <c r="E265" s="144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11"/>
      <c r="S265" s="43"/>
      <c r="Y265" s="122"/>
      <c r="Z265" s="50"/>
      <c r="AA265" s="50"/>
      <c r="AB265" s="50"/>
      <c r="AC265" s="50"/>
      <c r="AD265" s="121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</row>
    <row r="266" spans="1:41" ht="22.5" customHeight="1" x14ac:dyDescent="0.55000000000000004">
      <c r="A266" s="5">
        <v>1000</v>
      </c>
      <c r="B266" s="52"/>
      <c r="C266" s="63"/>
      <c r="D266" s="64"/>
      <c r="E266" s="144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11"/>
      <c r="S266" s="43"/>
      <c r="Y266" s="122"/>
      <c r="Z266" s="50"/>
      <c r="AA266" s="50"/>
      <c r="AB266" s="50"/>
      <c r="AC266" s="50"/>
      <c r="AD266" s="121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</row>
    <row r="267" spans="1:41" ht="22.5" customHeight="1" x14ac:dyDescent="0.55000000000000004">
      <c r="A267" s="5">
        <v>1000</v>
      </c>
      <c r="B267" s="52"/>
      <c r="C267" s="63"/>
      <c r="D267" s="64"/>
      <c r="E267" s="144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11"/>
      <c r="S267" s="43"/>
      <c r="Y267" s="122"/>
      <c r="Z267" s="50"/>
      <c r="AA267" s="50"/>
      <c r="AB267" s="50"/>
      <c r="AC267" s="50"/>
      <c r="AD267" s="121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</row>
    <row r="268" spans="1:41" ht="22.5" customHeight="1" x14ac:dyDescent="0.55000000000000004">
      <c r="A268" s="5">
        <v>1000</v>
      </c>
      <c r="B268" s="52"/>
      <c r="C268" s="63"/>
      <c r="D268" s="64"/>
      <c r="E268" s="144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11"/>
      <c r="S268" s="43"/>
      <c r="Y268" s="122"/>
      <c r="Z268" s="50"/>
      <c r="AA268" s="50"/>
      <c r="AB268" s="50"/>
      <c r="AC268" s="50"/>
      <c r="AD268" s="121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</row>
    <row r="269" spans="1:41" ht="22.5" customHeight="1" x14ac:dyDescent="0.55000000000000004">
      <c r="A269" s="5">
        <v>1000</v>
      </c>
      <c r="B269" s="52" t="s">
        <v>66</v>
      </c>
      <c r="C269" s="63"/>
      <c r="D269" s="64"/>
      <c r="E269" s="143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11"/>
      <c r="S269" s="43"/>
      <c r="Y269" s="122"/>
      <c r="Z269" s="50"/>
      <c r="AA269" s="50"/>
      <c r="AB269" s="50"/>
      <c r="AC269" s="50"/>
      <c r="AD269" s="121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</row>
    <row r="270" spans="1:41" ht="22.5" customHeight="1" x14ac:dyDescent="0.55000000000000004">
      <c r="A270" s="5">
        <v>1000</v>
      </c>
      <c r="B270" s="52" t="s">
        <v>66</v>
      </c>
      <c r="C270" s="63"/>
      <c r="D270" s="64"/>
      <c r="E270" s="143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11"/>
      <c r="S270" s="43"/>
      <c r="Y270" s="122"/>
      <c r="Z270" s="50"/>
      <c r="AA270" s="50"/>
      <c r="AB270" s="50"/>
      <c r="AC270" s="50"/>
      <c r="AD270" s="121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</row>
    <row r="271" spans="1:41" ht="22.5" customHeight="1" x14ac:dyDescent="0.55000000000000004">
      <c r="A271" s="5">
        <v>1000</v>
      </c>
      <c r="B271" s="52" t="s">
        <v>66</v>
      </c>
      <c r="C271" s="63"/>
      <c r="D271" s="64"/>
      <c r="E271" s="143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11"/>
      <c r="S271" s="43"/>
      <c r="Y271" s="122"/>
      <c r="Z271" s="50"/>
      <c r="AA271" s="50"/>
      <c r="AB271" s="50"/>
      <c r="AC271" s="50"/>
      <c r="AD271" s="121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</row>
    <row r="272" spans="1:41" ht="22.5" customHeight="1" x14ac:dyDescent="0.55000000000000004">
      <c r="A272" s="5">
        <v>1000</v>
      </c>
      <c r="B272" s="52" t="s">
        <v>66</v>
      </c>
      <c r="C272" s="63"/>
      <c r="D272" s="64"/>
      <c r="E272" s="143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11"/>
      <c r="S272" s="43"/>
      <c r="Y272" s="122"/>
      <c r="Z272" s="50"/>
      <c r="AA272" s="50"/>
      <c r="AB272" s="50"/>
      <c r="AC272" s="50"/>
      <c r="AD272" s="121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143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11"/>
      <c r="S273" s="43"/>
      <c r="Y273" s="122"/>
      <c r="Z273" s="50"/>
      <c r="AA273" s="50"/>
      <c r="AB273" s="50"/>
      <c r="AC273" s="50"/>
      <c r="AD273" s="121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</row>
    <row r="274" spans="1:43" ht="22.5" customHeight="1" x14ac:dyDescent="0.55000000000000004">
      <c r="A274" s="5">
        <v>1000</v>
      </c>
      <c r="B274" s="52" t="s">
        <v>66</v>
      </c>
      <c r="C274" s="63"/>
      <c r="D274" s="64"/>
      <c r="E274" s="144"/>
      <c r="F274" s="118"/>
      <c r="G274" s="118"/>
      <c r="H274" s="118"/>
      <c r="I274" s="64"/>
      <c r="J274" s="118"/>
      <c r="K274" s="118"/>
      <c r="L274" s="105"/>
      <c r="M274" s="8"/>
      <c r="N274" s="91"/>
      <c r="O274" s="10"/>
      <c r="P274" s="10"/>
      <c r="Q274" s="11"/>
      <c r="R274" s="11"/>
      <c r="S274" s="43"/>
      <c r="Y274" s="122"/>
      <c r="Z274" s="50"/>
      <c r="AA274" s="50"/>
      <c r="AB274" s="50"/>
      <c r="AC274" s="50"/>
      <c r="AD274" s="121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</row>
    <row r="275" spans="1:43" ht="22.5" customHeight="1" x14ac:dyDescent="0.55000000000000004">
      <c r="A275" s="5">
        <v>1000</v>
      </c>
      <c r="B275" s="52" t="s">
        <v>66</v>
      </c>
      <c r="C275" s="63"/>
      <c r="D275" s="64"/>
      <c r="E275" s="144"/>
      <c r="F275" s="118"/>
      <c r="G275" s="118"/>
      <c r="H275" s="118"/>
      <c r="I275" s="64"/>
      <c r="J275" s="118"/>
      <c r="K275" s="118"/>
      <c r="L275" s="105"/>
      <c r="M275" s="8"/>
      <c r="N275" s="91"/>
      <c r="O275" s="10"/>
      <c r="P275" s="10"/>
      <c r="Q275" s="11"/>
      <c r="R275" s="11"/>
      <c r="S275" s="43"/>
      <c r="Y275" s="122"/>
      <c r="Z275" s="50"/>
      <c r="AA275" s="50"/>
      <c r="AB275" s="50"/>
      <c r="AC275" s="50"/>
      <c r="AD275" s="121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</row>
    <row r="276" spans="1:43" ht="22.5" customHeight="1" x14ac:dyDescent="0.55000000000000004">
      <c r="A276" s="5">
        <v>1000</v>
      </c>
      <c r="B276" s="52" t="s">
        <v>66</v>
      </c>
      <c r="C276" s="63"/>
      <c r="D276" s="64"/>
      <c r="E276" s="144"/>
      <c r="F276" s="118"/>
      <c r="G276" s="118"/>
      <c r="H276" s="118"/>
      <c r="I276" s="64"/>
      <c r="J276" s="118"/>
      <c r="K276" s="118"/>
      <c r="L276" s="105"/>
      <c r="M276" s="8"/>
      <c r="N276" s="91"/>
      <c r="O276" s="10"/>
      <c r="P276" s="10"/>
      <c r="Q276" s="11"/>
      <c r="R276" s="11"/>
      <c r="S276" s="43"/>
      <c r="Y276" s="122"/>
      <c r="Z276" s="50"/>
      <c r="AA276" s="50"/>
      <c r="AB276" s="50"/>
      <c r="AC276" s="50"/>
      <c r="AD276" s="121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</row>
    <row r="277" spans="1:43" ht="22.5" customHeight="1" x14ac:dyDescent="0.55000000000000004">
      <c r="A277" s="5">
        <v>1000</v>
      </c>
      <c r="B277" s="52"/>
      <c r="C277" s="63"/>
      <c r="D277" s="64"/>
      <c r="E277" s="144"/>
      <c r="F277" s="118"/>
      <c r="G277" s="118"/>
      <c r="H277" s="118"/>
      <c r="I277" s="118"/>
      <c r="J277" s="117"/>
      <c r="K277" s="118"/>
      <c r="L277" s="105"/>
      <c r="M277" s="8"/>
      <c r="N277" s="91"/>
      <c r="O277" s="10"/>
      <c r="P277" s="10"/>
      <c r="Q277" s="11"/>
      <c r="R277" s="11"/>
      <c r="S277" s="43"/>
      <c r="Y277" s="122"/>
      <c r="Z277" s="50"/>
      <c r="AA277" s="50"/>
      <c r="AB277" s="50"/>
      <c r="AC277" s="50"/>
      <c r="AD277" s="121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</row>
    <row r="278" spans="1:43" ht="22.5" customHeight="1" x14ac:dyDescent="0.55000000000000004">
      <c r="A278" s="5">
        <v>1000</v>
      </c>
      <c r="B278" s="52"/>
      <c r="C278" s="63"/>
      <c r="D278" s="64"/>
      <c r="E278" s="144"/>
      <c r="F278" s="118"/>
      <c r="G278" s="118"/>
      <c r="H278" s="118"/>
      <c r="I278" s="118"/>
      <c r="J278" s="117"/>
      <c r="K278" s="118"/>
      <c r="L278" s="105"/>
      <c r="M278" s="8"/>
      <c r="N278" s="91"/>
      <c r="O278" s="10"/>
      <c r="P278" s="10"/>
      <c r="Q278" s="11"/>
      <c r="R278" s="11"/>
      <c r="S278" s="43"/>
      <c r="Y278" s="122"/>
      <c r="Z278" s="50"/>
      <c r="AA278" s="50"/>
      <c r="AB278" s="50"/>
      <c r="AC278" s="50"/>
      <c r="AD278" s="121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</row>
    <row r="279" spans="1:43" ht="22.5" customHeight="1" x14ac:dyDescent="0.55000000000000004">
      <c r="A279" s="5">
        <v>1000</v>
      </c>
      <c r="B279" s="52"/>
      <c r="C279" s="63"/>
      <c r="D279" s="64"/>
      <c r="E279" s="144"/>
      <c r="F279" s="118"/>
      <c r="G279" s="118"/>
      <c r="H279" s="118"/>
      <c r="I279" s="118"/>
      <c r="J279" s="117"/>
      <c r="K279" s="118"/>
      <c r="L279" s="105"/>
      <c r="M279" s="8"/>
      <c r="N279" s="91"/>
      <c r="O279" s="10"/>
      <c r="P279" s="10"/>
      <c r="Q279" s="11"/>
      <c r="R279" s="11"/>
      <c r="S279" s="43"/>
      <c r="Y279" s="122"/>
      <c r="Z279" s="50"/>
      <c r="AA279" s="50"/>
      <c r="AB279" s="50"/>
      <c r="AC279" s="50"/>
      <c r="AD279" s="121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44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11"/>
      <c r="S280" s="43"/>
      <c r="Y280" s="122"/>
      <c r="Z280" s="50"/>
      <c r="AA280" s="50"/>
      <c r="AB280" s="50"/>
      <c r="AC280" s="50"/>
      <c r="AD280" s="121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</row>
    <row r="281" spans="1:43" ht="22.5" customHeight="1" x14ac:dyDescent="0.55000000000000004">
      <c r="A281" s="5">
        <v>1000</v>
      </c>
      <c r="B281" s="52" t="s">
        <v>66</v>
      </c>
      <c r="C281" s="63"/>
      <c r="D281" s="64"/>
      <c r="E281" s="143"/>
      <c r="F281" s="71"/>
      <c r="G281" s="118"/>
      <c r="H281" s="118"/>
      <c r="I281" s="118"/>
      <c r="J281" s="118"/>
      <c r="K281" s="64"/>
      <c r="L281" s="105"/>
      <c r="M281" s="8"/>
      <c r="N281" s="91"/>
      <c r="O281" s="10"/>
      <c r="P281" s="10"/>
      <c r="Q281" s="11"/>
      <c r="R281" s="11"/>
      <c r="S281" s="43"/>
      <c r="Y281" s="122"/>
      <c r="Z281" s="50"/>
      <c r="AA281" s="50"/>
      <c r="AB281" s="50"/>
      <c r="AC281" s="50"/>
      <c r="AD281" s="121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</row>
    <row r="282" spans="1:43" ht="22.5" customHeight="1" x14ac:dyDescent="0.55000000000000004">
      <c r="A282" s="5">
        <v>1000</v>
      </c>
      <c r="B282" s="52" t="s">
        <v>66</v>
      </c>
      <c r="C282" s="63"/>
      <c r="D282" s="64"/>
      <c r="E282" s="143"/>
      <c r="F282" s="71"/>
      <c r="G282" s="118"/>
      <c r="H282" s="118"/>
      <c r="I282" s="118"/>
      <c r="J282" s="118"/>
      <c r="K282" s="64"/>
      <c r="L282" s="105"/>
      <c r="M282" s="8"/>
      <c r="N282" s="91"/>
      <c r="O282" s="10"/>
      <c r="P282" s="10"/>
      <c r="Q282" s="11"/>
      <c r="R282" s="11"/>
      <c r="S282" s="43"/>
      <c r="Y282" s="122"/>
      <c r="Z282" s="50"/>
      <c r="AA282" s="50"/>
      <c r="AB282" s="50"/>
      <c r="AC282" s="50"/>
      <c r="AD282" s="121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</row>
    <row r="283" spans="1:43" ht="22.5" customHeight="1" x14ac:dyDescent="0.55000000000000004">
      <c r="A283" s="5">
        <v>1000</v>
      </c>
      <c r="B283" s="52" t="s">
        <v>66</v>
      </c>
      <c r="C283" s="63"/>
      <c r="D283" s="64"/>
      <c r="E283" s="143"/>
      <c r="F283" s="64"/>
      <c r="G283" s="64"/>
      <c r="H283" s="71"/>
      <c r="I283" s="118"/>
      <c r="J283" s="118"/>
      <c r="K283" s="64"/>
      <c r="L283" s="105"/>
      <c r="M283" s="8"/>
      <c r="N283" s="91"/>
      <c r="O283" s="10"/>
      <c r="P283" s="10"/>
      <c r="Q283" s="11"/>
      <c r="R283" s="11"/>
      <c r="S283" s="43"/>
      <c r="Y283" s="122"/>
      <c r="Z283" s="50"/>
      <c r="AA283" s="50"/>
      <c r="AB283" s="50"/>
      <c r="AC283" s="50"/>
      <c r="AD283" s="121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143"/>
      <c r="F284" s="64"/>
      <c r="G284" s="64"/>
      <c r="H284" s="64"/>
      <c r="I284" s="118"/>
      <c r="J284" s="118"/>
      <c r="K284" s="64"/>
      <c r="L284" s="105"/>
      <c r="M284" s="8"/>
      <c r="N284" s="91"/>
      <c r="O284" s="10"/>
      <c r="P284" s="10"/>
      <c r="Q284" s="11"/>
      <c r="R284" s="11"/>
      <c r="S284" s="43"/>
      <c r="Y284" s="122"/>
      <c r="Z284" s="50"/>
      <c r="AA284" s="50"/>
      <c r="AB284" s="50"/>
      <c r="AC284" s="50"/>
      <c r="AD284" s="121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143"/>
      <c r="F285" s="64"/>
      <c r="G285" s="64"/>
      <c r="H285" s="64"/>
      <c r="I285" s="118"/>
      <c r="J285" s="118"/>
      <c r="K285" s="64"/>
      <c r="L285" s="105"/>
      <c r="M285" s="8"/>
      <c r="N285" s="91"/>
      <c r="O285" s="10"/>
      <c r="P285" s="10"/>
      <c r="Q285" s="11"/>
      <c r="R285" s="11"/>
      <c r="S285" s="43"/>
      <c r="Y285" s="122"/>
      <c r="Z285" s="50"/>
      <c r="AA285" s="50"/>
      <c r="AB285" s="50"/>
      <c r="AC285" s="50"/>
      <c r="AD285" s="121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</row>
    <row r="286" spans="1:43" s="120" customFormat="1" ht="22.5" customHeight="1" x14ac:dyDescent="0.55000000000000004">
      <c r="A286" s="5">
        <v>1000</v>
      </c>
      <c r="B286" s="52" t="s">
        <v>66</v>
      </c>
      <c r="C286" s="63"/>
      <c r="D286" s="64"/>
      <c r="E286" s="143"/>
      <c r="F286" s="64"/>
      <c r="G286" s="64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11"/>
      <c r="S286" s="43"/>
      <c r="T286" s="13"/>
      <c r="U286" s="13"/>
      <c r="V286" s="13"/>
      <c r="W286" s="13"/>
      <c r="X286" s="3"/>
      <c r="Y286" s="122"/>
      <c r="Z286" s="50"/>
      <c r="AA286" s="50"/>
      <c r="AB286" s="50"/>
      <c r="AC286" s="50"/>
      <c r="AD286" s="121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3"/>
      <c r="AQ286" s="3"/>
    </row>
    <row r="287" spans="1:43" s="120" customFormat="1" ht="22.5" customHeight="1" x14ac:dyDescent="0.55000000000000004">
      <c r="A287" s="5">
        <v>1000</v>
      </c>
      <c r="B287" s="52" t="s">
        <v>66</v>
      </c>
      <c r="C287" s="63"/>
      <c r="D287" s="64"/>
      <c r="E287" s="143"/>
      <c r="F287" s="64"/>
      <c r="G287" s="64"/>
      <c r="H287" s="118"/>
      <c r="I287" s="118"/>
      <c r="J287" s="118"/>
      <c r="K287" s="64"/>
      <c r="L287" s="105"/>
      <c r="M287" s="8"/>
      <c r="N287" s="91"/>
      <c r="O287" s="10"/>
      <c r="P287" s="10"/>
      <c r="Q287" s="11"/>
      <c r="R287" s="11"/>
      <c r="S287" s="43"/>
      <c r="T287" s="13"/>
      <c r="U287" s="13"/>
      <c r="V287" s="13"/>
      <c r="W287" s="13"/>
      <c r="X287" s="3"/>
      <c r="Y287" s="122"/>
      <c r="Z287" s="50"/>
      <c r="AA287" s="50"/>
      <c r="AB287" s="50"/>
      <c r="AC287" s="50"/>
      <c r="AD287" s="121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3"/>
      <c r="AQ287" s="3"/>
    </row>
    <row r="288" spans="1:43" s="120" customFormat="1" ht="22.5" customHeight="1" x14ac:dyDescent="0.55000000000000004">
      <c r="A288" s="5">
        <v>1000</v>
      </c>
      <c r="B288" s="52" t="s">
        <v>66</v>
      </c>
      <c r="C288" s="63"/>
      <c r="D288" s="64"/>
      <c r="E288" s="143"/>
      <c r="F288" s="64"/>
      <c r="G288" s="64"/>
      <c r="H288" s="64"/>
      <c r="I288" s="64"/>
      <c r="J288" s="64"/>
      <c r="K288" s="65"/>
      <c r="L288" s="105"/>
      <c r="M288" s="8"/>
      <c r="N288" s="91"/>
      <c r="O288" s="10"/>
      <c r="P288" s="10"/>
      <c r="Q288" s="11"/>
      <c r="R288" s="11"/>
      <c r="S288" s="43"/>
      <c r="T288" s="13"/>
      <c r="U288" s="13"/>
      <c r="V288" s="13"/>
      <c r="W288" s="13"/>
      <c r="X288" s="3"/>
      <c r="Y288" s="122"/>
      <c r="Z288" s="50"/>
      <c r="AA288" s="50"/>
      <c r="AB288" s="50"/>
      <c r="AC288" s="50"/>
      <c r="AD288" s="121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3"/>
      <c r="AQ288" s="3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143"/>
      <c r="F289" s="64"/>
      <c r="G289" s="64"/>
      <c r="H289" s="64"/>
      <c r="I289" s="64"/>
      <c r="J289" s="64"/>
      <c r="K289" s="65"/>
      <c r="L289" s="105"/>
      <c r="M289" s="8"/>
      <c r="N289" s="91"/>
      <c r="O289" s="10"/>
      <c r="P289" s="10"/>
      <c r="Q289" s="11"/>
      <c r="R289" s="11"/>
      <c r="S289" s="43"/>
      <c r="T289" s="13"/>
      <c r="U289" s="13"/>
      <c r="V289" s="13"/>
      <c r="W289" s="13"/>
      <c r="X289" s="3"/>
      <c r="Y289" s="122"/>
      <c r="Z289" s="50"/>
      <c r="AA289" s="50"/>
      <c r="AB289" s="50"/>
      <c r="AC289" s="50"/>
      <c r="AD289" s="121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3"/>
      <c r="AQ289" s="3"/>
    </row>
    <row r="290" spans="1:43" ht="22.5" customHeight="1" x14ac:dyDescent="0.55000000000000004">
      <c r="A290" s="5">
        <v>1000</v>
      </c>
      <c r="B290" s="52" t="s">
        <v>66</v>
      </c>
      <c r="C290" s="63"/>
      <c r="D290" s="64"/>
      <c r="E290" s="144"/>
      <c r="F290" s="118"/>
      <c r="G290" s="118"/>
      <c r="H290" s="118"/>
      <c r="I290" s="64"/>
      <c r="J290" s="118"/>
      <c r="K290" s="118"/>
      <c r="L290" s="105"/>
      <c r="M290" s="8"/>
      <c r="N290" s="91"/>
      <c r="O290" s="10"/>
      <c r="P290" s="10"/>
      <c r="Q290" s="11"/>
      <c r="R290" s="11"/>
      <c r="S290" s="43"/>
      <c r="Y290" s="122"/>
      <c r="Z290" s="50"/>
      <c r="AA290" s="50"/>
      <c r="AB290" s="50"/>
      <c r="AC290" s="50"/>
      <c r="AD290" s="121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</row>
    <row r="291" spans="1:43" ht="22.5" customHeight="1" x14ac:dyDescent="0.55000000000000004">
      <c r="A291" s="5">
        <v>1000</v>
      </c>
      <c r="B291" s="52" t="s">
        <v>66</v>
      </c>
      <c r="C291" s="63"/>
      <c r="D291" s="64"/>
      <c r="E291" s="144"/>
      <c r="F291" s="118"/>
      <c r="G291" s="118"/>
      <c r="H291" s="118"/>
      <c r="I291" s="64"/>
      <c r="J291" s="118"/>
      <c r="K291" s="118"/>
      <c r="L291" s="105"/>
      <c r="M291" s="8"/>
      <c r="N291" s="91"/>
      <c r="O291" s="10"/>
      <c r="P291" s="10"/>
      <c r="Q291" s="11"/>
      <c r="R291" s="11"/>
      <c r="S291" s="43"/>
      <c r="Y291" s="122"/>
      <c r="Z291" s="50"/>
      <c r="AA291" s="50"/>
      <c r="AB291" s="50"/>
      <c r="AC291" s="50"/>
      <c r="AD291" s="121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</row>
    <row r="292" spans="1:43" ht="22.5" customHeight="1" x14ac:dyDescent="0.55000000000000004">
      <c r="A292" s="5">
        <v>1000</v>
      </c>
      <c r="B292" s="52" t="s">
        <v>66</v>
      </c>
      <c r="C292" s="63"/>
      <c r="D292" s="64"/>
      <c r="E292" s="144"/>
      <c r="F292" s="118"/>
      <c r="G292" s="118"/>
      <c r="H292" s="118"/>
      <c r="I292" s="64"/>
      <c r="J292" s="118"/>
      <c r="K292" s="118"/>
      <c r="L292" s="105"/>
      <c r="M292" s="8"/>
      <c r="N292" s="91"/>
      <c r="O292" s="10"/>
      <c r="P292" s="10"/>
      <c r="Q292" s="11"/>
      <c r="R292" s="11"/>
      <c r="S292" s="43"/>
      <c r="Y292" s="122"/>
      <c r="Z292" s="50"/>
      <c r="AA292" s="50"/>
      <c r="AB292" s="50"/>
      <c r="AC292" s="50"/>
      <c r="AD292" s="121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</row>
    <row r="293" spans="1:43" ht="22.5" customHeight="1" x14ac:dyDescent="0.55000000000000004">
      <c r="A293" s="5">
        <v>1000</v>
      </c>
      <c r="B293" s="52"/>
      <c r="C293" s="63"/>
      <c r="D293" s="64"/>
      <c r="E293" s="144"/>
      <c r="F293" s="118"/>
      <c r="G293" s="118"/>
      <c r="H293" s="118"/>
      <c r="I293" s="118"/>
      <c r="J293" s="117"/>
      <c r="K293" s="118"/>
      <c r="L293" s="105"/>
      <c r="M293" s="8"/>
      <c r="N293" s="91"/>
      <c r="O293" s="10"/>
      <c r="P293" s="10"/>
      <c r="Q293" s="11"/>
      <c r="R293" s="11"/>
      <c r="S293" s="43"/>
      <c r="Y293" s="122"/>
      <c r="Z293" s="50"/>
      <c r="AA293" s="50"/>
      <c r="AB293" s="50"/>
      <c r="AC293" s="50"/>
      <c r="AD293" s="121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</row>
    <row r="294" spans="1:43" ht="22.5" customHeight="1" x14ac:dyDescent="0.55000000000000004">
      <c r="A294" s="5">
        <v>1000</v>
      </c>
      <c r="B294" s="52"/>
      <c r="C294" s="63"/>
      <c r="D294" s="64"/>
      <c r="E294" s="144"/>
      <c r="F294" s="118"/>
      <c r="G294" s="118"/>
      <c r="H294" s="118"/>
      <c r="I294" s="118"/>
      <c r="J294" s="117"/>
      <c r="K294" s="118"/>
      <c r="L294" s="105"/>
      <c r="M294" s="8"/>
      <c r="N294" s="91"/>
      <c r="O294" s="10"/>
      <c r="P294" s="10"/>
      <c r="Q294" s="11"/>
      <c r="R294" s="11"/>
      <c r="S294" s="43"/>
      <c r="Y294" s="122"/>
      <c r="Z294" s="50"/>
      <c r="AA294" s="50"/>
      <c r="AB294" s="50"/>
      <c r="AC294" s="50"/>
      <c r="AD294" s="121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</row>
    <row r="295" spans="1:43" ht="22.5" customHeight="1" x14ac:dyDescent="0.55000000000000004">
      <c r="A295" s="5">
        <v>1000</v>
      </c>
      <c r="B295" s="52"/>
      <c r="C295" s="63"/>
      <c r="D295" s="64"/>
      <c r="E295" s="144"/>
      <c r="F295" s="118"/>
      <c r="G295" s="118"/>
      <c r="H295" s="118"/>
      <c r="I295" s="118"/>
      <c r="J295" s="117"/>
      <c r="K295" s="118"/>
      <c r="L295" s="105"/>
      <c r="M295" s="8"/>
      <c r="N295" s="91"/>
      <c r="O295" s="10"/>
      <c r="P295" s="10"/>
      <c r="Q295" s="11"/>
      <c r="R295" s="11"/>
      <c r="S295" s="43"/>
      <c r="Y295" s="122"/>
      <c r="Z295" s="50"/>
      <c r="AA295" s="50"/>
      <c r="AB295" s="50"/>
      <c r="AC295" s="50"/>
      <c r="AD295" s="121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44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11"/>
      <c r="S296" s="43"/>
      <c r="Y296" s="122"/>
      <c r="Z296" s="50"/>
      <c r="AA296" s="50"/>
      <c r="AB296" s="50"/>
      <c r="AC296" s="50"/>
      <c r="AD296" s="121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</row>
    <row r="297" spans="1:43" ht="22.5" customHeight="1" x14ac:dyDescent="0.55000000000000004">
      <c r="A297" s="5">
        <v>1000</v>
      </c>
      <c r="B297" s="52" t="s">
        <v>66</v>
      </c>
      <c r="C297" s="63"/>
      <c r="D297" s="64"/>
      <c r="E297" s="143"/>
      <c r="F297" s="71"/>
      <c r="G297" s="118"/>
      <c r="H297" s="118"/>
      <c r="I297" s="118"/>
      <c r="J297" s="118"/>
      <c r="K297" s="64"/>
      <c r="L297" s="105"/>
      <c r="M297" s="8"/>
      <c r="N297" s="91"/>
      <c r="O297" s="10"/>
      <c r="P297" s="10"/>
      <c r="Q297" s="11"/>
      <c r="R297" s="11"/>
      <c r="S297" s="43"/>
      <c r="Y297" s="122"/>
      <c r="Z297" s="50"/>
      <c r="AA297" s="50"/>
      <c r="AB297" s="50"/>
      <c r="AC297" s="50"/>
      <c r="AD297" s="121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</row>
    <row r="298" spans="1:43" ht="22.5" customHeight="1" x14ac:dyDescent="0.55000000000000004">
      <c r="A298" s="5">
        <v>1000</v>
      </c>
      <c r="B298" s="52" t="s">
        <v>66</v>
      </c>
      <c r="C298" s="63"/>
      <c r="D298" s="64"/>
      <c r="E298" s="143"/>
      <c r="F298" s="71"/>
      <c r="G298" s="118"/>
      <c r="H298" s="118"/>
      <c r="I298" s="118"/>
      <c r="J298" s="118"/>
      <c r="K298" s="64"/>
      <c r="L298" s="105"/>
      <c r="M298" s="8"/>
      <c r="N298" s="91"/>
      <c r="O298" s="10"/>
      <c r="P298" s="10"/>
      <c r="Q298" s="11"/>
      <c r="R298" s="11"/>
      <c r="S298" s="43"/>
      <c r="Y298" s="122"/>
      <c r="Z298" s="50"/>
      <c r="AA298" s="50"/>
      <c r="AB298" s="50"/>
      <c r="AC298" s="50"/>
      <c r="AD298" s="121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</row>
    <row r="299" spans="1:43" ht="22.5" customHeight="1" x14ac:dyDescent="0.55000000000000004">
      <c r="A299" s="5">
        <v>1000</v>
      </c>
      <c r="B299" s="52" t="s">
        <v>66</v>
      </c>
      <c r="C299" s="63"/>
      <c r="D299" s="64"/>
      <c r="E299" s="143"/>
      <c r="F299" s="64"/>
      <c r="G299" s="64"/>
      <c r="H299" s="71"/>
      <c r="I299" s="118"/>
      <c r="J299" s="118"/>
      <c r="K299" s="64"/>
      <c r="L299" s="105"/>
      <c r="M299" s="8"/>
      <c r="N299" s="91"/>
      <c r="O299" s="10"/>
      <c r="P299" s="10"/>
      <c r="Q299" s="11"/>
      <c r="R299" s="11"/>
      <c r="S299" s="43"/>
      <c r="Y299" s="122"/>
      <c r="Z299" s="50"/>
      <c r="AA299" s="50"/>
      <c r="AB299" s="50"/>
      <c r="AC299" s="50"/>
      <c r="AD299" s="121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143"/>
      <c r="F300" s="64"/>
      <c r="G300" s="64"/>
      <c r="H300" s="64"/>
      <c r="I300" s="118"/>
      <c r="J300" s="118"/>
      <c r="K300" s="64"/>
      <c r="L300" s="105"/>
      <c r="M300" s="8"/>
      <c r="N300" s="91"/>
      <c r="O300" s="10"/>
      <c r="P300" s="10"/>
      <c r="Q300" s="11"/>
      <c r="R300" s="11"/>
      <c r="S300" s="43"/>
      <c r="Y300" s="122"/>
      <c r="Z300" s="50"/>
      <c r="AA300" s="50"/>
      <c r="AB300" s="50"/>
      <c r="AC300" s="50"/>
      <c r="AD300" s="121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143"/>
      <c r="F301" s="64"/>
      <c r="G301" s="64"/>
      <c r="H301" s="64"/>
      <c r="I301" s="118"/>
      <c r="J301" s="118"/>
      <c r="K301" s="64"/>
      <c r="L301" s="105"/>
      <c r="M301" s="8"/>
      <c r="N301" s="91"/>
      <c r="O301" s="10"/>
      <c r="P301" s="10"/>
      <c r="Q301" s="11"/>
      <c r="R301" s="11"/>
      <c r="S301" s="43"/>
      <c r="Y301" s="122"/>
      <c r="Z301" s="50"/>
      <c r="AA301" s="50"/>
      <c r="AB301" s="50"/>
      <c r="AC301" s="50"/>
      <c r="AD301" s="121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</row>
    <row r="302" spans="1:43" s="120" customFormat="1" ht="22.5" customHeight="1" x14ac:dyDescent="0.55000000000000004">
      <c r="A302" s="5">
        <v>1000</v>
      </c>
      <c r="B302" s="52" t="s">
        <v>66</v>
      </c>
      <c r="C302" s="63"/>
      <c r="D302" s="64"/>
      <c r="E302" s="143"/>
      <c r="F302" s="64"/>
      <c r="G302" s="64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11"/>
      <c r="S302" s="43"/>
      <c r="T302" s="13"/>
      <c r="U302" s="13"/>
      <c r="V302" s="13"/>
      <c r="W302" s="13"/>
      <c r="X302" s="3"/>
      <c r="Y302" s="122"/>
      <c r="Z302" s="50"/>
      <c r="AA302" s="50"/>
      <c r="AB302" s="50"/>
      <c r="AC302" s="50"/>
      <c r="AD302" s="121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3"/>
      <c r="AQ302" s="3"/>
    </row>
    <row r="303" spans="1:43" s="120" customFormat="1" ht="22.5" customHeight="1" x14ac:dyDescent="0.55000000000000004">
      <c r="A303" s="5">
        <v>1000</v>
      </c>
      <c r="B303" s="52" t="s">
        <v>66</v>
      </c>
      <c r="C303" s="63"/>
      <c r="D303" s="64"/>
      <c r="E303" s="143"/>
      <c r="F303" s="64"/>
      <c r="G303" s="64"/>
      <c r="H303" s="118"/>
      <c r="I303" s="118"/>
      <c r="J303" s="118"/>
      <c r="K303" s="64"/>
      <c r="L303" s="105"/>
      <c r="M303" s="8"/>
      <c r="N303" s="91"/>
      <c r="O303" s="10"/>
      <c r="P303" s="10"/>
      <c r="Q303" s="11"/>
      <c r="R303" s="11"/>
      <c r="S303" s="43"/>
      <c r="T303" s="13"/>
      <c r="U303" s="13"/>
      <c r="V303" s="13"/>
      <c r="W303" s="13"/>
      <c r="X303" s="3"/>
      <c r="Y303" s="122"/>
      <c r="Z303" s="50"/>
      <c r="AA303" s="50"/>
      <c r="AB303" s="50"/>
      <c r="AC303" s="50"/>
      <c r="AD303" s="121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3"/>
      <c r="AQ303" s="3"/>
    </row>
    <row r="304" spans="1:43" s="120" customFormat="1" ht="22.5" customHeight="1" x14ac:dyDescent="0.55000000000000004">
      <c r="A304" s="5">
        <v>1000</v>
      </c>
      <c r="B304" s="52" t="s">
        <v>66</v>
      </c>
      <c r="C304" s="63"/>
      <c r="D304" s="64"/>
      <c r="E304" s="143"/>
      <c r="F304" s="64"/>
      <c r="G304" s="64"/>
      <c r="H304" s="64"/>
      <c r="I304" s="64"/>
      <c r="J304" s="64"/>
      <c r="K304" s="65"/>
      <c r="L304" s="105"/>
      <c r="M304" s="8"/>
      <c r="N304" s="91"/>
      <c r="O304" s="10"/>
      <c r="P304" s="10"/>
      <c r="Q304" s="11"/>
      <c r="R304" s="11"/>
      <c r="S304" s="43"/>
      <c r="T304" s="13"/>
      <c r="U304" s="13"/>
      <c r="V304" s="13"/>
      <c r="W304" s="13"/>
      <c r="X304" s="3"/>
      <c r="Y304" s="122"/>
      <c r="Z304" s="50"/>
      <c r="AA304" s="50"/>
      <c r="AB304" s="50"/>
      <c r="AC304" s="50"/>
      <c r="AD304" s="121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3"/>
      <c r="AQ304" s="3"/>
    </row>
    <row r="305" spans="1:43" s="120" customFormat="1" ht="22.5" customHeight="1" x14ac:dyDescent="0.55000000000000004">
      <c r="A305" s="5">
        <v>1000</v>
      </c>
      <c r="B305" s="52" t="s">
        <v>66</v>
      </c>
      <c r="C305" s="63"/>
      <c r="D305" s="64"/>
      <c r="E305" s="143"/>
      <c r="F305" s="64"/>
      <c r="G305" s="64"/>
      <c r="H305" s="64"/>
      <c r="I305" s="64"/>
      <c r="J305" s="64"/>
      <c r="K305" s="65"/>
      <c r="L305" s="105"/>
      <c r="M305" s="8"/>
      <c r="N305" s="91"/>
      <c r="O305" s="10"/>
      <c r="P305" s="10"/>
      <c r="Q305" s="11"/>
      <c r="R305" s="11"/>
      <c r="S305" s="43"/>
      <c r="T305" s="13"/>
      <c r="U305" s="13"/>
      <c r="V305" s="13"/>
      <c r="W305" s="13"/>
      <c r="X305" s="3"/>
      <c r="Y305" s="122"/>
      <c r="Z305" s="50"/>
      <c r="AA305" s="50"/>
      <c r="AB305" s="50"/>
      <c r="AC305" s="50"/>
      <c r="AD305" s="121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3"/>
      <c r="AQ305" s="3"/>
    </row>
    <row r="306" spans="1:43" ht="22.5" customHeight="1" x14ac:dyDescent="0.55000000000000004">
      <c r="A306" s="5">
        <v>1000</v>
      </c>
      <c r="B306" s="52" t="s">
        <v>66</v>
      </c>
      <c r="C306" s="63"/>
      <c r="D306" s="64"/>
      <c r="E306" s="144"/>
      <c r="F306" s="118"/>
      <c r="G306" s="118"/>
      <c r="H306" s="118"/>
      <c r="I306" s="64"/>
      <c r="J306" s="118"/>
      <c r="K306" s="118"/>
      <c r="L306" s="105"/>
      <c r="M306" s="8"/>
      <c r="N306" s="91"/>
      <c r="O306" s="10"/>
      <c r="P306" s="10"/>
      <c r="Q306" s="11"/>
      <c r="R306" s="11"/>
      <c r="S306" s="43"/>
      <c r="Y306" s="122"/>
      <c r="Z306" s="50"/>
      <c r="AA306" s="50"/>
      <c r="AB306" s="50"/>
      <c r="AC306" s="50"/>
      <c r="AD306" s="121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</row>
    <row r="307" spans="1:43" ht="22.5" customHeight="1" x14ac:dyDescent="0.55000000000000004">
      <c r="A307" s="5">
        <v>1000</v>
      </c>
      <c r="B307" s="52" t="s">
        <v>66</v>
      </c>
      <c r="C307" s="63"/>
      <c r="D307" s="64"/>
      <c r="E307" s="144"/>
      <c r="F307" s="118"/>
      <c r="G307" s="118"/>
      <c r="H307" s="118"/>
      <c r="I307" s="64"/>
      <c r="J307" s="118"/>
      <c r="K307" s="118"/>
      <c r="L307" s="105"/>
      <c r="M307" s="8"/>
      <c r="N307" s="91"/>
      <c r="O307" s="10"/>
      <c r="P307" s="10"/>
      <c r="Q307" s="11"/>
      <c r="R307" s="11"/>
      <c r="S307" s="43"/>
      <c r="Y307" s="122"/>
      <c r="Z307" s="50"/>
      <c r="AA307" s="50"/>
      <c r="AB307" s="50"/>
      <c r="AC307" s="50"/>
      <c r="AD307" s="121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</row>
    <row r="308" spans="1:43" ht="22.5" customHeight="1" x14ac:dyDescent="0.55000000000000004">
      <c r="A308" s="5">
        <v>1000</v>
      </c>
      <c r="B308" s="52" t="s">
        <v>66</v>
      </c>
      <c r="C308" s="63"/>
      <c r="D308" s="64"/>
      <c r="E308" s="144"/>
      <c r="F308" s="118"/>
      <c r="G308" s="118"/>
      <c r="H308" s="118"/>
      <c r="I308" s="64"/>
      <c r="J308" s="118"/>
      <c r="K308" s="118"/>
      <c r="L308" s="105"/>
      <c r="M308" s="8"/>
      <c r="N308" s="91"/>
      <c r="O308" s="10"/>
      <c r="P308" s="10"/>
      <c r="Q308" s="11"/>
      <c r="R308" s="11"/>
      <c r="S308" s="43"/>
      <c r="Y308" s="122"/>
      <c r="Z308" s="50"/>
      <c r="AA308" s="50"/>
      <c r="AB308" s="50"/>
      <c r="AC308" s="50"/>
      <c r="AD308" s="121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</row>
    <row r="309" spans="1:43" ht="22.5" customHeight="1" x14ac:dyDescent="0.55000000000000004">
      <c r="A309" s="5">
        <v>1000</v>
      </c>
      <c r="B309" s="52"/>
      <c r="C309" s="63"/>
      <c r="D309" s="64"/>
      <c r="E309" s="144"/>
      <c r="F309" s="118"/>
      <c r="G309" s="118"/>
      <c r="H309" s="118"/>
      <c r="I309" s="118"/>
      <c r="J309" s="117"/>
      <c r="K309" s="118"/>
      <c r="L309" s="105"/>
      <c r="M309" s="8"/>
      <c r="N309" s="91"/>
      <c r="O309" s="10"/>
      <c r="P309" s="10"/>
      <c r="Q309" s="11"/>
      <c r="R309" s="11"/>
      <c r="S309" s="43"/>
      <c r="Y309" s="122"/>
      <c r="Z309" s="50"/>
      <c r="AA309" s="50"/>
      <c r="AB309" s="50"/>
      <c r="AC309" s="50"/>
      <c r="AD309" s="121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</row>
    <row r="310" spans="1:43" ht="22.5" customHeight="1" x14ac:dyDescent="0.55000000000000004">
      <c r="A310" s="5">
        <v>1000</v>
      </c>
      <c r="B310" s="52"/>
      <c r="C310" s="63"/>
      <c r="D310" s="64"/>
      <c r="E310" s="144"/>
      <c r="F310" s="118"/>
      <c r="G310" s="118"/>
      <c r="H310" s="118"/>
      <c r="I310" s="118"/>
      <c r="J310" s="117"/>
      <c r="K310" s="118"/>
      <c r="L310" s="105"/>
      <c r="M310" s="8"/>
      <c r="N310" s="91"/>
      <c r="O310" s="10"/>
      <c r="P310" s="10"/>
      <c r="Q310" s="11"/>
      <c r="R310" s="11"/>
      <c r="S310" s="43"/>
      <c r="Y310" s="122"/>
      <c r="Z310" s="50"/>
      <c r="AA310" s="50"/>
      <c r="AB310" s="50"/>
      <c r="AC310" s="50"/>
      <c r="AD310" s="121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</row>
    <row r="311" spans="1:43" ht="22.5" customHeight="1" x14ac:dyDescent="0.55000000000000004">
      <c r="A311" s="5">
        <v>1000</v>
      </c>
      <c r="B311" s="52"/>
      <c r="C311" s="63"/>
      <c r="D311" s="64"/>
      <c r="E311" s="144"/>
      <c r="F311" s="118"/>
      <c r="G311" s="118"/>
      <c r="H311" s="118"/>
      <c r="I311" s="118"/>
      <c r="J311" s="117"/>
      <c r="K311" s="118"/>
      <c r="L311" s="105"/>
      <c r="M311" s="8"/>
      <c r="N311" s="91"/>
      <c r="O311" s="10"/>
      <c r="P311" s="10"/>
      <c r="Q311" s="11"/>
      <c r="R311" s="11"/>
      <c r="S311" s="43"/>
      <c r="Y311" s="122"/>
      <c r="Z311" s="50"/>
      <c r="AA311" s="50"/>
      <c r="AB311" s="50"/>
      <c r="AC311" s="50"/>
      <c r="AD311" s="121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</row>
    <row r="312" spans="1:43" ht="22.5" customHeight="1" x14ac:dyDescent="0.55000000000000004">
      <c r="A312" s="5">
        <v>1000</v>
      </c>
      <c r="B312" s="52"/>
      <c r="C312" s="63"/>
      <c r="D312" s="64"/>
      <c r="E312" s="144"/>
      <c r="F312" s="118"/>
      <c r="G312" s="118"/>
      <c r="H312" s="118"/>
      <c r="I312" s="118"/>
      <c r="J312" s="117"/>
      <c r="K312" s="118"/>
      <c r="L312" s="105"/>
      <c r="M312" s="8"/>
      <c r="N312" s="91"/>
      <c r="O312" s="10"/>
      <c r="P312" s="10"/>
      <c r="Q312" s="11"/>
      <c r="R312" s="11"/>
      <c r="S312" s="43"/>
      <c r="Y312" s="122"/>
      <c r="Z312" s="50"/>
      <c r="AA312" s="50"/>
      <c r="AB312" s="50"/>
      <c r="AC312" s="50"/>
      <c r="AD312" s="121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</row>
    <row r="313" spans="1:43" ht="22.5" customHeight="1" x14ac:dyDescent="0.55000000000000004">
      <c r="A313" s="5">
        <v>1000</v>
      </c>
      <c r="B313" s="52" t="s">
        <v>66</v>
      </c>
      <c r="C313" s="63"/>
      <c r="D313" s="64"/>
      <c r="E313" s="143"/>
      <c r="F313" s="71"/>
      <c r="G313" s="118"/>
      <c r="H313" s="118"/>
      <c r="I313" s="118"/>
      <c r="J313" s="118"/>
      <c r="K313" s="64"/>
      <c r="L313" s="105"/>
      <c r="M313" s="8"/>
      <c r="N313" s="91"/>
      <c r="O313" s="10"/>
      <c r="P313" s="10"/>
      <c r="Q313" s="11"/>
      <c r="R313" s="11"/>
      <c r="S313" s="43"/>
      <c r="Y313" s="122"/>
      <c r="Z313" s="50"/>
      <c r="AA313" s="50"/>
      <c r="AB313" s="50"/>
      <c r="AC313" s="50"/>
      <c r="AD313" s="121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</row>
    <row r="314" spans="1:43" ht="22.5" customHeight="1" x14ac:dyDescent="0.55000000000000004">
      <c r="A314" s="5">
        <v>1000</v>
      </c>
      <c r="B314" s="52" t="s">
        <v>66</v>
      </c>
      <c r="C314" s="63"/>
      <c r="D314" s="64"/>
      <c r="E314" s="143"/>
      <c r="F314" s="71"/>
      <c r="G314" s="117"/>
      <c r="H314" s="118"/>
      <c r="I314" s="118"/>
      <c r="J314" s="118"/>
      <c r="K314" s="64"/>
      <c r="L314" s="105"/>
      <c r="M314" s="8"/>
      <c r="N314" s="91"/>
      <c r="O314" s="10"/>
      <c r="P314" s="10"/>
      <c r="Q314" s="11"/>
      <c r="R314" s="11"/>
      <c r="S314" s="43"/>
      <c r="Y314" s="122"/>
      <c r="Z314" s="50"/>
      <c r="AA314" s="50"/>
      <c r="AB314" s="50"/>
      <c r="AC314" s="50"/>
      <c r="AD314" s="121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</row>
    <row r="315" spans="1:43" ht="22.5" customHeight="1" x14ac:dyDescent="0.55000000000000004">
      <c r="A315" s="5">
        <v>1000</v>
      </c>
      <c r="B315" s="52" t="s">
        <v>66</v>
      </c>
      <c r="C315" s="63"/>
      <c r="D315" s="64"/>
      <c r="E315" s="143"/>
      <c r="F315" s="64"/>
      <c r="G315" s="64"/>
      <c r="H315" s="71"/>
      <c r="I315" s="64"/>
      <c r="J315" s="64"/>
      <c r="K315" s="64"/>
      <c r="L315" s="105"/>
      <c r="M315" s="8"/>
      <c r="N315" s="91"/>
      <c r="O315" s="10"/>
      <c r="P315" s="10"/>
      <c r="Q315" s="11"/>
      <c r="R315" s="11"/>
      <c r="S315" s="43"/>
      <c r="Y315" s="122"/>
      <c r="Z315" s="50"/>
      <c r="AA315" s="50"/>
      <c r="AB315" s="50"/>
      <c r="AC315" s="50"/>
      <c r="AD315" s="121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</row>
    <row r="316" spans="1:43" ht="22.5" customHeight="1" x14ac:dyDescent="0.55000000000000004">
      <c r="A316" s="5">
        <v>1000</v>
      </c>
      <c r="B316" s="52" t="s">
        <v>66</v>
      </c>
      <c r="C316" s="63"/>
      <c r="D316" s="64"/>
      <c r="E316" s="143"/>
      <c r="F316" s="64"/>
      <c r="G316" s="64"/>
      <c r="H316" s="64"/>
      <c r="I316" s="118"/>
      <c r="J316" s="118"/>
      <c r="K316" s="64"/>
      <c r="L316" s="105"/>
      <c r="M316" s="8"/>
      <c r="N316" s="91"/>
      <c r="O316" s="10"/>
      <c r="P316" s="10"/>
      <c r="Q316" s="11"/>
      <c r="R316" s="11"/>
      <c r="S316" s="43"/>
      <c r="Y316" s="122"/>
      <c r="Z316" s="50"/>
      <c r="AA316" s="50"/>
      <c r="AB316" s="50"/>
      <c r="AC316" s="50"/>
      <c r="AD316" s="121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</row>
    <row r="317" spans="1:43" ht="22.5" customHeight="1" x14ac:dyDescent="0.55000000000000004">
      <c r="A317" s="5">
        <v>1000</v>
      </c>
      <c r="B317" s="52" t="s">
        <v>66</v>
      </c>
      <c r="C317" s="63"/>
      <c r="D317" s="64"/>
      <c r="E317" s="143"/>
      <c r="F317" s="64"/>
      <c r="G317" s="64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11"/>
      <c r="S317" s="43"/>
      <c r="Y317" s="122"/>
      <c r="Z317" s="50"/>
      <c r="AA317" s="50"/>
      <c r="AB317" s="50"/>
      <c r="AC317" s="50"/>
      <c r="AD317" s="121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</row>
    <row r="318" spans="1:43" ht="22.5" customHeight="1" x14ac:dyDescent="0.55000000000000004">
      <c r="A318" s="5">
        <v>1000</v>
      </c>
      <c r="B318" s="52" t="s">
        <v>66</v>
      </c>
      <c r="C318" s="63"/>
      <c r="D318" s="64"/>
      <c r="E318" s="143"/>
      <c r="F318" s="64"/>
      <c r="G318" s="64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11"/>
      <c r="S318" s="43"/>
      <c r="Y318" s="122"/>
      <c r="Z318" s="50"/>
      <c r="AA318" s="50"/>
      <c r="AB318" s="50"/>
      <c r="AC318" s="50"/>
      <c r="AD318" s="121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</row>
    <row r="319" spans="1:43" ht="22.5" customHeight="1" x14ac:dyDescent="0.55000000000000004">
      <c r="A319" s="5">
        <v>1000</v>
      </c>
      <c r="B319" s="52" t="s">
        <v>66</v>
      </c>
      <c r="C319" s="63"/>
      <c r="D319" s="64"/>
      <c r="E319" s="143"/>
      <c r="F319" s="64"/>
      <c r="G319" s="64"/>
      <c r="H319" s="64"/>
      <c r="I319" s="118"/>
      <c r="J319" s="118"/>
      <c r="K319" s="64"/>
      <c r="L319" s="105"/>
      <c r="M319" s="8"/>
      <c r="N319" s="91"/>
      <c r="O319" s="10"/>
      <c r="P319" s="10"/>
      <c r="Q319" s="11"/>
      <c r="R319" s="11"/>
      <c r="S319" s="43"/>
      <c r="Y319" s="122"/>
      <c r="Z319" s="50"/>
      <c r="AA319" s="50"/>
      <c r="AB319" s="50"/>
      <c r="AC319" s="50"/>
      <c r="AD319" s="121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</row>
    <row r="320" spans="1:43" ht="22.5" customHeight="1" x14ac:dyDescent="0.55000000000000004">
      <c r="A320" s="5">
        <v>1000</v>
      </c>
      <c r="B320" s="52" t="s">
        <v>66</v>
      </c>
      <c r="C320" s="63"/>
      <c r="D320" s="64"/>
      <c r="E320" s="143"/>
      <c r="F320" s="64"/>
      <c r="G320" s="64"/>
      <c r="H320" s="71"/>
      <c r="I320" s="118"/>
      <c r="J320" s="118"/>
      <c r="K320" s="64"/>
      <c r="L320" s="105"/>
      <c r="M320" s="8"/>
      <c r="N320" s="91"/>
      <c r="O320" s="10"/>
      <c r="P320" s="10"/>
      <c r="Q320" s="11"/>
      <c r="R320" s="11"/>
      <c r="S320" s="43"/>
      <c r="Y320" s="122"/>
      <c r="Z320" s="50"/>
      <c r="AA320" s="50"/>
      <c r="AB320" s="50"/>
      <c r="AC320" s="50"/>
      <c r="AD320" s="121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</row>
    <row r="321" spans="1:41" ht="22.5" customHeight="1" x14ac:dyDescent="0.55000000000000004">
      <c r="A321" s="5">
        <v>1000</v>
      </c>
      <c r="B321" s="52" t="s">
        <v>66</v>
      </c>
      <c r="C321" s="63"/>
      <c r="D321" s="64"/>
      <c r="E321" s="143"/>
      <c r="F321" s="64"/>
      <c r="G321" s="64"/>
      <c r="H321" s="64"/>
      <c r="I321" s="118"/>
      <c r="J321" s="118"/>
      <c r="K321" s="64"/>
      <c r="L321" s="105"/>
      <c r="M321" s="8"/>
      <c r="N321" s="91"/>
      <c r="O321" s="10"/>
      <c r="P321" s="10"/>
      <c r="Q321" s="11"/>
      <c r="R321" s="11"/>
      <c r="S321" s="43"/>
      <c r="Y321" s="122"/>
      <c r="Z321" s="50"/>
      <c r="AA321" s="50"/>
      <c r="AB321" s="50"/>
      <c r="AC321" s="50"/>
      <c r="AD321" s="121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</row>
    <row r="322" spans="1:41" ht="22.5" customHeight="1" x14ac:dyDescent="0.55000000000000004">
      <c r="A322" s="5">
        <v>1000</v>
      </c>
      <c r="B322" s="52" t="s">
        <v>66</v>
      </c>
      <c r="C322" s="63"/>
      <c r="D322" s="64"/>
      <c r="E322" s="143"/>
      <c r="F322" s="64"/>
      <c r="G322" s="64"/>
      <c r="H322" s="64"/>
      <c r="I322" s="118"/>
      <c r="J322" s="118"/>
      <c r="K322" s="64"/>
      <c r="L322" s="105"/>
      <c r="M322" s="8"/>
      <c r="N322" s="91"/>
      <c r="O322" s="10"/>
      <c r="P322" s="10"/>
      <c r="Q322" s="11"/>
      <c r="R322" s="11"/>
      <c r="S322" s="43"/>
      <c r="Y322" s="98"/>
      <c r="Z322" s="96"/>
      <c r="AA322" s="96"/>
      <c r="AB322" s="96"/>
      <c r="AC322" s="96"/>
      <c r="AD322" s="97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</row>
    <row r="323" spans="1:41" ht="22.5" customHeight="1" x14ac:dyDescent="0.55000000000000004">
      <c r="A323" s="5">
        <v>1000</v>
      </c>
      <c r="B323" s="52" t="s">
        <v>66</v>
      </c>
      <c r="C323" s="63"/>
      <c r="D323" s="64"/>
      <c r="E323" s="144"/>
      <c r="F323" s="118"/>
      <c r="G323" s="118"/>
      <c r="H323" s="118"/>
      <c r="I323" s="64"/>
      <c r="J323" s="118"/>
      <c r="K323" s="118"/>
      <c r="L323" s="105"/>
      <c r="M323" s="8"/>
      <c r="N323" s="91"/>
      <c r="O323" s="10"/>
      <c r="P323" s="10"/>
      <c r="Q323" s="11"/>
      <c r="R323" s="11"/>
      <c r="S323" s="43"/>
      <c r="Y323" s="122"/>
      <c r="Z323" s="50"/>
      <c r="AA323" s="50"/>
      <c r="AB323" s="50"/>
      <c r="AC323" s="50"/>
      <c r="AD323" s="121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</row>
    <row r="324" spans="1:41" ht="22.5" customHeight="1" x14ac:dyDescent="0.55000000000000004">
      <c r="A324" s="5">
        <v>1000</v>
      </c>
      <c r="B324" s="52" t="s">
        <v>66</v>
      </c>
      <c r="C324" s="63"/>
      <c r="D324" s="64"/>
      <c r="E324" s="144"/>
      <c r="F324" s="118"/>
      <c r="G324" s="118"/>
      <c r="H324" s="118"/>
      <c r="I324" s="64"/>
      <c r="J324" s="118"/>
      <c r="K324" s="118"/>
      <c r="L324" s="105"/>
      <c r="M324" s="8"/>
      <c r="N324" s="91"/>
      <c r="O324" s="10"/>
      <c r="P324" s="10"/>
      <c r="Q324" s="11"/>
      <c r="R324" s="11"/>
      <c r="S324" s="43"/>
      <c r="Y324" s="122"/>
      <c r="Z324" s="50"/>
      <c r="AA324" s="50"/>
      <c r="AB324" s="50"/>
      <c r="AC324" s="50"/>
      <c r="AD324" s="121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</row>
    <row r="325" spans="1:41" ht="22.5" customHeight="1" x14ac:dyDescent="0.55000000000000004">
      <c r="A325" s="5">
        <v>1000</v>
      </c>
      <c r="B325" s="52" t="s">
        <v>66</v>
      </c>
      <c r="C325" s="63"/>
      <c r="D325" s="64"/>
      <c r="E325" s="144"/>
      <c r="F325" s="118"/>
      <c r="G325" s="118"/>
      <c r="H325" s="118"/>
      <c r="I325" s="64"/>
      <c r="J325" s="118"/>
      <c r="K325" s="118"/>
      <c r="L325" s="105"/>
      <c r="M325" s="8"/>
      <c r="N325" s="91"/>
      <c r="O325" s="10"/>
      <c r="P325" s="10"/>
      <c r="Q325" s="11"/>
      <c r="R325" s="11"/>
      <c r="S325" s="43"/>
      <c r="Y325" s="122"/>
      <c r="Z325" s="50"/>
      <c r="AA325" s="50"/>
      <c r="AB325" s="50"/>
      <c r="AC325" s="50"/>
      <c r="AD325" s="121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</row>
    <row r="326" spans="1:41" ht="22.5" customHeight="1" x14ac:dyDescent="0.55000000000000004">
      <c r="A326" s="5">
        <v>1000</v>
      </c>
      <c r="B326" s="52"/>
      <c r="C326" s="63"/>
      <c r="D326" s="64"/>
      <c r="E326" s="144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11"/>
      <c r="S326" s="43"/>
      <c r="Y326" s="122"/>
      <c r="Z326" s="50"/>
      <c r="AA326" s="50"/>
      <c r="AB326" s="50"/>
      <c r="AC326" s="50"/>
      <c r="AD326" s="121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</row>
    <row r="327" spans="1:41" ht="22.5" customHeight="1" x14ac:dyDescent="0.55000000000000004">
      <c r="A327" s="5">
        <v>1000</v>
      </c>
      <c r="B327" s="52"/>
      <c r="C327" s="63"/>
      <c r="D327" s="64"/>
      <c r="E327" s="144"/>
      <c r="F327" s="118"/>
      <c r="G327" s="118"/>
      <c r="H327" s="118"/>
      <c r="I327" s="118"/>
      <c r="J327" s="117"/>
      <c r="K327" s="118"/>
      <c r="L327" s="105"/>
      <c r="M327" s="8"/>
      <c r="N327" s="91"/>
      <c r="O327" s="10"/>
      <c r="P327" s="10"/>
      <c r="Q327" s="11"/>
      <c r="R327" s="11"/>
      <c r="S327" s="43"/>
      <c r="Y327" s="122"/>
      <c r="Z327" s="50"/>
      <c r="AA327" s="50"/>
      <c r="AB327" s="50"/>
      <c r="AC327" s="50"/>
      <c r="AD327" s="121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</row>
    <row r="328" spans="1:41" ht="22.5" customHeight="1" x14ac:dyDescent="0.55000000000000004">
      <c r="A328" s="5">
        <v>1000</v>
      </c>
      <c r="B328" s="52"/>
      <c r="C328" s="63"/>
      <c r="D328" s="64"/>
      <c r="E328" s="144"/>
      <c r="F328" s="118"/>
      <c r="G328" s="118"/>
      <c r="H328" s="118"/>
      <c r="I328" s="118"/>
      <c r="J328" s="117"/>
      <c r="K328" s="118"/>
      <c r="L328" s="105"/>
      <c r="M328" s="8"/>
      <c r="N328" s="91"/>
      <c r="O328" s="10"/>
      <c r="P328" s="10"/>
      <c r="Q328" s="11"/>
      <c r="R328" s="11"/>
      <c r="S328" s="43"/>
      <c r="Y328" s="122"/>
      <c r="Z328" s="50"/>
      <c r="AA328" s="50"/>
      <c r="AB328" s="50"/>
      <c r="AC328" s="50"/>
      <c r="AD328" s="121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</row>
    <row r="329" spans="1:41" ht="22.5" customHeight="1" x14ac:dyDescent="0.55000000000000004">
      <c r="A329" s="5">
        <v>1000</v>
      </c>
      <c r="B329" s="52"/>
      <c r="C329" s="63"/>
      <c r="D329" s="64"/>
      <c r="E329" s="144"/>
      <c r="F329" s="118"/>
      <c r="G329" s="118"/>
      <c r="H329" s="118"/>
      <c r="I329" s="118"/>
      <c r="J329" s="117"/>
      <c r="K329" s="118"/>
      <c r="L329" s="105"/>
      <c r="M329" s="8"/>
      <c r="N329" s="91"/>
      <c r="O329" s="10"/>
      <c r="P329" s="10"/>
      <c r="Q329" s="11"/>
      <c r="R329" s="11"/>
      <c r="S329" s="43"/>
      <c r="Y329" s="122"/>
      <c r="Z329" s="50"/>
      <c r="AA329" s="50"/>
      <c r="AB329" s="50"/>
      <c r="AC329" s="50"/>
      <c r="AD329" s="121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</row>
    <row r="330" spans="1:41" ht="22.5" customHeight="1" x14ac:dyDescent="0.55000000000000004">
      <c r="A330" s="5">
        <v>1000</v>
      </c>
      <c r="B330" s="52" t="s">
        <v>66</v>
      </c>
      <c r="C330" s="63"/>
      <c r="D330" s="64"/>
      <c r="E330" s="143"/>
      <c r="F330" s="64"/>
      <c r="G330" s="118"/>
      <c r="H330" s="64"/>
      <c r="I330" s="118"/>
      <c r="J330" s="118"/>
      <c r="K330" s="64"/>
      <c r="L330" s="105"/>
      <c r="M330" s="8"/>
      <c r="N330" s="91"/>
      <c r="O330" s="10"/>
      <c r="P330" s="10"/>
      <c r="Q330" s="11"/>
      <c r="R330" s="11"/>
      <c r="S330" s="43"/>
      <c r="Y330" s="122"/>
      <c r="Z330" s="50"/>
      <c r="AA330" s="50"/>
      <c r="AB330" s="50"/>
      <c r="AC330" s="50"/>
      <c r="AD330" s="121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</row>
    <row r="331" spans="1:41" ht="22.5" customHeight="1" x14ac:dyDescent="0.55000000000000004">
      <c r="A331" s="5">
        <v>1000</v>
      </c>
      <c r="B331" s="52" t="s">
        <v>66</v>
      </c>
      <c r="C331" s="63"/>
      <c r="D331" s="64"/>
      <c r="E331" s="143"/>
      <c r="F331" s="64"/>
      <c r="G331" s="118"/>
      <c r="H331" s="64"/>
      <c r="I331" s="64"/>
      <c r="J331" s="64"/>
      <c r="K331" s="64"/>
      <c r="L331" s="105"/>
      <c r="M331" s="8"/>
      <c r="N331" s="91"/>
      <c r="O331" s="10"/>
      <c r="P331" s="10"/>
      <c r="Q331" s="11"/>
      <c r="R331" s="11"/>
      <c r="S331" s="43"/>
      <c r="Y331" s="98"/>
      <c r="Z331" s="96"/>
      <c r="AA331" s="96"/>
      <c r="AB331" s="96"/>
      <c r="AC331" s="96"/>
      <c r="AD331" s="97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</row>
    <row r="332" spans="1:41" ht="22.5" customHeight="1" x14ac:dyDescent="0.55000000000000004">
      <c r="A332" s="5">
        <v>1000</v>
      </c>
      <c r="B332" s="52" t="s">
        <v>66</v>
      </c>
      <c r="C332" s="63"/>
      <c r="D332" s="64"/>
      <c r="E332" s="144"/>
      <c r="F332" s="118"/>
      <c r="G332" s="118"/>
      <c r="H332" s="118"/>
      <c r="I332" s="64"/>
      <c r="J332" s="118"/>
      <c r="K332" s="118"/>
      <c r="L332" s="105"/>
      <c r="M332" s="8"/>
      <c r="N332" s="91"/>
      <c r="O332" s="10"/>
      <c r="P332" s="10"/>
      <c r="Q332" s="11"/>
      <c r="R332" s="11"/>
      <c r="S332" s="43"/>
      <c r="Y332" s="122"/>
      <c r="Z332" s="50"/>
      <c r="AA332" s="50"/>
      <c r="AB332" s="50"/>
      <c r="AC332" s="50"/>
      <c r="AD332" s="121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</row>
    <row r="333" spans="1:41" ht="22.5" customHeight="1" x14ac:dyDescent="0.55000000000000004">
      <c r="A333" s="5">
        <v>1000</v>
      </c>
      <c r="B333" s="52" t="s">
        <v>66</v>
      </c>
      <c r="C333" s="63"/>
      <c r="D333" s="64"/>
      <c r="E333" s="144"/>
      <c r="F333" s="118"/>
      <c r="G333" s="118"/>
      <c r="H333" s="118"/>
      <c r="I333" s="64"/>
      <c r="J333" s="118"/>
      <c r="K333" s="118"/>
      <c r="L333" s="105"/>
      <c r="M333" s="8"/>
      <c r="N333" s="91"/>
      <c r="O333" s="10"/>
      <c r="P333" s="10"/>
      <c r="Q333" s="11"/>
      <c r="R333" s="11"/>
      <c r="S333" s="43"/>
      <c r="Y333" s="122"/>
      <c r="Z333" s="50"/>
      <c r="AA333" s="50"/>
      <c r="AB333" s="50"/>
      <c r="AC333" s="50"/>
      <c r="AD333" s="121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</row>
    <row r="334" spans="1:41" ht="22.5" customHeight="1" x14ac:dyDescent="0.55000000000000004">
      <c r="A334" s="5">
        <v>1000</v>
      </c>
      <c r="B334" s="52" t="s">
        <v>66</v>
      </c>
      <c r="C334" s="63"/>
      <c r="D334" s="64"/>
      <c r="E334" s="144"/>
      <c r="F334" s="118"/>
      <c r="G334" s="118"/>
      <c r="H334" s="118"/>
      <c r="I334" s="64"/>
      <c r="J334" s="118"/>
      <c r="K334" s="118"/>
      <c r="L334" s="105"/>
      <c r="M334" s="8"/>
      <c r="N334" s="91"/>
      <c r="O334" s="10"/>
      <c r="P334" s="10"/>
      <c r="Q334" s="11"/>
      <c r="R334" s="11"/>
      <c r="S334" s="43"/>
      <c r="Y334" s="122"/>
      <c r="Z334" s="50"/>
      <c r="AA334" s="50"/>
      <c r="AB334" s="50"/>
      <c r="AC334" s="50"/>
      <c r="AD334" s="121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</row>
    <row r="335" spans="1:41" ht="22.5" customHeight="1" x14ac:dyDescent="0.55000000000000004">
      <c r="A335" s="5">
        <v>1000</v>
      </c>
      <c r="B335" s="52"/>
      <c r="C335" s="63"/>
      <c r="D335" s="64"/>
      <c r="E335" s="144"/>
      <c r="F335" s="118"/>
      <c r="G335" s="118"/>
      <c r="H335" s="118"/>
      <c r="I335" s="118"/>
      <c r="J335" s="117"/>
      <c r="K335" s="118"/>
      <c r="L335" s="105"/>
      <c r="M335" s="8"/>
      <c r="N335" s="91"/>
      <c r="O335" s="10"/>
      <c r="P335" s="10"/>
      <c r="Q335" s="11"/>
      <c r="R335" s="11"/>
      <c r="S335" s="43"/>
      <c r="Y335" s="122"/>
      <c r="Z335" s="50"/>
      <c r="AA335" s="50"/>
      <c r="AB335" s="50"/>
      <c r="AC335" s="50"/>
      <c r="AD335" s="121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</row>
    <row r="336" spans="1:41" ht="22.5" customHeight="1" x14ac:dyDescent="0.55000000000000004">
      <c r="A336" s="5">
        <v>1000</v>
      </c>
      <c r="B336" s="52"/>
      <c r="C336" s="63"/>
      <c r="D336" s="64"/>
      <c r="E336" s="144"/>
      <c r="F336" s="118"/>
      <c r="G336" s="118"/>
      <c r="H336" s="118"/>
      <c r="I336" s="118"/>
      <c r="J336" s="117"/>
      <c r="K336" s="118"/>
      <c r="L336" s="105"/>
      <c r="M336" s="8"/>
      <c r="N336" s="91"/>
      <c r="O336" s="10"/>
      <c r="P336" s="10"/>
      <c r="Q336" s="11"/>
      <c r="R336" s="11"/>
      <c r="S336" s="43"/>
      <c r="Y336" s="122"/>
      <c r="Z336" s="50"/>
      <c r="AA336" s="50"/>
      <c r="AB336" s="50"/>
      <c r="AC336" s="50"/>
      <c r="AD336" s="121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</row>
    <row r="337" spans="1:41" ht="22.5" customHeight="1" x14ac:dyDescent="0.55000000000000004">
      <c r="A337" s="5">
        <v>1000</v>
      </c>
      <c r="B337" s="52"/>
      <c r="C337" s="63"/>
      <c r="D337" s="64"/>
      <c r="E337" s="144"/>
      <c r="F337" s="118"/>
      <c r="G337" s="118"/>
      <c r="H337" s="118"/>
      <c r="I337" s="118"/>
      <c r="J337" s="117"/>
      <c r="K337" s="118"/>
      <c r="L337" s="105"/>
      <c r="M337" s="8"/>
      <c r="N337" s="91"/>
      <c r="O337" s="10"/>
      <c r="P337" s="10"/>
      <c r="Q337" s="11"/>
      <c r="R337" s="11"/>
      <c r="S337" s="43"/>
      <c r="Y337" s="122"/>
      <c r="Z337" s="50"/>
      <c r="AA337" s="50"/>
      <c r="AB337" s="50"/>
      <c r="AC337" s="50"/>
      <c r="AD337" s="121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</row>
    <row r="338" spans="1:41" ht="22.5" customHeight="1" x14ac:dyDescent="0.55000000000000004">
      <c r="A338" s="5">
        <v>1000</v>
      </c>
      <c r="B338" s="52"/>
      <c r="C338" s="63"/>
      <c r="D338" s="64"/>
      <c r="E338" s="144"/>
      <c r="F338" s="118"/>
      <c r="G338" s="118"/>
      <c r="H338" s="118"/>
      <c r="I338" s="118"/>
      <c r="J338" s="117"/>
      <c r="K338" s="118"/>
      <c r="L338" s="105"/>
      <c r="M338" s="8"/>
      <c r="N338" s="91"/>
      <c r="O338" s="10"/>
      <c r="P338" s="10"/>
      <c r="Q338" s="11"/>
      <c r="R338" s="11"/>
      <c r="S338" s="43"/>
      <c r="Y338" s="122"/>
      <c r="Z338" s="50"/>
      <c r="AA338" s="50"/>
      <c r="AB338" s="50"/>
      <c r="AC338" s="50"/>
      <c r="AD338" s="121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</row>
    <row r="339" spans="1:41" ht="22.5" customHeight="1" x14ac:dyDescent="0.55000000000000004">
      <c r="A339" s="5">
        <v>1000</v>
      </c>
      <c r="B339" s="52" t="s">
        <v>66</v>
      </c>
      <c r="C339" s="63"/>
      <c r="D339" s="64"/>
      <c r="E339" s="143"/>
      <c r="F339" s="64"/>
      <c r="G339" s="118"/>
      <c r="H339" s="118"/>
      <c r="I339" s="118"/>
      <c r="J339" s="64"/>
      <c r="K339" s="64"/>
      <c r="L339" s="105"/>
      <c r="M339" s="8"/>
      <c r="N339" s="91"/>
      <c r="O339" s="10"/>
      <c r="P339" s="10"/>
      <c r="Q339" s="11"/>
      <c r="R339" s="11"/>
      <c r="S339" s="43"/>
      <c r="Y339" s="98"/>
      <c r="Z339" s="96"/>
      <c r="AA339" s="96"/>
      <c r="AB339" s="96"/>
      <c r="AC339" s="96"/>
      <c r="AD339" s="97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  <c r="AO339" s="98"/>
    </row>
    <row r="340" spans="1:41" ht="22.5" customHeight="1" x14ac:dyDescent="0.55000000000000004">
      <c r="A340" s="5">
        <v>1000</v>
      </c>
      <c r="B340" s="52" t="s">
        <v>66</v>
      </c>
      <c r="C340" s="63"/>
      <c r="D340" s="64"/>
      <c r="E340" s="143"/>
      <c r="F340" s="64"/>
      <c r="G340" s="64"/>
      <c r="H340" s="64"/>
      <c r="I340" s="64"/>
      <c r="J340" s="64"/>
      <c r="K340" s="64"/>
      <c r="L340" s="105"/>
      <c r="M340" s="8"/>
      <c r="N340" s="91"/>
      <c r="O340" s="10"/>
      <c r="P340" s="10"/>
      <c r="Q340" s="11"/>
      <c r="R340" s="11"/>
      <c r="S340" s="43"/>
      <c r="Y340" s="98"/>
      <c r="Z340" s="96"/>
      <c r="AA340" s="96"/>
      <c r="AB340" s="96"/>
      <c r="AC340" s="96"/>
      <c r="AD340" s="97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  <c r="AO340" s="98"/>
    </row>
    <row r="341" spans="1:41" ht="22.5" customHeight="1" x14ac:dyDescent="0.55000000000000004">
      <c r="A341" s="5">
        <v>1000</v>
      </c>
      <c r="B341" s="52" t="s">
        <v>66</v>
      </c>
      <c r="C341" s="63"/>
      <c r="D341" s="64"/>
      <c r="E341" s="143"/>
      <c r="F341" s="64"/>
      <c r="G341" s="118"/>
      <c r="H341" s="118"/>
      <c r="I341" s="118"/>
      <c r="J341" s="64"/>
      <c r="K341" s="64"/>
      <c r="L341" s="105"/>
      <c r="M341" s="8"/>
      <c r="N341" s="91"/>
      <c r="O341" s="10"/>
      <c r="P341" s="10"/>
      <c r="Q341" s="11"/>
      <c r="R341" s="11"/>
      <c r="S341" s="43"/>
      <c r="Y341" s="98"/>
      <c r="Z341" s="96"/>
      <c r="AA341" s="96"/>
      <c r="AB341" s="96"/>
      <c r="AC341" s="96"/>
      <c r="AD341" s="97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</row>
    <row r="342" spans="1:41" ht="22.5" customHeight="1" x14ac:dyDescent="0.55000000000000004">
      <c r="A342" s="5">
        <v>1000</v>
      </c>
      <c r="B342" s="52" t="s">
        <v>66</v>
      </c>
      <c r="C342" s="63"/>
      <c r="D342" s="64"/>
      <c r="E342" s="143"/>
      <c r="F342" s="64"/>
      <c r="G342" s="118"/>
      <c r="H342" s="118"/>
      <c r="I342" s="118"/>
      <c r="J342" s="118"/>
      <c r="K342" s="64"/>
      <c r="L342" s="105"/>
      <c r="M342" s="8"/>
      <c r="N342" s="91"/>
      <c r="O342" s="10"/>
      <c r="P342" s="10"/>
      <c r="Q342" s="11"/>
      <c r="R342" s="11"/>
      <c r="S342" s="43"/>
      <c r="Y342" s="98"/>
      <c r="Z342" s="96"/>
      <c r="AA342" s="96"/>
      <c r="AB342" s="96"/>
      <c r="AC342" s="96"/>
      <c r="AD342" s="97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  <c r="AO342" s="98"/>
    </row>
    <row r="343" spans="1:41" ht="22.5" customHeight="1" x14ac:dyDescent="0.55000000000000004">
      <c r="A343" s="5">
        <v>1000</v>
      </c>
      <c r="B343" s="52" t="s">
        <v>66</v>
      </c>
      <c r="C343" s="63"/>
      <c r="D343" s="64"/>
      <c r="E343" s="143"/>
      <c r="F343" s="64"/>
      <c r="G343" s="118"/>
      <c r="H343" s="64"/>
      <c r="I343" s="64"/>
      <c r="J343" s="66"/>
      <c r="K343" s="64"/>
      <c r="L343" s="105"/>
      <c r="M343" s="8"/>
      <c r="N343" s="91"/>
      <c r="O343" s="10"/>
      <c r="P343" s="10"/>
      <c r="Q343" s="11"/>
      <c r="R343" s="11"/>
      <c r="S343" s="43"/>
      <c r="Y343" s="98"/>
      <c r="Z343" s="96"/>
      <c r="AA343" s="96"/>
      <c r="AB343" s="96"/>
      <c r="AC343" s="96"/>
      <c r="AD343" s="97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</row>
    <row r="344" spans="1:41" ht="22.5" customHeight="1" x14ac:dyDescent="0.55000000000000004">
      <c r="A344" s="5">
        <v>1000</v>
      </c>
      <c r="B344" s="52" t="s">
        <v>66</v>
      </c>
      <c r="C344" s="63"/>
      <c r="D344" s="64"/>
      <c r="E344" s="144"/>
      <c r="F344" s="64"/>
      <c r="G344" s="118"/>
      <c r="H344" s="64"/>
      <c r="I344" s="64"/>
      <c r="J344" s="66"/>
      <c r="K344" s="64"/>
      <c r="L344" s="105"/>
      <c r="M344" s="8"/>
      <c r="N344" s="91"/>
      <c r="O344" s="10"/>
      <c r="P344" s="10"/>
      <c r="Q344" s="11"/>
      <c r="R344" s="11"/>
      <c r="S344" s="43"/>
      <c r="Y344" s="98"/>
      <c r="Z344" s="96"/>
      <c r="AA344" s="96"/>
      <c r="AB344" s="96"/>
      <c r="AC344" s="96"/>
      <c r="AD344" s="97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</row>
    <row r="345" spans="1:41" ht="22.5" customHeight="1" x14ac:dyDescent="0.55000000000000004">
      <c r="A345" s="5">
        <v>1000</v>
      </c>
      <c r="B345" s="52" t="s">
        <v>66</v>
      </c>
      <c r="C345" s="63"/>
      <c r="D345" s="64"/>
      <c r="E345" s="144"/>
      <c r="F345" s="64"/>
      <c r="G345" s="118"/>
      <c r="H345" s="64"/>
      <c r="I345" s="64"/>
      <c r="J345" s="66"/>
      <c r="K345" s="64"/>
      <c r="L345" s="105"/>
      <c r="M345" s="8"/>
      <c r="N345" s="91"/>
      <c r="O345" s="10"/>
      <c r="P345" s="10"/>
      <c r="Q345" s="11"/>
      <c r="R345" s="11"/>
      <c r="S345" s="43"/>
      <c r="Y345" s="98"/>
      <c r="Z345" s="96"/>
      <c r="AA345" s="96"/>
      <c r="AB345" s="96"/>
      <c r="AC345" s="96"/>
      <c r="AD345" s="97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</row>
    <row r="346" spans="1:41" ht="22.5" customHeight="1" x14ac:dyDescent="0.55000000000000004">
      <c r="A346" s="5">
        <v>1000</v>
      </c>
      <c r="B346" s="52" t="s">
        <v>66</v>
      </c>
      <c r="C346" s="63"/>
      <c r="D346" s="64"/>
      <c r="E346" s="144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11"/>
      <c r="S346" s="43"/>
      <c r="Y346" s="98"/>
      <c r="Z346" s="96"/>
      <c r="AA346" s="96"/>
      <c r="AB346" s="96"/>
      <c r="AC346" s="96"/>
      <c r="AD346" s="97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  <c r="AO346" s="98"/>
    </row>
    <row r="347" spans="1:41" ht="22.5" customHeight="1" x14ac:dyDescent="0.55000000000000004">
      <c r="A347" s="5">
        <v>1000</v>
      </c>
      <c r="B347" s="52" t="s">
        <v>66</v>
      </c>
      <c r="C347" s="63"/>
      <c r="D347" s="64"/>
      <c r="E347" s="144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11"/>
      <c r="S347" s="43"/>
      <c r="Y347" s="98"/>
      <c r="Z347" s="96"/>
      <c r="AA347" s="96"/>
      <c r="AB347" s="96"/>
      <c r="AC347" s="96"/>
      <c r="AD347" s="97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</row>
    <row r="348" spans="1:41" ht="22.5" customHeight="1" x14ac:dyDescent="0.55000000000000004">
      <c r="A348" s="5">
        <v>1000</v>
      </c>
      <c r="B348" s="52" t="s">
        <v>66</v>
      </c>
      <c r="C348" s="63"/>
      <c r="D348" s="64"/>
      <c r="E348" s="144"/>
      <c r="F348" s="64"/>
      <c r="G348" s="64"/>
      <c r="H348" s="66"/>
      <c r="I348" s="66"/>
      <c r="J348" s="66"/>
      <c r="K348" s="64"/>
      <c r="L348" s="105"/>
      <c r="M348" s="8"/>
      <c r="N348" s="91"/>
      <c r="O348" s="10"/>
      <c r="P348" s="10"/>
      <c r="Q348" s="11"/>
      <c r="R348" s="11"/>
      <c r="S348" s="43"/>
      <c r="Y348" s="98"/>
      <c r="Z348" s="96"/>
      <c r="AA348" s="96"/>
      <c r="AB348" s="96"/>
      <c r="AC348" s="96"/>
      <c r="AD348" s="97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</row>
    <row r="349" spans="1:41" ht="22.5" customHeight="1" x14ac:dyDescent="0.55000000000000004">
      <c r="A349" s="5">
        <v>1000</v>
      </c>
      <c r="B349" s="52" t="s">
        <v>66</v>
      </c>
      <c r="C349" s="63"/>
      <c r="D349" s="64"/>
      <c r="E349" s="143"/>
      <c r="F349" s="64"/>
      <c r="G349" s="64"/>
      <c r="H349" s="66"/>
      <c r="I349" s="66"/>
      <c r="J349" s="66"/>
      <c r="K349" s="64"/>
      <c r="L349" s="105"/>
      <c r="M349" s="8"/>
      <c r="N349" s="91"/>
      <c r="O349" s="10"/>
      <c r="P349" s="10"/>
      <c r="Q349" s="11"/>
      <c r="R349" s="11"/>
      <c r="S349" s="43"/>
      <c r="Y349" s="98"/>
      <c r="Z349" s="96"/>
      <c r="AA349" s="96"/>
      <c r="AB349" s="96"/>
      <c r="AC349" s="96"/>
      <c r="AD349" s="97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</row>
    <row r="350" spans="1:41" ht="22.5" customHeight="1" x14ac:dyDescent="0.55000000000000004">
      <c r="A350" s="5">
        <v>1000</v>
      </c>
      <c r="B350" s="52" t="s">
        <v>66</v>
      </c>
      <c r="C350" s="63"/>
      <c r="D350" s="64"/>
      <c r="E350" s="143"/>
      <c r="F350" s="64"/>
      <c r="G350" s="64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1"/>
      <c r="S350" s="43"/>
      <c r="Y350" s="98"/>
      <c r="Z350" s="96"/>
      <c r="AA350" s="96"/>
      <c r="AB350" s="96"/>
      <c r="AC350" s="96"/>
      <c r="AD350" s="97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  <c r="AO350" s="98"/>
    </row>
    <row r="351" spans="1:41" ht="22.5" customHeight="1" x14ac:dyDescent="0.55000000000000004">
      <c r="A351" s="5">
        <v>1000</v>
      </c>
      <c r="B351" s="52" t="s">
        <v>66</v>
      </c>
      <c r="C351" s="63"/>
      <c r="D351" s="64"/>
      <c r="E351" s="14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1"/>
      <c r="S351" s="43"/>
      <c r="Y351" s="98"/>
      <c r="Z351" s="96"/>
      <c r="AA351" s="96"/>
      <c r="AB351" s="96"/>
      <c r="AC351" s="96"/>
      <c r="AD351" s="97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</row>
    <row r="352" spans="1:41" ht="22.5" customHeight="1" x14ac:dyDescent="0.55000000000000004">
      <c r="A352" s="5">
        <v>1000</v>
      </c>
      <c r="B352" s="52" t="s">
        <v>66</v>
      </c>
      <c r="C352" s="63"/>
      <c r="D352" s="64"/>
      <c r="E352" s="144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1"/>
      <c r="S352" s="43"/>
      <c r="Y352" s="98"/>
      <c r="Z352" s="96"/>
      <c r="AA352" s="96"/>
      <c r="AB352" s="96"/>
      <c r="AC352" s="96"/>
      <c r="AD352" s="97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  <c r="AO352" s="98"/>
    </row>
    <row r="353" spans="1:41" ht="22.5" customHeight="1" x14ac:dyDescent="0.55000000000000004">
      <c r="A353" s="5">
        <v>1000</v>
      </c>
      <c r="B353" s="52" t="s">
        <v>66</v>
      </c>
      <c r="C353" s="63"/>
      <c r="D353" s="64"/>
      <c r="E353" s="143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1"/>
      <c r="S353" s="12"/>
      <c r="Y353" s="98"/>
      <c r="Z353" s="96"/>
      <c r="AA353" s="96"/>
      <c r="AB353" s="96"/>
      <c r="AC353" s="96"/>
      <c r="AD353" s="97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</row>
    <row r="354" spans="1:41" ht="22.5" customHeight="1" x14ac:dyDescent="0.55000000000000004">
      <c r="A354" s="5">
        <v>1000</v>
      </c>
      <c r="B354" s="52" t="s">
        <v>66</v>
      </c>
      <c r="C354" s="63"/>
      <c r="D354" s="64"/>
      <c r="E354" s="144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1"/>
      <c r="S354" s="12"/>
      <c r="Y354" s="98"/>
      <c r="Z354" s="96"/>
      <c r="AA354" s="96"/>
      <c r="AB354" s="96"/>
      <c r="AC354" s="96"/>
      <c r="AD354" s="97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  <c r="AO354" s="98"/>
    </row>
    <row r="355" spans="1:41" ht="22.5" customHeight="1" x14ac:dyDescent="0.55000000000000004">
      <c r="A355" s="5">
        <v>1000</v>
      </c>
      <c r="B355" s="52" t="s">
        <v>66</v>
      </c>
      <c r="C355" s="63"/>
      <c r="D355" s="64"/>
      <c r="E355" s="144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1"/>
      <c r="S355" s="12"/>
      <c r="Y355" s="98"/>
      <c r="Z355" s="96"/>
      <c r="AA355" s="96"/>
      <c r="AB355" s="96"/>
      <c r="AC355" s="96"/>
      <c r="AD355" s="97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</row>
    <row r="356" spans="1:41" ht="22.5" customHeight="1" x14ac:dyDescent="0.55000000000000004">
      <c r="A356" s="5">
        <v>1000</v>
      </c>
      <c r="B356" s="52" t="s">
        <v>66</v>
      </c>
      <c r="C356" s="63"/>
      <c r="D356" s="64"/>
      <c r="E356" s="143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1"/>
      <c r="S356" s="12"/>
      <c r="Y356" s="98"/>
      <c r="Z356" s="96"/>
      <c r="AA356" s="96"/>
      <c r="AB356" s="96"/>
      <c r="AC356" s="96"/>
      <c r="AD356" s="97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  <c r="AO356" s="98"/>
    </row>
    <row r="357" spans="1:41" ht="22.5" customHeight="1" x14ac:dyDescent="0.55000000000000004">
      <c r="A357" s="5">
        <v>1000</v>
      </c>
      <c r="B357" s="52" t="s">
        <v>66</v>
      </c>
      <c r="C357" s="63"/>
      <c r="D357" s="64"/>
      <c r="E357" s="144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1"/>
      <c r="S357" s="12"/>
      <c r="Y357" s="98"/>
      <c r="Z357" s="96"/>
      <c r="AA357" s="96"/>
      <c r="AB357" s="96"/>
      <c r="AC357" s="96"/>
      <c r="AD357" s="97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</row>
    <row r="358" spans="1:41" ht="22.5" customHeight="1" x14ac:dyDescent="0.55000000000000004">
      <c r="A358" s="5">
        <v>1000</v>
      </c>
      <c r="B358" s="52" t="s">
        <v>66</v>
      </c>
      <c r="C358" s="63"/>
      <c r="D358" s="64"/>
      <c r="E358" s="144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1"/>
      <c r="S358" s="12"/>
      <c r="Y358" s="98"/>
      <c r="Z358" s="96"/>
      <c r="AA358" s="96"/>
      <c r="AB358" s="96"/>
      <c r="AC358" s="96"/>
      <c r="AD358" s="97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  <c r="AO358" s="98"/>
    </row>
    <row r="359" spans="1:41" ht="22.5" customHeight="1" x14ac:dyDescent="0.55000000000000004">
      <c r="A359" s="5">
        <v>1000</v>
      </c>
      <c r="B359" s="52" t="s">
        <v>66</v>
      </c>
      <c r="C359" s="63"/>
      <c r="D359" s="64"/>
      <c r="E359" s="144"/>
      <c r="F359" s="64"/>
      <c r="G359" s="118"/>
      <c r="H359" s="64"/>
      <c r="I359" s="64"/>
      <c r="J359" s="66"/>
      <c r="K359" s="64"/>
      <c r="L359" s="105"/>
      <c r="M359" s="8"/>
      <c r="N359" s="91"/>
      <c r="O359" s="10"/>
      <c r="P359" s="10"/>
      <c r="Q359" s="11"/>
      <c r="R359" s="11"/>
      <c r="S359" s="43"/>
      <c r="Y359" s="98"/>
      <c r="Z359" s="96"/>
      <c r="AA359" s="96"/>
      <c r="AB359" s="96"/>
      <c r="AC359" s="96"/>
      <c r="AD359" s="97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  <c r="AO359" s="98"/>
    </row>
    <row r="360" spans="1:41" ht="22.5" customHeight="1" x14ac:dyDescent="0.55000000000000004">
      <c r="A360" s="5">
        <v>1000</v>
      </c>
      <c r="B360" s="52" t="s">
        <v>66</v>
      </c>
      <c r="C360" s="63"/>
      <c r="D360" s="64"/>
      <c r="E360" s="144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11"/>
      <c r="R360" s="11"/>
      <c r="S360" s="43"/>
      <c r="Y360" s="98"/>
      <c r="Z360" s="96"/>
      <c r="AA360" s="96"/>
      <c r="AB360" s="96"/>
      <c r="AC360" s="96"/>
      <c r="AD360" s="97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  <c r="AO360" s="98"/>
    </row>
    <row r="361" spans="1:41" ht="22.5" customHeight="1" x14ac:dyDescent="0.55000000000000004">
      <c r="A361" s="5">
        <v>1000</v>
      </c>
      <c r="B361" s="52" t="s">
        <v>66</v>
      </c>
      <c r="C361" s="63"/>
      <c r="D361" s="64"/>
      <c r="E361" s="144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11"/>
      <c r="R361" s="11"/>
      <c r="S361" s="43"/>
      <c r="Y361" s="98"/>
      <c r="Z361" s="96"/>
      <c r="AA361" s="96"/>
      <c r="AB361" s="96"/>
      <c r="AC361" s="96"/>
      <c r="AD361" s="97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</row>
    <row r="362" spans="1:41" ht="22.5" customHeight="1" x14ac:dyDescent="0.55000000000000004">
      <c r="A362" s="5">
        <v>1000</v>
      </c>
      <c r="B362" s="52" t="s">
        <v>66</v>
      </c>
      <c r="C362" s="63"/>
      <c r="D362" s="64"/>
      <c r="E362" s="144"/>
      <c r="F362" s="118"/>
      <c r="G362" s="118"/>
      <c r="H362" s="64"/>
      <c r="I362" s="66"/>
      <c r="J362" s="66"/>
      <c r="K362" s="64"/>
      <c r="L362" s="105"/>
      <c r="M362" s="8"/>
      <c r="N362" s="91"/>
      <c r="O362" s="10"/>
      <c r="P362" s="10"/>
      <c r="Q362" s="11"/>
      <c r="R362" s="11"/>
      <c r="S362" s="12"/>
      <c r="Y362" s="98"/>
      <c r="Z362" s="96"/>
      <c r="AA362" s="96"/>
      <c r="AB362" s="96"/>
      <c r="AC362" s="96"/>
      <c r="AD362" s="97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  <c r="AO362" s="98"/>
    </row>
    <row r="363" spans="1:41" ht="22.5" customHeight="1" x14ac:dyDescent="0.55000000000000004">
      <c r="A363" s="5">
        <v>1000</v>
      </c>
      <c r="B363" s="52" t="s">
        <v>66</v>
      </c>
      <c r="C363" s="63"/>
      <c r="D363" s="64"/>
      <c r="E363" s="143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1"/>
      <c r="S363" s="12"/>
      <c r="Y363" s="98"/>
      <c r="Z363" s="96"/>
      <c r="AA363" s="96"/>
      <c r="AB363" s="96"/>
      <c r="AC363" s="96"/>
      <c r="AD363" s="97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</row>
    <row r="364" spans="1:41" ht="22.5" customHeight="1" x14ac:dyDescent="0.55000000000000004">
      <c r="A364" s="5">
        <v>1000</v>
      </c>
      <c r="B364" s="52" t="s">
        <v>66</v>
      </c>
      <c r="C364" s="63"/>
      <c r="D364" s="64"/>
      <c r="E364" s="143"/>
      <c r="F364" s="64"/>
      <c r="G364" s="64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1"/>
      <c r="S364" s="12"/>
      <c r="Y364" s="98"/>
      <c r="Z364" s="96"/>
      <c r="AA364" s="96"/>
      <c r="AB364" s="96"/>
      <c r="AC364" s="96"/>
      <c r="AD364" s="97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</row>
    <row r="365" spans="1:41" ht="22.5" customHeight="1" x14ac:dyDescent="0.55000000000000004">
      <c r="A365" s="5">
        <v>1000</v>
      </c>
      <c r="B365" s="52" t="s">
        <v>66</v>
      </c>
      <c r="C365" s="63"/>
      <c r="D365" s="64"/>
      <c r="E365" s="14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1"/>
      <c r="S365" s="12"/>
      <c r="Y365" s="98"/>
      <c r="Z365" s="96"/>
      <c r="AA365" s="96"/>
      <c r="AB365" s="96"/>
      <c r="AC365" s="96"/>
      <c r="AD365" s="97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</row>
    <row r="366" spans="1:41" ht="22.5" customHeight="1" x14ac:dyDescent="0.55000000000000004">
      <c r="A366" s="5">
        <v>1000</v>
      </c>
      <c r="B366" s="52" t="s">
        <v>66</v>
      </c>
      <c r="C366" s="63"/>
      <c r="D366" s="64"/>
      <c r="E366" s="144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1"/>
      <c r="S366" s="12"/>
      <c r="Y366" s="98"/>
      <c r="Z366" s="96"/>
      <c r="AA366" s="96"/>
      <c r="AB366" s="96"/>
      <c r="AC366" s="96"/>
      <c r="AD366" s="97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</row>
    <row r="367" spans="1:41" ht="22.5" customHeight="1" x14ac:dyDescent="0.55000000000000004">
      <c r="A367" s="5">
        <v>1000</v>
      </c>
      <c r="B367" s="52" t="s">
        <v>66</v>
      </c>
      <c r="C367" s="63"/>
      <c r="D367" s="119"/>
      <c r="E367" s="143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1"/>
      <c r="S367" s="12"/>
      <c r="Y367" s="98"/>
      <c r="Z367" s="96"/>
      <c r="AA367" s="96"/>
      <c r="AB367" s="96"/>
      <c r="AC367" s="96"/>
      <c r="AD367" s="97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</row>
    <row r="368" spans="1:41" ht="22.5" customHeight="1" x14ac:dyDescent="0.55000000000000004">
      <c r="A368" s="5">
        <v>1000</v>
      </c>
      <c r="B368" s="52" t="s">
        <v>66</v>
      </c>
      <c r="C368" s="63"/>
      <c r="D368" s="64"/>
      <c r="E368" s="144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1"/>
      <c r="S368" s="12"/>
      <c r="Y368" s="98"/>
      <c r="Z368" s="96"/>
      <c r="AA368" s="96"/>
      <c r="AB368" s="96"/>
      <c r="AC368" s="96"/>
      <c r="AD368" s="97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  <c r="AO368" s="98"/>
    </row>
    <row r="369" spans="1:41" ht="22.5" customHeight="1" x14ac:dyDescent="0.55000000000000004">
      <c r="A369" s="5">
        <v>1000</v>
      </c>
      <c r="B369" s="52" t="s">
        <v>66</v>
      </c>
      <c r="C369" s="63"/>
      <c r="D369" s="64"/>
      <c r="E369" s="144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1"/>
      <c r="S369" s="12"/>
      <c r="Y369" s="98"/>
      <c r="Z369" s="96"/>
      <c r="AA369" s="96"/>
      <c r="AB369" s="96"/>
      <c r="AC369" s="96"/>
      <c r="AD369" s="97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</row>
    <row r="370" spans="1:41" ht="22.5" customHeight="1" x14ac:dyDescent="0.55000000000000004">
      <c r="A370" s="5">
        <v>1000</v>
      </c>
      <c r="B370" s="52" t="s">
        <v>66</v>
      </c>
      <c r="C370" s="63"/>
      <c r="D370" s="64"/>
      <c r="E370" s="143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1"/>
      <c r="S370" s="12"/>
      <c r="Y370" s="98"/>
      <c r="Z370" s="96"/>
      <c r="AA370" s="96"/>
      <c r="AB370" s="96"/>
      <c r="AC370" s="96"/>
      <c r="AD370" s="97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  <c r="AO370" s="98"/>
    </row>
    <row r="371" spans="1:41" ht="22.5" customHeight="1" x14ac:dyDescent="0.55000000000000004">
      <c r="A371" s="5">
        <v>1000</v>
      </c>
      <c r="B371" s="52" t="s">
        <v>66</v>
      </c>
      <c r="C371" s="63"/>
      <c r="D371" s="64"/>
      <c r="E371" s="144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1"/>
      <c r="S371" s="12"/>
      <c r="Y371" s="98"/>
      <c r="Z371" s="96"/>
      <c r="AA371" s="96"/>
      <c r="AB371" s="96"/>
      <c r="AC371" s="96"/>
      <c r="AD371" s="97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  <c r="AO371" s="98"/>
    </row>
    <row r="372" spans="1:41" ht="22.5" customHeight="1" x14ac:dyDescent="0.55000000000000004">
      <c r="A372" s="5">
        <v>1000</v>
      </c>
      <c r="B372" s="52" t="s">
        <v>66</v>
      </c>
      <c r="C372" s="63"/>
      <c r="D372" s="64"/>
      <c r="E372" s="144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1"/>
      <c r="S372" s="12"/>
      <c r="Y372" s="98"/>
      <c r="Z372" s="96"/>
      <c r="AA372" s="96"/>
      <c r="AB372" s="96"/>
      <c r="AC372" s="96"/>
      <c r="AD372" s="97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  <c r="AO372" s="98"/>
    </row>
    <row r="373" spans="1:41" ht="22.5" customHeight="1" x14ac:dyDescent="0.55000000000000004">
      <c r="A373" s="5">
        <v>1000</v>
      </c>
      <c r="B373" s="52" t="s">
        <v>66</v>
      </c>
      <c r="C373" s="63"/>
      <c r="D373" s="64"/>
      <c r="E373" s="144"/>
      <c r="F373" s="64"/>
      <c r="G373" s="118"/>
      <c r="H373" s="64"/>
      <c r="I373" s="64"/>
      <c r="J373" s="66"/>
      <c r="K373" s="64"/>
      <c r="L373" s="105"/>
      <c r="M373" s="8"/>
      <c r="N373" s="91"/>
      <c r="O373" s="10"/>
      <c r="P373" s="10"/>
      <c r="Q373" s="95"/>
      <c r="R373" s="95"/>
      <c r="S373" s="43"/>
      <c r="Y373" s="98"/>
      <c r="Z373" s="96"/>
      <c r="AA373" s="96"/>
      <c r="AB373" s="96"/>
      <c r="AC373" s="96"/>
      <c r="AD373" s="97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  <c r="AO373" s="98"/>
    </row>
    <row r="374" spans="1:41" ht="22.5" customHeight="1" x14ac:dyDescent="0.55000000000000004">
      <c r="A374" s="5">
        <v>1000</v>
      </c>
      <c r="B374" s="52" t="s">
        <v>66</v>
      </c>
      <c r="C374" s="63"/>
      <c r="D374" s="64"/>
      <c r="E374" s="144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95"/>
      <c r="R374" s="95"/>
      <c r="S374" s="43"/>
      <c r="Y374" s="98"/>
      <c r="Z374" s="96"/>
      <c r="AA374" s="96"/>
      <c r="AB374" s="96"/>
      <c r="AC374" s="96"/>
      <c r="AD374" s="97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  <c r="AO374" s="98"/>
    </row>
    <row r="375" spans="1:41" ht="22.5" customHeight="1" x14ac:dyDescent="0.55000000000000004">
      <c r="A375" s="5">
        <v>1000</v>
      </c>
      <c r="B375" s="52" t="s">
        <v>66</v>
      </c>
      <c r="C375" s="63"/>
      <c r="D375" s="64"/>
      <c r="E375" s="144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95"/>
      <c r="R375" s="95"/>
      <c r="S375" s="43"/>
      <c r="Y375" s="98"/>
      <c r="Z375" s="96"/>
      <c r="AA375" s="96"/>
      <c r="AB375" s="96"/>
      <c r="AC375" s="96"/>
      <c r="AD375" s="97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</row>
    <row r="376" spans="1:41" ht="22.5" customHeight="1" x14ac:dyDescent="0.55000000000000004">
      <c r="A376" s="5">
        <v>1000</v>
      </c>
      <c r="B376" s="52" t="s">
        <v>66</v>
      </c>
      <c r="C376" s="63"/>
      <c r="D376" s="64"/>
      <c r="E376" s="144"/>
      <c r="F376" s="118"/>
      <c r="G376" s="118"/>
      <c r="H376" s="64"/>
      <c r="I376" s="66"/>
      <c r="J376" s="66"/>
      <c r="K376" s="64"/>
      <c r="L376" s="105"/>
      <c r="M376" s="8"/>
      <c r="N376" s="91"/>
      <c r="O376" s="10"/>
      <c r="P376" s="10"/>
      <c r="Q376" s="11"/>
      <c r="R376" s="11"/>
      <c r="S376" s="12"/>
      <c r="Y376" s="98"/>
      <c r="Z376" s="96"/>
      <c r="AA376" s="96"/>
      <c r="AB376" s="96"/>
      <c r="AC376" s="96"/>
      <c r="AD376" s="97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</row>
    <row r="377" spans="1:41" ht="22.5" customHeight="1" x14ac:dyDescent="0.55000000000000004">
      <c r="A377" s="5">
        <v>1000</v>
      </c>
      <c r="B377" s="52" t="s">
        <v>66</v>
      </c>
      <c r="C377" s="63"/>
      <c r="D377" s="64"/>
      <c r="E377" s="143"/>
      <c r="F377" s="118"/>
      <c r="G377" s="118"/>
      <c r="H377" s="64"/>
      <c r="I377" s="66"/>
      <c r="J377" s="66"/>
      <c r="K377" s="64"/>
      <c r="L377" s="105"/>
      <c r="M377" s="8"/>
      <c r="N377" s="91"/>
      <c r="O377" s="10"/>
      <c r="P377" s="10"/>
      <c r="Q377" s="11"/>
      <c r="R377" s="11"/>
      <c r="S377" s="12"/>
      <c r="Y377" s="98"/>
      <c r="Z377" s="96"/>
      <c r="AA377" s="96"/>
      <c r="AB377" s="96"/>
      <c r="AC377" s="96"/>
      <c r="AD377" s="97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</row>
    <row r="378" spans="1:41" ht="22.5" customHeight="1" x14ac:dyDescent="0.55000000000000004">
      <c r="A378" s="5">
        <v>1000</v>
      </c>
      <c r="B378" s="52" t="s">
        <v>66</v>
      </c>
      <c r="C378" s="63"/>
      <c r="D378" s="64"/>
      <c r="E378" s="143"/>
      <c r="F378" s="64"/>
      <c r="G378" s="64"/>
      <c r="H378" s="64"/>
      <c r="I378" s="66"/>
      <c r="J378" s="66"/>
      <c r="K378" s="64"/>
      <c r="L378" s="105"/>
      <c r="M378" s="8"/>
      <c r="N378" s="91"/>
      <c r="O378" s="10"/>
      <c r="P378" s="10"/>
      <c r="Q378" s="11"/>
      <c r="R378" s="11"/>
      <c r="S378" s="12"/>
      <c r="Y378" s="98"/>
      <c r="Z378" s="96"/>
      <c r="AA378" s="96"/>
      <c r="AB378" s="96"/>
      <c r="AC378" s="96"/>
      <c r="AD378" s="97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</row>
    <row r="379" spans="1:41" ht="22.5" customHeight="1" x14ac:dyDescent="0.55000000000000004">
      <c r="A379" s="5">
        <v>1000</v>
      </c>
      <c r="B379" s="52" t="s">
        <v>66</v>
      </c>
      <c r="C379" s="63"/>
      <c r="D379" s="64"/>
      <c r="E379" s="144"/>
      <c r="F379" s="118"/>
      <c r="G379" s="118"/>
      <c r="H379" s="64"/>
      <c r="I379" s="66"/>
      <c r="J379" s="66"/>
      <c r="K379" s="64"/>
      <c r="L379" s="105"/>
      <c r="M379" s="8"/>
      <c r="N379" s="91"/>
      <c r="O379" s="10"/>
      <c r="P379" s="10"/>
      <c r="Q379" s="11"/>
      <c r="R379" s="11"/>
      <c r="S379" s="12"/>
      <c r="Y379" s="98"/>
      <c r="Z379" s="96"/>
      <c r="AA379" s="96"/>
      <c r="AB379" s="96"/>
      <c r="AC379" s="96"/>
      <c r="AD379" s="97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</row>
    <row r="380" spans="1:41" ht="22.5" customHeight="1" x14ac:dyDescent="0.55000000000000004">
      <c r="A380" s="5">
        <v>1000</v>
      </c>
      <c r="B380" s="52" t="s">
        <v>66</v>
      </c>
      <c r="C380" s="63"/>
      <c r="D380" s="64"/>
      <c r="E380" s="144"/>
      <c r="F380" s="118"/>
      <c r="G380" s="118"/>
      <c r="H380" s="64"/>
      <c r="I380" s="66"/>
      <c r="J380" s="66"/>
      <c r="K380" s="64"/>
      <c r="L380" s="105"/>
      <c r="M380" s="8"/>
      <c r="N380" s="91"/>
      <c r="O380" s="10"/>
      <c r="P380" s="10"/>
      <c r="Q380" s="11"/>
      <c r="R380" s="11"/>
      <c r="S380" s="12"/>
      <c r="Y380" s="98"/>
      <c r="Z380" s="96"/>
      <c r="AA380" s="96"/>
      <c r="AB380" s="96"/>
      <c r="AC380" s="96"/>
      <c r="AD380" s="97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</row>
    <row r="381" spans="1:41" ht="22.5" customHeight="1" x14ac:dyDescent="0.55000000000000004">
      <c r="A381" s="5">
        <v>1000</v>
      </c>
      <c r="B381" s="52" t="s">
        <v>66</v>
      </c>
      <c r="C381" s="63"/>
      <c r="D381" s="64"/>
      <c r="E381" s="143"/>
      <c r="F381" s="64"/>
      <c r="G381" s="64"/>
      <c r="H381" s="64"/>
      <c r="I381" s="66"/>
      <c r="J381" s="66"/>
      <c r="K381" s="64"/>
      <c r="L381" s="105"/>
      <c r="M381" s="8"/>
      <c r="N381" s="91"/>
      <c r="O381" s="10"/>
      <c r="P381" s="10"/>
      <c r="Q381" s="11"/>
      <c r="R381" s="11"/>
      <c r="S381" s="12"/>
      <c r="Y381" s="98"/>
      <c r="Z381" s="96"/>
      <c r="AA381" s="96"/>
      <c r="AB381" s="96"/>
      <c r="AC381" s="96"/>
      <c r="AD381" s="97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</row>
    <row r="382" spans="1:41" ht="22.5" customHeight="1" x14ac:dyDescent="0.55000000000000004">
      <c r="A382" s="5">
        <v>1000</v>
      </c>
      <c r="B382" s="52" t="s">
        <v>66</v>
      </c>
      <c r="C382" s="63"/>
      <c r="D382" s="64"/>
      <c r="E382" s="144"/>
      <c r="F382" s="118"/>
      <c r="G382" s="118"/>
      <c r="H382" s="64"/>
      <c r="I382" s="66"/>
      <c r="J382" s="66"/>
      <c r="K382" s="64"/>
      <c r="L382" s="105"/>
      <c r="M382" s="8"/>
      <c r="N382" s="91"/>
      <c r="O382" s="10"/>
      <c r="P382" s="10"/>
      <c r="Q382" s="11"/>
      <c r="R382" s="11"/>
      <c r="S382" s="12"/>
      <c r="Y382" s="98"/>
      <c r="Z382" s="96"/>
      <c r="AA382" s="96"/>
      <c r="AB382" s="96"/>
      <c r="AC382" s="96"/>
      <c r="AD382" s="97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</row>
    <row r="383" spans="1:41" ht="22.5" customHeight="1" x14ac:dyDescent="0.55000000000000004">
      <c r="A383" s="5">
        <v>1000</v>
      </c>
      <c r="B383" s="52" t="s">
        <v>66</v>
      </c>
      <c r="C383" s="63"/>
      <c r="D383" s="64"/>
      <c r="E383" s="144"/>
      <c r="F383" s="118"/>
      <c r="G383" s="118"/>
      <c r="H383" s="64"/>
      <c r="I383" s="66"/>
      <c r="J383" s="66"/>
      <c r="K383" s="64"/>
      <c r="L383" s="105"/>
      <c r="M383" s="8"/>
      <c r="N383" s="91"/>
      <c r="O383" s="10"/>
      <c r="P383" s="10"/>
      <c r="Q383" s="11"/>
      <c r="R383" s="11"/>
      <c r="S383" s="12"/>
      <c r="Y383" s="98"/>
      <c r="Z383" s="96"/>
      <c r="AA383" s="96"/>
      <c r="AB383" s="96"/>
      <c r="AC383" s="96"/>
      <c r="AD383" s="97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</row>
    <row r="384" spans="1:41" ht="22.5" customHeight="1" x14ac:dyDescent="0.55000000000000004">
      <c r="A384" s="5">
        <v>1000</v>
      </c>
      <c r="B384" s="52" t="s">
        <v>66</v>
      </c>
      <c r="C384" s="63"/>
      <c r="D384" s="64"/>
      <c r="E384" s="143"/>
      <c r="F384" s="64"/>
      <c r="G384" s="64"/>
      <c r="H384" s="64"/>
      <c r="I384" s="66"/>
      <c r="J384" s="66"/>
      <c r="K384" s="64"/>
      <c r="L384" s="105"/>
      <c r="M384" s="8"/>
      <c r="N384" s="91"/>
      <c r="O384" s="10"/>
      <c r="P384" s="10"/>
      <c r="Q384" s="11"/>
      <c r="R384" s="11"/>
      <c r="S384" s="12"/>
      <c r="Y384" s="98"/>
      <c r="Z384" s="96"/>
      <c r="AA384" s="96"/>
      <c r="AB384" s="96"/>
      <c r="AC384" s="96"/>
      <c r="AD384" s="97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  <c r="AO384" s="98"/>
    </row>
    <row r="385" spans="1:41" ht="22.5" customHeight="1" x14ac:dyDescent="0.55000000000000004">
      <c r="A385" s="5">
        <v>1000</v>
      </c>
      <c r="B385" s="52" t="s">
        <v>66</v>
      </c>
      <c r="C385" s="63"/>
      <c r="D385" s="64"/>
      <c r="E385" s="144"/>
      <c r="F385" s="118"/>
      <c r="G385" s="118"/>
      <c r="H385" s="64"/>
      <c r="I385" s="66"/>
      <c r="J385" s="66"/>
      <c r="K385" s="64"/>
      <c r="L385" s="105"/>
      <c r="M385" s="8"/>
      <c r="N385" s="91"/>
      <c r="O385" s="10"/>
      <c r="P385" s="10"/>
      <c r="Q385" s="11"/>
      <c r="R385" s="11"/>
      <c r="S385" s="12"/>
      <c r="Y385" s="98"/>
      <c r="Z385" s="96"/>
      <c r="AA385" s="96"/>
      <c r="AB385" s="96"/>
      <c r="AC385" s="96"/>
      <c r="AD385" s="97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</row>
    <row r="386" spans="1:41" ht="22.5" customHeight="1" x14ac:dyDescent="0.55000000000000004">
      <c r="A386" s="5">
        <v>1000</v>
      </c>
      <c r="B386" s="52" t="s">
        <v>66</v>
      </c>
      <c r="C386" s="63"/>
      <c r="D386" s="64"/>
      <c r="E386" s="144"/>
      <c r="F386" s="118"/>
      <c r="G386" s="118"/>
      <c r="H386" s="64"/>
      <c r="I386" s="66"/>
      <c r="J386" s="66"/>
      <c r="K386" s="64"/>
      <c r="L386" s="105"/>
      <c r="M386" s="8"/>
      <c r="N386" s="91"/>
      <c r="O386" s="10"/>
      <c r="P386" s="10"/>
      <c r="Q386" s="11"/>
      <c r="R386" s="11"/>
      <c r="S386" s="43"/>
      <c r="Y386" s="98"/>
      <c r="Z386" s="96"/>
      <c r="AA386" s="96"/>
      <c r="AB386" s="96"/>
      <c r="AC386" s="96"/>
      <c r="AD386" s="97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</row>
    <row r="387" spans="1:41" ht="22.5" customHeight="1" x14ac:dyDescent="0.55000000000000004">
      <c r="A387" s="5">
        <v>1000</v>
      </c>
      <c r="B387" s="52" t="s">
        <v>66</v>
      </c>
      <c r="C387" s="63"/>
      <c r="D387" s="64"/>
      <c r="E387" s="144"/>
      <c r="F387" s="64"/>
      <c r="G387" s="118"/>
      <c r="H387" s="64"/>
      <c r="I387" s="64"/>
      <c r="J387" s="66"/>
      <c r="K387" s="64"/>
      <c r="L387" s="105"/>
      <c r="M387" s="8"/>
      <c r="N387" s="91"/>
      <c r="O387" s="10"/>
      <c r="P387" s="10"/>
      <c r="Q387" s="11"/>
      <c r="R387" s="11"/>
      <c r="S387" s="43"/>
      <c r="Y387" s="98"/>
      <c r="Z387" s="96"/>
      <c r="AA387" s="96"/>
      <c r="AB387" s="96"/>
      <c r="AC387" s="96"/>
      <c r="AD387" s="97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  <c r="AO387" s="98"/>
    </row>
    <row r="388" spans="1:41" ht="22.5" customHeight="1" x14ac:dyDescent="0.55000000000000004">
      <c r="A388" s="5">
        <v>1000</v>
      </c>
      <c r="B388" s="52" t="s">
        <v>66</v>
      </c>
      <c r="C388" s="63"/>
      <c r="D388" s="64"/>
      <c r="E388" s="144"/>
      <c r="F388" s="64"/>
      <c r="G388" s="118"/>
      <c r="H388" s="64"/>
      <c r="I388" s="64"/>
      <c r="J388" s="66"/>
      <c r="K388" s="64"/>
      <c r="L388" s="105"/>
      <c r="M388" s="8"/>
      <c r="N388" s="91"/>
      <c r="O388" s="10"/>
      <c r="P388" s="10"/>
      <c r="Q388" s="11"/>
      <c r="R388" s="11"/>
      <c r="S388" s="43"/>
      <c r="Y388" s="98"/>
      <c r="Z388" s="96"/>
      <c r="AA388" s="96"/>
      <c r="AB388" s="96"/>
      <c r="AC388" s="96"/>
      <c r="AD388" s="97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  <c r="AO388" s="98"/>
    </row>
    <row r="389" spans="1:41" ht="22.5" customHeight="1" x14ac:dyDescent="0.55000000000000004">
      <c r="A389" s="5">
        <v>1000</v>
      </c>
      <c r="B389" s="52" t="s">
        <v>66</v>
      </c>
      <c r="C389" s="63"/>
      <c r="D389" s="64"/>
      <c r="E389" s="144"/>
      <c r="F389" s="64"/>
      <c r="G389" s="118"/>
      <c r="H389" s="64"/>
      <c r="I389" s="64"/>
      <c r="J389" s="66"/>
      <c r="K389" s="64"/>
      <c r="L389" s="105"/>
      <c r="M389" s="8"/>
      <c r="N389" s="91"/>
      <c r="O389" s="10"/>
      <c r="P389" s="10"/>
      <c r="Q389" s="11"/>
      <c r="R389" s="11"/>
      <c r="S389" s="43"/>
      <c r="Y389" s="98"/>
      <c r="Z389" s="96"/>
      <c r="AA389" s="96"/>
      <c r="AB389" s="96"/>
      <c r="AC389" s="96"/>
      <c r="AD389" s="97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  <c r="AO389" s="98"/>
    </row>
    <row r="390" spans="1:41" ht="22.5" customHeight="1" x14ac:dyDescent="0.55000000000000004">
      <c r="A390" s="5">
        <v>1000</v>
      </c>
      <c r="B390" s="52" t="s">
        <v>66</v>
      </c>
      <c r="C390" s="63"/>
      <c r="D390" s="64"/>
      <c r="E390" s="143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1"/>
      <c r="S390" s="43"/>
      <c r="Y390" s="98"/>
      <c r="Z390" s="96"/>
      <c r="AA390" s="96"/>
      <c r="AB390" s="96"/>
      <c r="AC390" s="96"/>
      <c r="AD390" s="97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  <c r="AO390" s="98"/>
    </row>
    <row r="391" spans="1:41" ht="22.5" customHeight="1" x14ac:dyDescent="0.55000000000000004">
      <c r="A391" s="5">
        <v>1000</v>
      </c>
      <c r="B391" s="52" t="s">
        <v>66</v>
      </c>
      <c r="C391" s="63"/>
      <c r="D391" s="64"/>
      <c r="E391" s="143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1"/>
      <c r="S391" s="43"/>
      <c r="Y391" s="98"/>
      <c r="Z391" s="96"/>
      <c r="AA391" s="96"/>
      <c r="AB391" s="96"/>
      <c r="AC391" s="96"/>
      <c r="AD391" s="97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  <c r="AO391" s="98"/>
    </row>
    <row r="392" spans="1:41" ht="22.5" customHeight="1" x14ac:dyDescent="0.55000000000000004">
      <c r="A392" s="5">
        <v>1000</v>
      </c>
      <c r="B392" s="52" t="s">
        <v>66</v>
      </c>
      <c r="C392" s="63"/>
      <c r="D392" s="64"/>
      <c r="E392" s="143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1"/>
      <c r="S392" s="43"/>
      <c r="Y392" s="98"/>
      <c r="Z392" s="96"/>
      <c r="AA392" s="96"/>
      <c r="AB392" s="96"/>
      <c r="AC392" s="96"/>
      <c r="AD392" s="97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  <c r="AO392" s="98"/>
    </row>
    <row r="393" spans="1:41" ht="22.5" customHeight="1" x14ac:dyDescent="0.55000000000000004">
      <c r="A393" s="5">
        <v>1000</v>
      </c>
      <c r="B393" s="52" t="s">
        <v>66</v>
      </c>
      <c r="C393" s="63"/>
      <c r="D393" s="64"/>
      <c r="E393" s="143"/>
      <c r="F393" s="64"/>
      <c r="G393" s="64"/>
      <c r="H393" s="66"/>
      <c r="I393" s="66"/>
      <c r="J393" s="66"/>
      <c r="K393" s="64"/>
      <c r="L393" s="105"/>
      <c r="M393" s="8"/>
      <c r="N393" s="91"/>
      <c r="O393" s="10"/>
      <c r="P393" s="10"/>
      <c r="Q393" s="11"/>
      <c r="R393" s="11"/>
      <c r="S393" s="12"/>
      <c r="Y393" s="98"/>
      <c r="Z393" s="96"/>
      <c r="AA393" s="96"/>
      <c r="AB393" s="96"/>
      <c r="AC393" s="96"/>
      <c r="AD393" s="97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  <c r="AO393" s="98"/>
    </row>
    <row r="394" spans="1:41" ht="22.5" customHeight="1" x14ac:dyDescent="0.55000000000000004">
      <c r="A394" s="5">
        <v>1000</v>
      </c>
      <c r="B394" s="52" t="s">
        <v>66</v>
      </c>
      <c r="C394" s="63"/>
      <c r="D394" s="64"/>
      <c r="E394" s="143"/>
      <c r="F394" s="64"/>
      <c r="G394" s="64"/>
      <c r="H394" s="66"/>
      <c r="I394" s="66"/>
      <c r="J394" s="66"/>
      <c r="K394" s="64"/>
      <c r="L394" s="105"/>
      <c r="M394" s="8"/>
      <c r="N394" s="91"/>
      <c r="O394" s="10"/>
      <c r="P394" s="10"/>
      <c r="Q394" s="11"/>
      <c r="R394" s="11"/>
      <c r="S394" s="12"/>
      <c r="Y394" s="98"/>
      <c r="Z394" s="96"/>
      <c r="AA394" s="96"/>
      <c r="AB394" s="96"/>
      <c r="AC394" s="96"/>
      <c r="AD394" s="97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  <c r="AO394" s="98"/>
    </row>
    <row r="395" spans="1:41" ht="22.5" customHeight="1" x14ac:dyDescent="0.55000000000000004">
      <c r="A395" s="5">
        <v>1000</v>
      </c>
      <c r="B395" s="52" t="s">
        <v>66</v>
      </c>
      <c r="C395" s="63"/>
      <c r="D395" s="64"/>
      <c r="E395" s="143"/>
      <c r="F395" s="64"/>
      <c r="G395" s="64"/>
      <c r="H395" s="66"/>
      <c r="I395" s="66"/>
      <c r="J395" s="66"/>
      <c r="K395" s="64"/>
      <c r="L395" s="105"/>
      <c r="M395" s="8"/>
      <c r="N395" s="91"/>
      <c r="O395" s="10"/>
      <c r="P395" s="10"/>
      <c r="Q395" s="11"/>
      <c r="R395" s="11"/>
      <c r="S395" s="12"/>
      <c r="Y395" s="98"/>
      <c r="Z395" s="96"/>
      <c r="AA395" s="96"/>
      <c r="AB395" s="96"/>
      <c r="AC395" s="96"/>
      <c r="AD395" s="97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  <c r="AO395" s="98"/>
    </row>
    <row r="396" spans="1:41" ht="22.5" customHeight="1" x14ac:dyDescent="0.55000000000000004">
      <c r="A396" s="5">
        <v>1000</v>
      </c>
      <c r="B396" s="52" t="s">
        <v>66</v>
      </c>
      <c r="C396" s="63"/>
      <c r="D396" s="64"/>
      <c r="E396" s="143"/>
      <c r="F396" s="64"/>
      <c r="G396" s="64"/>
      <c r="H396" s="66"/>
      <c r="I396" s="66"/>
      <c r="J396" s="66"/>
      <c r="K396" s="64"/>
      <c r="L396" s="105"/>
      <c r="M396" s="8"/>
      <c r="N396" s="91"/>
      <c r="O396" s="10"/>
      <c r="P396" s="10"/>
      <c r="Q396" s="11"/>
      <c r="R396" s="11"/>
      <c r="S396" s="12"/>
      <c r="Y396" s="98"/>
      <c r="Z396" s="96"/>
      <c r="AA396" s="96"/>
      <c r="AB396" s="96"/>
      <c r="AC396" s="96"/>
      <c r="AD396" s="97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  <c r="AO396" s="98"/>
    </row>
    <row r="397" spans="1:41" ht="22.5" customHeight="1" x14ac:dyDescent="0.55000000000000004">
      <c r="A397" s="5">
        <v>1000</v>
      </c>
      <c r="B397" s="52" t="s">
        <v>66</v>
      </c>
      <c r="C397" s="63"/>
      <c r="D397" s="64"/>
      <c r="E397" s="143"/>
      <c r="F397" s="64"/>
      <c r="G397" s="64"/>
      <c r="H397" s="66"/>
      <c r="I397" s="66"/>
      <c r="J397" s="66"/>
      <c r="K397" s="64"/>
      <c r="L397" s="105"/>
      <c r="M397" s="8"/>
      <c r="N397" s="91"/>
      <c r="O397" s="10"/>
      <c r="P397" s="10"/>
      <c r="Q397" s="11"/>
      <c r="R397" s="11"/>
      <c r="S397" s="12"/>
      <c r="Y397" s="98"/>
      <c r="Z397" s="96"/>
      <c r="AA397" s="96"/>
      <c r="AB397" s="96"/>
      <c r="AC397" s="96"/>
      <c r="AD397" s="97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  <c r="AO397" s="98"/>
    </row>
    <row r="398" spans="1:41" ht="22.5" customHeight="1" x14ac:dyDescent="0.55000000000000004">
      <c r="A398" s="5">
        <v>1000</v>
      </c>
      <c r="B398" s="52" t="s">
        <v>66</v>
      </c>
      <c r="C398" s="63"/>
      <c r="D398" s="64"/>
      <c r="E398" s="143"/>
      <c r="F398" s="64"/>
      <c r="G398" s="64"/>
      <c r="H398" s="66"/>
      <c r="I398" s="66"/>
      <c r="J398" s="66"/>
      <c r="K398" s="64"/>
      <c r="L398" s="105"/>
      <c r="M398" s="8"/>
      <c r="N398" s="91"/>
      <c r="O398" s="10"/>
      <c r="P398" s="10"/>
      <c r="Q398" s="11"/>
      <c r="R398" s="11"/>
      <c r="S398" s="12"/>
      <c r="Y398" s="98"/>
      <c r="Z398" s="96"/>
      <c r="AA398" s="96"/>
      <c r="AB398" s="96"/>
      <c r="AC398" s="96"/>
      <c r="AD398" s="97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  <c r="AO398" s="98"/>
    </row>
    <row r="399" spans="1:41" ht="22.5" customHeight="1" x14ac:dyDescent="0.55000000000000004">
      <c r="A399" s="5">
        <v>1000</v>
      </c>
      <c r="B399" s="52" t="s">
        <v>66</v>
      </c>
      <c r="C399" s="63"/>
      <c r="D399" s="64"/>
      <c r="E399" s="143"/>
      <c r="F399" s="64"/>
      <c r="G399" s="64"/>
      <c r="H399" s="66"/>
      <c r="I399" s="66"/>
      <c r="J399" s="66"/>
      <c r="K399" s="64"/>
      <c r="L399" s="105"/>
      <c r="M399" s="8"/>
      <c r="N399" s="91"/>
      <c r="O399" s="10"/>
      <c r="P399" s="10"/>
      <c r="Q399" s="11"/>
      <c r="R399" s="11"/>
      <c r="S399" s="12"/>
      <c r="Y399" s="98"/>
      <c r="Z399" s="96"/>
      <c r="AA399" s="96"/>
      <c r="AB399" s="96"/>
      <c r="AC399" s="96"/>
      <c r="AD399" s="97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  <c r="AO399" s="98"/>
    </row>
    <row r="400" spans="1:41" ht="22.5" customHeight="1" x14ac:dyDescent="0.55000000000000004">
      <c r="A400" s="5">
        <v>1000</v>
      </c>
      <c r="B400" s="52" t="s">
        <v>66</v>
      </c>
      <c r="C400" s="63"/>
      <c r="D400" s="64"/>
      <c r="E400" s="143"/>
      <c r="F400" s="64"/>
      <c r="G400" s="64"/>
      <c r="H400" s="66"/>
      <c r="I400" s="66"/>
      <c r="J400" s="66"/>
      <c r="K400" s="64"/>
      <c r="L400" s="105"/>
      <c r="M400" s="8"/>
      <c r="N400" s="91"/>
      <c r="O400" s="10"/>
      <c r="P400" s="10"/>
      <c r="Q400" s="11"/>
      <c r="R400" s="11"/>
      <c r="S400" s="12"/>
      <c r="Y400" s="98"/>
      <c r="Z400" s="96"/>
      <c r="AA400" s="96"/>
      <c r="AB400" s="96"/>
      <c r="AC400" s="96"/>
      <c r="AD400" s="97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  <c r="AO400" s="98"/>
    </row>
    <row r="401" spans="1:41" ht="22.5" customHeight="1" x14ac:dyDescent="0.55000000000000004">
      <c r="A401" s="5">
        <v>1000</v>
      </c>
      <c r="B401" s="52" t="s">
        <v>66</v>
      </c>
      <c r="C401" s="63"/>
      <c r="D401" s="64"/>
      <c r="E401" s="143"/>
      <c r="F401" s="64"/>
      <c r="G401" s="64"/>
      <c r="H401" s="66"/>
      <c r="I401" s="66"/>
      <c r="J401" s="66"/>
      <c r="K401" s="64"/>
      <c r="L401" s="105"/>
      <c r="M401" s="8"/>
      <c r="N401" s="91"/>
      <c r="O401" s="10"/>
      <c r="P401" s="10"/>
      <c r="Q401" s="11"/>
      <c r="R401" s="11"/>
      <c r="S401" s="12"/>
      <c r="Y401" s="98"/>
      <c r="Z401" s="96"/>
      <c r="AA401" s="96"/>
      <c r="AB401" s="96"/>
      <c r="AC401" s="96"/>
      <c r="AD401" s="97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  <c r="AO401" s="98"/>
    </row>
    <row r="402" spans="1:41" ht="22.5" customHeight="1" x14ac:dyDescent="0.55000000000000004">
      <c r="A402" s="5">
        <v>1000</v>
      </c>
      <c r="B402" s="52" t="s">
        <v>66</v>
      </c>
      <c r="C402" s="63"/>
      <c r="D402" s="64"/>
      <c r="E402" s="143"/>
      <c r="F402" s="64"/>
      <c r="G402" s="64"/>
      <c r="H402" s="66"/>
      <c r="I402" s="66"/>
      <c r="J402" s="66"/>
      <c r="K402" s="64"/>
      <c r="L402" s="105"/>
      <c r="M402" s="8"/>
      <c r="N402" s="91"/>
      <c r="O402" s="10"/>
      <c r="P402" s="10"/>
      <c r="Q402" s="11"/>
      <c r="R402" s="11"/>
      <c r="S402" s="12"/>
      <c r="Y402" s="98"/>
      <c r="Z402" s="96"/>
      <c r="AA402" s="96"/>
      <c r="AB402" s="96"/>
      <c r="AC402" s="96"/>
      <c r="AD402" s="97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  <c r="AO402" s="98"/>
    </row>
    <row r="403" spans="1:41" ht="22.5" customHeight="1" x14ac:dyDescent="0.55000000000000004">
      <c r="A403" s="5">
        <v>1000</v>
      </c>
      <c r="B403" s="52" t="s">
        <v>66</v>
      </c>
      <c r="C403" s="63"/>
      <c r="D403" s="64"/>
      <c r="E403" s="143"/>
      <c r="F403" s="64"/>
      <c r="G403" s="64"/>
      <c r="H403" s="66"/>
      <c r="I403" s="66"/>
      <c r="J403" s="66"/>
      <c r="K403" s="64"/>
      <c r="L403" s="105"/>
      <c r="M403" s="8"/>
      <c r="N403" s="91"/>
      <c r="O403" s="10"/>
      <c r="P403" s="10"/>
      <c r="Q403" s="11"/>
      <c r="R403" s="11"/>
      <c r="S403" s="43"/>
      <c r="Y403" s="98"/>
      <c r="Z403" s="96"/>
      <c r="AA403" s="96"/>
      <c r="AB403" s="96"/>
      <c r="AC403" s="96"/>
      <c r="AD403" s="97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  <c r="AO403" s="98"/>
    </row>
    <row r="404" spans="1:41" ht="22.5" customHeight="1" x14ac:dyDescent="0.55000000000000004">
      <c r="A404" s="5">
        <v>1000</v>
      </c>
      <c r="B404" s="52" t="s">
        <v>66</v>
      </c>
      <c r="C404" s="63"/>
      <c r="D404" s="64"/>
      <c r="E404" s="143"/>
      <c r="F404" s="64"/>
      <c r="G404" s="64"/>
      <c r="H404" s="66"/>
      <c r="I404" s="66"/>
      <c r="J404" s="66"/>
      <c r="K404" s="64"/>
      <c r="L404" s="105"/>
      <c r="M404" s="8"/>
      <c r="N404" s="91"/>
      <c r="O404" s="10"/>
      <c r="P404" s="10"/>
      <c r="Q404" s="11"/>
      <c r="R404" s="11"/>
      <c r="S404" s="12"/>
      <c r="Y404" s="98"/>
      <c r="Z404" s="96"/>
      <c r="AA404" s="96"/>
      <c r="AB404" s="96"/>
      <c r="AC404" s="96"/>
      <c r="AD404" s="97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  <c r="AO404" s="98"/>
    </row>
    <row r="405" spans="1:41" ht="22.5" customHeight="1" x14ac:dyDescent="0.55000000000000004">
      <c r="A405" s="5">
        <v>1000</v>
      </c>
      <c r="B405" s="52" t="s">
        <v>66</v>
      </c>
      <c r="C405" s="63"/>
      <c r="D405" s="64"/>
      <c r="E405" s="143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1"/>
      <c r="S405" s="12"/>
      <c r="Y405" s="98"/>
      <c r="Z405" s="96"/>
      <c r="AA405" s="96"/>
      <c r="AB405" s="96"/>
      <c r="AC405" s="96"/>
      <c r="AD405" s="97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  <c r="AO405" s="98"/>
    </row>
    <row r="406" spans="1:41" ht="22.5" customHeight="1" x14ac:dyDescent="0.55000000000000004">
      <c r="A406" s="5">
        <v>1000</v>
      </c>
      <c r="B406" s="52" t="s">
        <v>66</v>
      </c>
      <c r="C406" s="63"/>
      <c r="D406" s="64"/>
      <c r="E406" s="143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1"/>
      <c r="S406" s="12"/>
      <c r="Y406" s="98"/>
      <c r="Z406" s="96"/>
      <c r="AA406" s="96"/>
      <c r="AB406" s="96"/>
      <c r="AC406" s="96"/>
      <c r="AD406" s="97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  <c r="AO406" s="98"/>
    </row>
    <row r="407" spans="1:41" ht="22.5" customHeight="1" x14ac:dyDescent="0.55000000000000004">
      <c r="A407" s="5">
        <v>1000</v>
      </c>
      <c r="B407" s="52" t="s">
        <v>66</v>
      </c>
      <c r="C407" s="63"/>
      <c r="D407" s="64"/>
      <c r="E407" s="143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1"/>
      <c r="S407" s="12"/>
      <c r="Y407" s="98"/>
      <c r="Z407" s="96"/>
      <c r="AA407" s="96"/>
      <c r="AB407" s="96"/>
      <c r="AC407" s="96"/>
      <c r="AD407" s="97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  <c r="AO407" s="98"/>
    </row>
    <row r="408" spans="1:41" ht="22.5" customHeight="1" x14ac:dyDescent="0.55000000000000004">
      <c r="A408" s="5">
        <v>1000</v>
      </c>
      <c r="B408" s="52" t="s">
        <v>66</v>
      </c>
      <c r="C408" s="63"/>
      <c r="D408" s="64"/>
      <c r="E408" s="143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1"/>
      <c r="S408" s="12"/>
      <c r="Y408" s="98"/>
      <c r="Z408" s="96"/>
      <c r="AA408" s="96"/>
      <c r="AB408" s="96"/>
      <c r="AC408" s="96"/>
      <c r="AD408" s="97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  <c r="AO408" s="98"/>
    </row>
    <row r="409" spans="1:41" ht="22.5" customHeight="1" x14ac:dyDescent="0.55000000000000004">
      <c r="A409" s="5">
        <v>1000</v>
      </c>
      <c r="B409" s="52" t="s">
        <v>66</v>
      </c>
      <c r="C409" s="63"/>
      <c r="D409" s="64"/>
      <c r="E409" s="143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1"/>
      <c r="S409" s="12"/>
      <c r="Y409" s="98"/>
      <c r="Z409" s="96"/>
      <c r="AA409" s="96"/>
      <c r="AB409" s="96"/>
      <c r="AC409" s="96"/>
      <c r="AD409" s="97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  <c r="AO409" s="98"/>
    </row>
    <row r="410" spans="1:41" ht="22.5" customHeight="1" x14ac:dyDescent="0.55000000000000004">
      <c r="A410" s="5">
        <v>1000</v>
      </c>
      <c r="B410" s="52" t="s">
        <v>66</v>
      </c>
      <c r="C410" s="63"/>
      <c r="D410" s="64"/>
      <c r="E410" s="143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1"/>
      <c r="S410" s="12"/>
      <c r="Y410" s="98"/>
      <c r="Z410" s="96"/>
      <c r="AA410" s="96"/>
      <c r="AB410" s="96"/>
      <c r="AC410" s="96"/>
      <c r="AD410" s="97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  <c r="AO410" s="98"/>
    </row>
    <row r="411" spans="1:41" ht="22.5" customHeight="1" x14ac:dyDescent="0.55000000000000004">
      <c r="A411" s="5">
        <v>1000</v>
      </c>
      <c r="B411" s="52" t="s">
        <v>66</v>
      </c>
      <c r="C411" s="63"/>
      <c r="D411" s="64"/>
      <c r="E411" s="143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1"/>
      <c r="S411" s="12"/>
      <c r="Y411" s="98"/>
      <c r="Z411" s="96"/>
      <c r="AA411" s="96"/>
      <c r="AB411" s="96"/>
      <c r="AC411" s="96"/>
      <c r="AD411" s="97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  <c r="AO411" s="98"/>
    </row>
    <row r="412" spans="1:41" ht="22.5" customHeight="1" x14ac:dyDescent="0.55000000000000004">
      <c r="A412" s="5">
        <v>1000</v>
      </c>
      <c r="B412" s="52" t="s">
        <v>66</v>
      </c>
      <c r="C412" s="63"/>
      <c r="D412" s="64"/>
      <c r="E412" s="143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1"/>
      <c r="S412" s="12"/>
      <c r="Y412" s="98"/>
      <c r="Z412" s="96"/>
      <c r="AA412" s="96"/>
      <c r="AB412" s="96"/>
      <c r="AC412" s="96"/>
      <c r="AD412" s="97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  <c r="AO412" s="98"/>
    </row>
    <row r="413" spans="1:41" ht="22.5" customHeight="1" x14ac:dyDescent="0.55000000000000004">
      <c r="A413" s="5">
        <v>1000</v>
      </c>
      <c r="B413" s="52" t="s">
        <v>66</v>
      </c>
      <c r="C413" s="63"/>
      <c r="D413" s="64"/>
      <c r="E413" s="143"/>
      <c r="F413" s="64"/>
      <c r="G413" s="64"/>
      <c r="H413" s="66"/>
      <c r="I413" s="66"/>
      <c r="J413" s="66"/>
      <c r="K413" s="66"/>
      <c r="L413" s="105"/>
      <c r="M413" s="8"/>
      <c r="N413" s="91"/>
      <c r="O413" s="10"/>
      <c r="P413" s="10"/>
      <c r="Q413" s="11"/>
      <c r="R413" s="11"/>
      <c r="S413" s="12"/>
      <c r="Y413" s="98"/>
      <c r="Z413" s="96"/>
      <c r="AA413" s="96"/>
      <c r="AB413" s="96"/>
      <c r="AC413" s="96"/>
      <c r="AD413" s="97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  <c r="AO413" s="98"/>
    </row>
    <row r="414" spans="1:41" ht="22.5" customHeight="1" x14ac:dyDescent="0.55000000000000004">
      <c r="A414" s="5">
        <v>1000</v>
      </c>
      <c r="B414" s="52" t="s">
        <v>66</v>
      </c>
      <c r="C414" s="63"/>
      <c r="D414" s="64"/>
      <c r="E414" s="143"/>
      <c r="F414" s="64"/>
      <c r="G414" s="64"/>
      <c r="H414" s="66"/>
      <c r="I414" s="66"/>
      <c r="J414" s="66"/>
      <c r="K414" s="66"/>
      <c r="L414" s="105"/>
      <c r="M414" s="8"/>
      <c r="N414" s="91"/>
      <c r="O414" s="10"/>
      <c r="P414" s="10"/>
      <c r="Q414" s="11"/>
      <c r="R414" s="11"/>
      <c r="S414" s="12"/>
      <c r="Y414" s="98"/>
      <c r="Z414" s="96"/>
      <c r="AA414" s="96"/>
      <c r="AB414" s="96"/>
      <c r="AC414" s="96"/>
      <c r="AD414" s="97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  <c r="AO414" s="98"/>
    </row>
    <row r="415" spans="1:41" ht="22.5" customHeight="1" x14ac:dyDescent="0.55000000000000004">
      <c r="A415" s="5">
        <v>1000</v>
      </c>
      <c r="B415" s="52" t="s">
        <v>66</v>
      </c>
      <c r="C415" s="63"/>
      <c r="D415" s="64"/>
      <c r="E415" s="143"/>
      <c r="F415" s="64"/>
      <c r="G415" s="64"/>
      <c r="H415" s="66"/>
      <c r="I415" s="66"/>
      <c r="J415" s="66"/>
      <c r="K415" s="66"/>
      <c r="L415" s="105"/>
      <c r="M415" s="8"/>
      <c r="N415" s="91"/>
      <c r="O415" s="10"/>
      <c r="P415" s="10"/>
      <c r="Q415" s="11"/>
      <c r="R415" s="11"/>
      <c r="S415" s="12"/>
      <c r="Y415" s="98"/>
      <c r="Z415" s="96"/>
      <c r="AA415" s="96"/>
      <c r="AB415" s="96"/>
      <c r="AC415" s="96"/>
      <c r="AD415" s="97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  <c r="AO415" s="98"/>
    </row>
    <row r="416" spans="1:41" ht="22.5" customHeight="1" x14ac:dyDescent="0.55000000000000004">
      <c r="A416" s="5">
        <v>1000</v>
      </c>
      <c r="B416" s="52" t="s">
        <v>66</v>
      </c>
      <c r="C416" s="63"/>
      <c r="D416" s="64"/>
      <c r="E416" s="143"/>
      <c r="F416" s="64"/>
      <c r="G416" s="64"/>
      <c r="H416" s="66"/>
      <c r="I416" s="66"/>
      <c r="J416" s="66"/>
      <c r="K416" s="66"/>
      <c r="L416" s="105"/>
      <c r="M416" s="8"/>
      <c r="N416" s="91"/>
      <c r="O416" s="10"/>
      <c r="P416" s="10"/>
      <c r="Q416" s="11"/>
      <c r="R416" s="11"/>
      <c r="S416" s="43"/>
      <c r="Y416" s="98"/>
      <c r="Z416" s="96"/>
      <c r="AA416" s="96"/>
      <c r="AB416" s="96"/>
      <c r="AC416" s="96"/>
      <c r="AD416" s="97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  <c r="AO416" s="98"/>
    </row>
    <row r="417" spans="1:41" ht="22.5" customHeight="1" x14ac:dyDescent="0.55000000000000004">
      <c r="A417" s="5">
        <v>1000</v>
      </c>
      <c r="B417" s="52" t="s">
        <v>66</v>
      </c>
      <c r="C417" s="63"/>
      <c r="D417" s="64"/>
      <c r="E417" s="143"/>
      <c r="F417" s="64"/>
      <c r="G417" s="64"/>
      <c r="H417" s="66"/>
      <c r="I417" s="66"/>
      <c r="J417" s="66"/>
      <c r="K417" s="66"/>
      <c r="L417" s="105"/>
      <c r="M417" s="8"/>
      <c r="N417" s="91"/>
      <c r="O417" s="10"/>
      <c r="P417" s="10"/>
      <c r="Q417" s="11"/>
      <c r="R417" s="11"/>
      <c r="S417" s="12"/>
      <c r="Y417" s="98"/>
      <c r="Z417" s="96"/>
      <c r="AA417" s="96"/>
      <c r="AB417" s="96"/>
      <c r="AC417" s="96"/>
      <c r="AD417" s="97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  <c r="AO417" s="98"/>
    </row>
    <row r="418" spans="1:41" ht="22.5" customHeight="1" x14ac:dyDescent="0.55000000000000004">
      <c r="A418" s="5">
        <v>1000</v>
      </c>
      <c r="B418" s="52" t="s">
        <v>66</v>
      </c>
      <c r="C418" s="63"/>
      <c r="D418" s="64"/>
      <c r="E418" s="143"/>
      <c r="F418" s="64"/>
      <c r="G418" s="64"/>
      <c r="H418" s="66"/>
      <c r="I418" s="66"/>
      <c r="J418" s="66"/>
      <c r="K418" s="66"/>
      <c r="L418" s="105"/>
      <c r="M418" s="8"/>
      <c r="N418" s="91"/>
      <c r="O418" s="10"/>
      <c r="P418" s="10"/>
      <c r="Q418" s="11"/>
      <c r="R418" s="11"/>
      <c r="S418" s="12"/>
      <c r="Y418" s="98"/>
      <c r="Z418" s="96"/>
      <c r="AA418" s="96"/>
      <c r="AB418" s="96"/>
      <c r="AC418" s="96"/>
      <c r="AD418" s="97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  <c r="AO418" s="98"/>
    </row>
    <row r="419" spans="1:41" ht="22.5" customHeight="1" x14ac:dyDescent="0.55000000000000004">
      <c r="A419" s="5">
        <v>1000</v>
      </c>
      <c r="B419" s="52" t="s">
        <v>66</v>
      </c>
      <c r="C419" s="63"/>
      <c r="D419" s="64"/>
      <c r="E419" s="143"/>
      <c r="F419" s="64"/>
      <c r="G419" s="64"/>
      <c r="H419" s="66"/>
      <c r="I419" s="66"/>
      <c r="J419" s="66"/>
      <c r="K419" s="66"/>
      <c r="L419" s="105"/>
      <c r="M419" s="8"/>
      <c r="N419" s="91"/>
      <c r="O419" s="10"/>
      <c r="P419" s="10"/>
      <c r="Q419" s="11"/>
      <c r="R419" s="11"/>
      <c r="S419" s="12"/>
      <c r="Y419" s="98"/>
      <c r="Z419" s="96"/>
      <c r="AA419" s="96"/>
      <c r="AB419" s="96"/>
      <c r="AC419" s="96"/>
      <c r="AD419" s="97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  <c r="AO419" s="98"/>
    </row>
    <row r="420" spans="1:41" ht="22.5" customHeight="1" x14ac:dyDescent="0.55000000000000004">
      <c r="A420" s="5">
        <v>1000</v>
      </c>
      <c r="B420" s="52" t="s">
        <v>66</v>
      </c>
      <c r="C420" s="63"/>
      <c r="D420" s="64"/>
      <c r="E420" s="143"/>
      <c r="F420" s="64"/>
      <c r="G420" s="64"/>
      <c r="H420" s="66"/>
      <c r="I420" s="66"/>
      <c r="J420" s="66"/>
      <c r="K420" s="66"/>
      <c r="L420" s="105"/>
      <c r="M420" s="8"/>
      <c r="N420" s="91"/>
      <c r="O420" s="10"/>
      <c r="P420" s="10"/>
      <c r="Q420" s="11"/>
      <c r="R420" s="11"/>
      <c r="S420" s="12"/>
      <c r="Y420" s="98"/>
      <c r="Z420" s="96"/>
      <c r="AA420" s="96"/>
      <c r="AB420" s="96"/>
      <c r="AC420" s="96"/>
      <c r="AD420" s="97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  <c r="AO420" s="98"/>
    </row>
    <row r="421" spans="1:41" ht="22.5" customHeight="1" x14ac:dyDescent="0.55000000000000004">
      <c r="A421" s="5">
        <v>1000</v>
      </c>
      <c r="B421" s="52" t="s">
        <v>66</v>
      </c>
      <c r="C421" s="63"/>
      <c r="D421" s="64"/>
      <c r="E421" s="143"/>
      <c r="F421" s="64"/>
      <c r="G421" s="64"/>
      <c r="H421" s="66"/>
      <c r="I421" s="66"/>
      <c r="J421" s="66"/>
      <c r="K421" s="66"/>
      <c r="L421" s="105"/>
      <c r="M421" s="8"/>
      <c r="N421" s="91"/>
      <c r="O421" s="10"/>
      <c r="P421" s="10"/>
      <c r="Q421" s="11"/>
      <c r="R421" s="11"/>
      <c r="S421" s="12"/>
      <c r="Y421" s="98"/>
      <c r="Z421" s="96"/>
      <c r="AA421" s="96"/>
      <c r="AB421" s="96"/>
      <c r="AC421" s="96"/>
      <c r="AD421" s="97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  <c r="AO421" s="98"/>
    </row>
    <row r="422" spans="1:41" ht="22.5" customHeight="1" x14ac:dyDescent="0.55000000000000004">
      <c r="A422" s="5">
        <v>1000</v>
      </c>
      <c r="B422" s="52" t="s">
        <v>66</v>
      </c>
      <c r="C422" s="63"/>
      <c r="D422" s="119"/>
      <c r="E422" s="143"/>
      <c r="F422" s="64"/>
      <c r="G422" s="64"/>
      <c r="H422" s="66"/>
      <c r="I422" s="66"/>
      <c r="J422" s="66"/>
      <c r="K422" s="66"/>
      <c r="L422" s="105"/>
      <c r="M422" s="8"/>
      <c r="N422" s="91"/>
      <c r="O422" s="10"/>
      <c r="P422" s="10"/>
      <c r="Q422" s="11"/>
      <c r="R422" s="11"/>
      <c r="S422" s="12"/>
      <c r="Y422" s="98"/>
      <c r="Z422" s="96"/>
      <c r="AA422" s="96"/>
      <c r="AB422" s="96"/>
      <c r="AC422" s="96"/>
      <c r="AD422" s="97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  <c r="AO422" s="98"/>
    </row>
    <row r="423" spans="1:41" ht="22.5" customHeight="1" x14ac:dyDescent="0.55000000000000004">
      <c r="A423" s="5">
        <v>1000</v>
      </c>
      <c r="B423" s="52" t="s">
        <v>66</v>
      </c>
      <c r="C423" s="63"/>
      <c r="D423" s="64"/>
      <c r="E423" s="143"/>
      <c r="F423" s="64"/>
      <c r="G423" s="64"/>
      <c r="H423" s="66"/>
      <c r="I423" s="66"/>
      <c r="J423" s="66"/>
      <c r="K423" s="66"/>
      <c r="L423" s="105"/>
      <c r="M423" s="8"/>
      <c r="N423" s="91"/>
      <c r="O423" s="10"/>
      <c r="P423" s="10"/>
      <c r="Q423" s="11"/>
      <c r="R423" s="11"/>
      <c r="S423" s="12"/>
      <c r="Y423" s="98"/>
      <c r="Z423" s="96"/>
      <c r="AA423" s="96"/>
      <c r="AB423" s="96"/>
      <c r="AC423" s="96"/>
      <c r="AD423" s="97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  <c r="AO423" s="98"/>
    </row>
    <row r="424" spans="1:41" ht="22.5" customHeight="1" x14ac:dyDescent="0.55000000000000004">
      <c r="A424" s="5">
        <v>1000</v>
      </c>
      <c r="B424" s="52" t="s">
        <v>66</v>
      </c>
      <c r="C424" s="63"/>
      <c r="D424" s="64"/>
      <c r="E424" s="143"/>
      <c r="F424" s="64"/>
      <c r="G424" s="64"/>
      <c r="H424" s="66"/>
      <c r="I424" s="66"/>
      <c r="J424" s="66"/>
      <c r="K424" s="66"/>
      <c r="L424" s="105"/>
      <c r="M424" s="8"/>
      <c r="N424" s="91"/>
      <c r="O424" s="10"/>
      <c r="P424" s="10"/>
      <c r="Q424" s="11"/>
      <c r="R424" s="11"/>
      <c r="S424" s="12"/>
      <c r="Y424" s="98"/>
      <c r="Z424" s="96"/>
      <c r="AA424" s="96"/>
      <c r="AB424" s="96"/>
      <c r="AC424" s="96"/>
      <c r="AD424" s="97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  <c r="AO424" s="98"/>
    </row>
    <row r="425" spans="1:41" ht="22.5" customHeight="1" x14ac:dyDescent="0.55000000000000004">
      <c r="A425" s="5">
        <v>1000</v>
      </c>
      <c r="B425" s="52" t="s">
        <v>66</v>
      </c>
      <c r="C425" s="63"/>
      <c r="D425" s="64"/>
      <c r="E425" s="143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1"/>
      <c r="S425" s="12"/>
      <c r="Y425" s="98"/>
      <c r="Z425" s="96"/>
      <c r="AA425" s="96"/>
      <c r="AB425" s="96"/>
      <c r="AC425" s="96"/>
      <c r="AD425" s="97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  <c r="AO425" s="98"/>
    </row>
    <row r="426" spans="1:41" ht="22.5" customHeight="1" x14ac:dyDescent="0.55000000000000004">
      <c r="A426" s="5">
        <v>1000</v>
      </c>
      <c r="B426" s="52" t="s">
        <v>66</v>
      </c>
      <c r="C426" s="63"/>
      <c r="D426" s="64"/>
      <c r="E426" s="143"/>
      <c r="F426" s="64"/>
      <c r="G426" s="64"/>
      <c r="H426" s="66"/>
      <c r="I426" s="66"/>
      <c r="J426" s="66"/>
      <c r="K426" s="66"/>
      <c r="L426" s="105"/>
      <c r="M426" s="8"/>
      <c r="N426" s="90"/>
      <c r="O426" s="10"/>
      <c r="P426" s="10"/>
      <c r="Q426" s="11"/>
      <c r="R426" s="11"/>
      <c r="S426" s="12"/>
      <c r="Y426" s="98"/>
      <c r="Z426" s="96"/>
      <c r="AA426" s="96"/>
      <c r="AB426" s="96"/>
      <c r="AC426" s="96"/>
      <c r="AD426" s="97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  <c r="AO426" s="98"/>
    </row>
    <row r="427" spans="1:41" ht="22.5" customHeight="1" x14ac:dyDescent="0.55000000000000004">
      <c r="A427" s="5">
        <v>1000</v>
      </c>
      <c r="B427" s="52" t="s">
        <v>66</v>
      </c>
      <c r="C427" s="63"/>
      <c r="D427" s="64"/>
      <c r="E427" s="143"/>
      <c r="F427" s="64"/>
      <c r="G427" s="64"/>
      <c r="H427" s="66"/>
      <c r="I427" s="66"/>
      <c r="J427" s="66"/>
      <c r="K427" s="66"/>
      <c r="L427" s="105"/>
      <c r="M427" s="8"/>
      <c r="N427" s="90"/>
      <c r="O427" s="10"/>
      <c r="P427" s="10"/>
      <c r="Q427" s="11"/>
      <c r="R427" s="11"/>
      <c r="S427" s="12"/>
      <c r="Y427" s="98"/>
      <c r="Z427" s="96"/>
      <c r="AA427" s="96"/>
      <c r="AB427" s="96"/>
      <c r="AC427" s="96"/>
      <c r="AD427" s="97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  <c r="AO427" s="98"/>
    </row>
    <row r="428" spans="1:41" ht="22.5" customHeight="1" x14ac:dyDescent="0.55000000000000004">
      <c r="A428" s="5">
        <v>1000</v>
      </c>
      <c r="B428" s="52" t="s">
        <v>66</v>
      </c>
      <c r="C428" s="63"/>
      <c r="D428" s="64"/>
      <c r="E428" s="143"/>
      <c r="F428" s="64"/>
      <c r="G428" s="64"/>
      <c r="H428" s="66"/>
      <c r="I428" s="66"/>
      <c r="J428" s="66"/>
      <c r="K428" s="66"/>
      <c r="L428" s="105"/>
      <c r="M428" s="8"/>
      <c r="N428" s="90"/>
      <c r="O428" s="10"/>
      <c r="P428" s="10"/>
      <c r="Q428" s="11"/>
      <c r="R428" s="11"/>
      <c r="S428" s="12"/>
      <c r="Y428" s="98"/>
      <c r="Z428" s="96"/>
      <c r="AA428" s="96"/>
      <c r="AB428" s="96"/>
      <c r="AC428" s="96"/>
      <c r="AD428" s="97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  <c r="AO428" s="98"/>
    </row>
    <row r="429" spans="1:41" ht="22.5" customHeight="1" x14ac:dyDescent="0.55000000000000004">
      <c r="A429" s="5">
        <v>1000</v>
      </c>
      <c r="B429" s="52" t="s">
        <v>66</v>
      </c>
      <c r="C429" s="63"/>
      <c r="D429" s="64"/>
      <c r="E429" s="143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1"/>
      <c r="S429" s="12"/>
      <c r="Y429" s="98"/>
      <c r="Z429" s="96"/>
      <c r="AA429" s="96"/>
      <c r="AB429" s="96"/>
      <c r="AC429" s="96"/>
      <c r="AD429" s="97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  <c r="AO429" s="98"/>
    </row>
    <row r="430" spans="1:41" ht="22.5" customHeight="1" x14ac:dyDescent="0.55000000000000004">
      <c r="A430" s="5">
        <v>1000</v>
      </c>
      <c r="B430" s="52" t="s">
        <v>66</v>
      </c>
      <c r="C430" s="63"/>
      <c r="D430" s="64"/>
      <c r="E430" s="143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1"/>
      <c r="S430" s="12"/>
      <c r="Y430" s="98"/>
      <c r="Z430" s="96"/>
      <c r="AA430" s="96"/>
      <c r="AB430" s="96"/>
      <c r="AC430" s="96"/>
      <c r="AD430" s="97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  <c r="AO430" s="98"/>
    </row>
    <row r="431" spans="1:41" ht="22.5" customHeight="1" x14ac:dyDescent="0.55000000000000004">
      <c r="A431" s="5">
        <v>1000</v>
      </c>
      <c r="B431" s="52" t="s">
        <v>66</v>
      </c>
      <c r="C431" s="63"/>
      <c r="D431" s="64"/>
      <c r="E431" s="143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1"/>
      <c r="S431" s="12"/>
      <c r="Y431" s="98"/>
      <c r="Z431" s="96"/>
      <c r="AA431" s="96"/>
      <c r="AB431" s="96"/>
      <c r="AC431" s="96"/>
      <c r="AD431" s="97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  <c r="AO431" s="98"/>
    </row>
    <row r="432" spans="1:41" ht="22.5" customHeight="1" x14ac:dyDescent="0.55000000000000004">
      <c r="A432" s="5">
        <v>1000</v>
      </c>
      <c r="B432" s="52" t="s">
        <v>66</v>
      </c>
      <c r="C432" s="63"/>
      <c r="D432" s="64"/>
      <c r="E432" s="143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1"/>
      <c r="S432" s="12"/>
      <c r="Y432" s="98"/>
      <c r="Z432" s="96"/>
      <c r="AA432" s="96"/>
      <c r="AB432" s="96"/>
      <c r="AC432" s="96"/>
      <c r="AD432" s="97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  <c r="AO432" s="98"/>
    </row>
    <row r="433" spans="1:41" ht="22.5" customHeight="1" x14ac:dyDescent="0.55000000000000004">
      <c r="A433" s="5">
        <v>1000</v>
      </c>
      <c r="B433" s="52" t="s">
        <v>66</v>
      </c>
      <c r="C433" s="63"/>
      <c r="D433" s="64"/>
      <c r="E433" s="143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1"/>
      <c r="S433" s="12"/>
      <c r="Y433" s="98"/>
      <c r="Z433" s="96"/>
      <c r="AA433" s="96"/>
      <c r="AB433" s="96"/>
      <c r="AC433" s="96"/>
      <c r="AD433" s="97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</row>
    <row r="434" spans="1:41" ht="22.5" customHeight="1" x14ac:dyDescent="0.55000000000000004">
      <c r="A434" s="5">
        <v>1000</v>
      </c>
      <c r="B434" s="52" t="s">
        <v>66</v>
      </c>
      <c r="C434" s="63"/>
      <c r="D434" s="64"/>
      <c r="E434" s="143"/>
      <c r="F434" s="64"/>
      <c r="G434" s="64"/>
      <c r="H434" s="66"/>
      <c r="I434" s="66"/>
      <c r="J434" s="66"/>
      <c r="K434" s="66"/>
      <c r="L434" s="105"/>
      <c r="M434" s="8"/>
      <c r="N434" s="9"/>
      <c r="O434" s="10"/>
      <c r="P434" s="10"/>
      <c r="Q434" s="11"/>
      <c r="R434" s="11"/>
      <c r="S434" s="12"/>
      <c r="Y434" s="98"/>
      <c r="Z434" s="96"/>
      <c r="AA434" s="96"/>
      <c r="AB434" s="96"/>
      <c r="AC434" s="96"/>
      <c r="AD434" s="97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  <c r="AO434" s="98"/>
    </row>
    <row r="435" spans="1:41" ht="22.5" customHeight="1" x14ac:dyDescent="0.55000000000000004">
      <c r="A435" s="5">
        <v>1000</v>
      </c>
      <c r="B435" s="52" t="s">
        <v>66</v>
      </c>
      <c r="C435" s="63"/>
      <c r="D435" s="64"/>
      <c r="E435" s="143"/>
      <c r="F435" s="64"/>
      <c r="G435" s="64"/>
      <c r="H435" s="66"/>
      <c r="I435" s="66"/>
      <c r="J435" s="66"/>
      <c r="K435" s="66"/>
      <c r="L435" s="105"/>
      <c r="M435" s="8"/>
      <c r="N435" s="9"/>
      <c r="O435" s="10"/>
      <c r="P435" s="10"/>
      <c r="Q435" s="11"/>
      <c r="R435" s="11"/>
      <c r="S435" s="12"/>
      <c r="Y435" s="98"/>
      <c r="Z435" s="96"/>
      <c r="AA435" s="96"/>
      <c r="AB435" s="96"/>
      <c r="AC435" s="96"/>
      <c r="AD435" s="97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  <c r="AO435" s="98"/>
    </row>
    <row r="436" spans="1:41" ht="22.5" customHeight="1" x14ac:dyDescent="0.55000000000000004">
      <c r="A436" s="5">
        <v>1000</v>
      </c>
      <c r="B436" s="52" t="s">
        <v>66</v>
      </c>
      <c r="C436" s="63"/>
      <c r="D436" s="64"/>
      <c r="E436" s="143"/>
      <c r="F436" s="64"/>
      <c r="G436" s="64"/>
      <c r="H436" s="66"/>
      <c r="I436" s="66"/>
      <c r="J436" s="66"/>
      <c r="K436" s="66"/>
      <c r="L436" s="105"/>
      <c r="M436" s="8"/>
      <c r="N436" s="90"/>
      <c r="O436" s="10"/>
      <c r="P436" s="10"/>
      <c r="Q436" s="11"/>
      <c r="R436" s="11"/>
      <c r="S436" s="12"/>
      <c r="Y436" s="98"/>
      <c r="Z436" s="96"/>
      <c r="AA436" s="96"/>
      <c r="AB436" s="96"/>
      <c r="AC436" s="96"/>
      <c r="AD436" s="97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  <c r="AO436" s="98"/>
    </row>
    <row r="437" spans="1:41" ht="22.5" customHeight="1" x14ac:dyDescent="0.55000000000000004">
      <c r="A437" s="5">
        <v>1000</v>
      </c>
      <c r="B437" s="52" t="s">
        <v>66</v>
      </c>
      <c r="C437" s="63"/>
      <c r="D437" s="64"/>
      <c r="E437" s="143"/>
      <c r="F437" s="64"/>
      <c r="G437" s="64"/>
      <c r="H437" s="66"/>
      <c r="I437" s="66"/>
      <c r="J437" s="66"/>
      <c r="K437" s="66"/>
      <c r="L437" s="105"/>
      <c r="M437" s="8"/>
      <c r="N437" s="90"/>
      <c r="O437" s="10"/>
      <c r="P437" s="10"/>
      <c r="Q437" s="11"/>
      <c r="R437" s="11"/>
      <c r="S437" s="12"/>
      <c r="Y437" s="98"/>
      <c r="Z437" s="96"/>
      <c r="AA437" s="96"/>
      <c r="AB437" s="96"/>
      <c r="AC437" s="96"/>
      <c r="AD437" s="97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</row>
    <row r="438" spans="1:41" ht="22.5" customHeight="1" x14ac:dyDescent="0.55000000000000004">
      <c r="A438" s="5">
        <v>1000</v>
      </c>
      <c r="B438" s="52" t="s">
        <v>66</v>
      </c>
      <c r="C438" s="63"/>
      <c r="D438" s="64"/>
      <c r="E438" s="143"/>
      <c r="F438" s="64"/>
      <c r="G438" s="64"/>
      <c r="H438" s="66"/>
      <c r="I438" s="66"/>
      <c r="J438" s="66"/>
      <c r="K438" s="66"/>
      <c r="L438" s="105"/>
      <c r="M438" s="8"/>
      <c r="N438" s="9"/>
      <c r="O438" s="10"/>
      <c r="P438" s="10"/>
      <c r="Q438" s="11"/>
      <c r="R438" s="11"/>
      <c r="S438" s="12"/>
      <c r="Y438" s="98"/>
      <c r="Z438" s="96"/>
      <c r="AA438" s="96"/>
      <c r="AB438" s="96"/>
      <c r="AC438" s="96"/>
      <c r="AD438" s="97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</row>
    <row r="439" spans="1:41" ht="22.5" customHeight="1" x14ac:dyDescent="0.55000000000000004">
      <c r="A439" s="5">
        <v>1000</v>
      </c>
      <c r="B439" s="52" t="s">
        <v>66</v>
      </c>
      <c r="C439" s="63"/>
      <c r="D439" s="64"/>
      <c r="E439" s="143"/>
      <c r="F439" s="64"/>
      <c r="G439" s="64"/>
      <c r="H439" s="66"/>
      <c r="I439" s="66"/>
      <c r="J439" s="66"/>
      <c r="K439" s="66"/>
      <c r="L439" s="105"/>
      <c r="M439" s="8"/>
      <c r="N439" s="9"/>
      <c r="O439" s="10"/>
      <c r="P439" s="10"/>
      <c r="Q439" s="11"/>
      <c r="R439" s="11"/>
      <c r="S439" s="12"/>
      <c r="Y439" s="98"/>
      <c r="Z439" s="96"/>
      <c r="AA439" s="96"/>
      <c r="AB439" s="96"/>
      <c r="AC439" s="96"/>
      <c r="AD439" s="97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  <c r="AO439" s="98"/>
    </row>
    <row r="440" spans="1:41" ht="22.5" customHeight="1" x14ac:dyDescent="0.55000000000000004">
      <c r="A440" s="5">
        <v>1000</v>
      </c>
      <c r="B440" s="52" t="s">
        <v>66</v>
      </c>
      <c r="C440" s="63"/>
      <c r="D440" s="64"/>
      <c r="E440" s="143"/>
      <c r="F440" s="64"/>
      <c r="G440" s="64"/>
      <c r="H440" s="66"/>
      <c r="I440" s="66"/>
      <c r="J440" s="66"/>
      <c r="K440" s="66"/>
      <c r="L440" s="105"/>
      <c r="M440" s="8"/>
      <c r="N440" s="9"/>
      <c r="O440" s="10"/>
      <c r="P440" s="10"/>
      <c r="Q440" s="11"/>
      <c r="R440" s="11"/>
      <c r="S440" s="12"/>
      <c r="Y440" s="98"/>
      <c r="Z440" s="96"/>
      <c r="AA440" s="96"/>
      <c r="AB440" s="96"/>
      <c r="AC440" s="96"/>
      <c r="AD440" s="97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  <c r="AO440" s="98"/>
    </row>
    <row r="441" spans="1:41" ht="22.5" customHeight="1" x14ac:dyDescent="0.55000000000000004">
      <c r="A441" s="5">
        <v>1000</v>
      </c>
      <c r="B441" s="52" t="s">
        <v>66</v>
      </c>
      <c r="C441" s="63"/>
      <c r="D441" s="64"/>
      <c r="E441" s="143"/>
      <c r="F441" s="64"/>
      <c r="G441" s="64"/>
      <c r="H441" s="66"/>
      <c r="I441" s="66"/>
      <c r="J441" s="66"/>
      <c r="K441" s="66"/>
      <c r="L441" s="105"/>
      <c r="M441" s="8"/>
      <c r="N441" s="9"/>
      <c r="O441" s="10"/>
      <c r="P441" s="10"/>
      <c r="Q441" s="11"/>
      <c r="R441" s="11"/>
      <c r="S441" s="12"/>
      <c r="Y441" s="98"/>
      <c r="Z441" s="96"/>
      <c r="AA441" s="96"/>
      <c r="AB441" s="96"/>
      <c r="AC441" s="96"/>
      <c r="AD441" s="97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</row>
    <row r="442" spans="1:41" ht="22.5" customHeight="1" x14ac:dyDescent="0.55000000000000004">
      <c r="A442" s="5">
        <v>1000</v>
      </c>
      <c r="B442" s="52" t="s">
        <v>66</v>
      </c>
      <c r="C442" s="63"/>
      <c r="D442" s="64"/>
      <c r="E442" s="143"/>
      <c r="F442" s="64"/>
      <c r="G442" s="64"/>
      <c r="H442" s="66"/>
      <c r="I442" s="66"/>
      <c r="J442" s="66"/>
      <c r="K442" s="66"/>
      <c r="L442" s="105"/>
      <c r="M442" s="8"/>
      <c r="N442" s="90"/>
      <c r="O442" s="10"/>
      <c r="P442" s="10"/>
      <c r="Q442" s="11"/>
      <c r="R442" s="11"/>
      <c r="S442" s="12"/>
      <c r="Y442" s="98"/>
      <c r="Z442" s="96"/>
      <c r="AA442" s="96"/>
      <c r="AB442" s="96"/>
      <c r="AC442" s="96"/>
      <c r="AD442" s="97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  <c r="AO442" s="98"/>
    </row>
    <row r="443" spans="1:41" ht="22.5" customHeight="1" x14ac:dyDescent="0.55000000000000004">
      <c r="A443" s="5">
        <v>1000</v>
      </c>
      <c r="B443" s="52" t="s">
        <v>66</v>
      </c>
      <c r="C443" s="63"/>
      <c r="D443" s="64"/>
      <c r="E443" s="143"/>
      <c r="F443" s="64"/>
      <c r="G443" s="64"/>
      <c r="H443" s="66"/>
      <c r="I443" s="66"/>
      <c r="J443" s="66"/>
      <c r="K443" s="66"/>
      <c r="L443" s="105"/>
      <c r="M443" s="8"/>
      <c r="N443" s="90"/>
      <c r="O443" s="10"/>
      <c r="P443" s="10"/>
      <c r="Q443" s="11"/>
      <c r="R443" s="11"/>
      <c r="S443" s="12"/>
      <c r="Y443" s="98"/>
      <c r="Z443" s="96"/>
      <c r="AA443" s="96"/>
      <c r="AB443" s="96"/>
      <c r="AC443" s="96"/>
      <c r="AD443" s="97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</row>
    <row r="444" spans="1:41" ht="22.5" customHeight="1" x14ac:dyDescent="0.55000000000000004">
      <c r="A444" s="5">
        <v>1000</v>
      </c>
      <c r="B444" s="52" t="s">
        <v>66</v>
      </c>
      <c r="C444" s="63"/>
      <c r="D444" s="64"/>
      <c r="E444" s="143"/>
      <c r="F444" s="64"/>
      <c r="G444" s="64"/>
      <c r="H444" s="66"/>
      <c r="I444" s="66"/>
      <c r="J444" s="66"/>
      <c r="K444" s="66"/>
      <c r="L444" s="105"/>
      <c r="M444" s="8"/>
      <c r="N444" s="9"/>
      <c r="O444" s="10"/>
      <c r="P444" s="10"/>
      <c r="Q444" s="11"/>
      <c r="R444" s="11"/>
      <c r="S444" s="12"/>
      <c r="Y444" s="98"/>
      <c r="Z444" s="96"/>
      <c r="AA444" s="96"/>
      <c r="AB444" s="96"/>
      <c r="AC444" s="96"/>
      <c r="AD444" s="97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  <c r="AO444" s="98"/>
    </row>
    <row r="445" spans="1:41" ht="22.5" customHeight="1" x14ac:dyDescent="0.55000000000000004">
      <c r="A445" s="5">
        <v>1000</v>
      </c>
      <c r="B445" s="52" t="s">
        <v>66</v>
      </c>
      <c r="C445" s="63"/>
      <c r="D445" s="64"/>
      <c r="E445" s="143"/>
      <c r="F445" s="64"/>
      <c r="G445" s="64"/>
      <c r="H445" s="66"/>
      <c r="I445" s="66"/>
      <c r="J445" s="66"/>
      <c r="K445" s="66"/>
      <c r="L445" s="105"/>
      <c r="M445" s="8"/>
      <c r="N445" s="9"/>
      <c r="O445" s="10"/>
      <c r="P445" s="10"/>
      <c r="Q445" s="11"/>
      <c r="R445" s="11"/>
      <c r="S445" s="12"/>
      <c r="Y445" s="98"/>
      <c r="Z445" s="96"/>
      <c r="AA445" s="96"/>
      <c r="AB445" s="96"/>
      <c r="AC445" s="96"/>
      <c r="AD445" s="97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</row>
    <row r="446" spans="1:41" ht="22.5" customHeight="1" x14ac:dyDescent="0.55000000000000004">
      <c r="A446" s="5">
        <v>1000</v>
      </c>
      <c r="B446" s="52" t="s">
        <v>66</v>
      </c>
      <c r="C446" s="63"/>
      <c r="D446" s="64"/>
      <c r="E446" s="143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1"/>
      <c r="S446" s="12"/>
      <c r="Y446" s="98"/>
      <c r="Z446" s="96"/>
      <c r="AA446" s="96"/>
      <c r="AB446" s="96"/>
      <c r="AC446" s="96"/>
      <c r="AD446" s="97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  <c r="AO446" s="98"/>
    </row>
    <row r="447" spans="1:41" ht="22.5" customHeight="1" x14ac:dyDescent="0.55000000000000004">
      <c r="A447" s="5">
        <v>1000</v>
      </c>
      <c r="B447" s="52" t="s">
        <v>66</v>
      </c>
      <c r="C447" s="63"/>
      <c r="D447" s="64"/>
      <c r="E447" s="143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1"/>
      <c r="S447" s="12"/>
      <c r="Y447" s="98"/>
      <c r="Z447" s="96"/>
      <c r="AA447" s="96"/>
      <c r="AB447" s="96"/>
      <c r="AC447" s="96"/>
      <c r="AD447" s="97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</row>
    <row r="448" spans="1:41" ht="22.5" customHeight="1" x14ac:dyDescent="0.55000000000000004">
      <c r="A448" s="5">
        <v>1000</v>
      </c>
      <c r="B448" s="52" t="s">
        <v>66</v>
      </c>
      <c r="C448" s="63"/>
      <c r="D448" s="64"/>
      <c r="E448" s="143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1"/>
      <c r="S448" s="12"/>
      <c r="Y448" s="98"/>
      <c r="Z448" s="96"/>
      <c r="AA448" s="96"/>
      <c r="AB448" s="96"/>
      <c r="AC448" s="96"/>
      <c r="AD448" s="97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</row>
    <row r="449" spans="1:41" ht="22.5" customHeight="1" x14ac:dyDescent="0.55000000000000004">
      <c r="A449" s="5">
        <v>1000</v>
      </c>
      <c r="B449" s="52" t="s">
        <v>66</v>
      </c>
      <c r="C449" s="63"/>
      <c r="D449" s="64"/>
      <c r="E449" s="143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1"/>
      <c r="S449" s="12"/>
      <c r="Y449" s="98"/>
      <c r="Z449" s="96"/>
      <c r="AA449" s="96"/>
      <c r="AB449" s="96"/>
      <c r="AC449" s="96"/>
      <c r="AD449" s="97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  <c r="AO449" s="98"/>
    </row>
    <row r="450" spans="1:41" ht="22.5" customHeight="1" x14ac:dyDescent="0.55000000000000004">
      <c r="A450" s="5">
        <v>1000</v>
      </c>
      <c r="B450" s="52" t="s">
        <v>66</v>
      </c>
      <c r="C450" s="63"/>
      <c r="D450" s="64"/>
      <c r="E450" s="143"/>
      <c r="F450" s="64"/>
      <c r="G450" s="64"/>
      <c r="H450" s="66"/>
      <c r="I450" s="66"/>
      <c r="J450" s="66"/>
      <c r="K450" s="66"/>
      <c r="L450" s="105"/>
      <c r="M450" s="8" t="s">
        <v>66</v>
      </c>
      <c r="N450" s="90"/>
      <c r="O450" s="10"/>
      <c r="P450" s="10"/>
      <c r="Q450" s="11"/>
      <c r="R450" s="11"/>
      <c r="S450" s="12"/>
      <c r="Y450" s="98"/>
      <c r="Z450" s="96"/>
      <c r="AA450" s="96"/>
      <c r="AB450" s="96"/>
      <c r="AC450" s="96"/>
      <c r="AD450" s="97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  <c r="AO450" s="98"/>
    </row>
    <row r="451" spans="1:41" ht="22.5" customHeight="1" x14ac:dyDescent="0.55000000000000004">
      <c r="A451" s="5">
        <v>1000</v>
      </c>
      <c r="B451" s="52" t="s">
        <v>66</v>
      </c>
      <c r="C451" s="63"/>
      <c r="D451" s="64"/>
      <c r="E451" s="143"/>
      <c r="F451" s="64"/>
      <c r="G451" s="64"/>
      <c r="H451" s="66"/>
      <c r="I451" s="66"/>
      <c r="J451" s="66"/>
      <c r="K451" s="66"/>
      <c r="L451" s="105"/>
      <c r="M451" s="8" t="s">
        <v>66</v>
      </c>
      <c r="N451" s="90"/>
      <c r="O451" s="10"/>
      <c r="P451" s="10"/>
      <c r="Q451" s="11"/>
      <c r="R451" s="11"/>
      <c r="S451" s="12"/>
      <c r="Y451" s="98"/>
      <c r="Z451" s="96"/>
      <c r="AA451" s="96"/>
      <c r="AB451" s="96"/>
      <c r="AC451" s="96"/>
      <c r="AD451" s="97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  <c r="AO451" s="98"/>
    </row>
    <row r="452" spans="1:41" ht="22.5" customHeight="1" x14ac:dyDescent="0.55000000000000004">
      <c r="A452" s="5">
        <v>1000</v>
      </c>
      <c r="B452" s="52" t="s">
        <v>66</v>
      </c>
      <c r="C452" s="63"/>
      <c r="D452" s="64"/>
      <c r="E452" s="143"/>
      <c r="F452" s="64"/>
      <c r="G452" s="64"/>
      <c r="H452" s="66"/>
      <c r="I452" s="66"/>
      <c r="J452" s="66"/>
      <c r="K452" s="66"/>
      <c r="L452" s="105"/>
      <c r="M452" s="8" t="s">
        <v>66</v>
      </c>
      <c r="N452" s="90"/>
      <c r="O452" s="10"/>
      <c r="P452" s="10"/>
      <c r="Q452" s="11"/>
      <c r="R452" s="11"/>
      <c r="S452" s="12"/>
      <c r="Y452" s="98"/>
      <c r="Z452" s="96"/>
      <c r="AA452" s="96"/>
      <c r="AB452" s="96"/>
      <c r="AC452" s="96"/>
      <c r="AD452" s="97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</row>
    <row r="453" spans="1:41" ht="22.5" customHeight="1" x14ac:dyDescent="0.55000000000000004">
      <c r="A453" s="5">
        <v>1000</v>
      </c>
      <c r="B453" s="52" t="s">
        <v>66</v>
      </c>
      <c r="C453" s="63"/>
      <c r="D453" s="64"/>
      <c r="E453" s="143"/>
      <c r="F453" s="64"/>
      <c r="G453" s="64"/>
      <c r="H453" s="66"/>
      <c r="I453" s="66"/>
      <c r="J453" s="66"/>
      <c r="K453" s="66"/>
      <c r="L453" s="105"/>
      <c r="M453" s="8" t="s">
        <v>66</v>
      </c>
      <c r="N453" s="90"/>
      <c r="O453" s="10"/>
      <c r="P453" s="10"/>
      <c r="Q453" s="11"/>
      <c r="R453" s="11"/>
      <c r="S453" s="12"/>
      <c r="Y453" s="98"/>
      <c r="Z453" s="96"/>
      <c r="AA453" s="96"/>
      <c r="AB453" s="96"/>
      <c r="AC453" s="96"/>
      <c r="AD453" s="97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  <c r="AO453" s="98"/>
    </row>
    <row r="454" spans="1:41" ht="22.5" customHeight="1" x14ac:dyDescent="0.55000000000000004">
      <c r="A454" s="5">
        <v>1000</v>
      </c>
      <c r="B454" s="52" t="s">
        <v>66</v>
      </c>
      <c r="C454" s="63"/>
      <c r="D454" s="64"/>
      <c r="E454" s="143"/>
      <c r="F454" s="64"/>
      <c r="G454" s="64"/>
      <c r="H454" s="66"/>
      <c r="I454" s="66"/>
      <c r="J454" s="66"/>
      <c r="K454" s="66"/>
      <c r="L454" s="105"/>
      <c r="M454" s="8" t="s">
        <v>66</v>
      </c>
      <c r="N454" s="9"/>
      <c r="O454" s="10"/>
      <c r="P454" s="10"/>
      <c r="Q454" s="11"/>
      <c r="R454" s="11"/>
      <c r="S454" s="12"/>
      <c r="Y454" s="98"/>
      <c r="Z454" s="96"/>
      <c r="AA454" s="96"/>
      <c r="AB454" s="96"/>
      <c r="AC454" s="96"/>
      <c r="AD454" s="97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  <c r="AO454" s="98"/>
    </row>
    <row r="455" spans="1:41" ht="22.5" customHeight="1" x14ac:dyDescent="0.55000000000000004">
      <c r="A455" s="5">
        <v>1000</v>
      </c>
      <c r="B455" s="52" t="s">
        <v>66</v>
      </c>
      <c r="C455" s="63"/>
      <c r="D455" s="64"/>
      <c r="E455" s="143"/>
      <c r="F455" s="64"/>
      <c r="G455" s="64"/>
      <c r="H455" s="66"/>
      <c r="I455" s="66"/>
      <c r="J455" s="66"/>
      <c r="K455" s="66"/>
      <c r="L455" s="105"/>
      <c r="M455" s="8" t="s">
        <v>66</v>
      </c>
      <c r="N455" s="9"/>
      <c r="O455" s="10"/>
      <c r="P455" s="10"/>
      <c r="Q455" s="11"/>
      <c r="R455" s="11"/>
      <c r="S455" s="12"/>
      <c r="Y455" s="98"/>
      <c r="Z455" s="96"/>
      <c r="AA455" s="96"/>
      <c r="AB455" s="96"/>
      <c r="AC455" s="96"/>
      <c r="AD455" s="97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  <c r="AO455" s="98"/>
    </row>
    <row r="456" spans="1:41" ht="22.5" customHeight="1" x14ac:dyDescent="0.55000000000000004">
      <c r="A456" s="5">
        <v>1000</v>
      </c>
      <c r="B456" s="52" t="s">
        <v>66</v>
      </c>
      <c r="C456" s="63"/>
      <c r="D456" s="64"/>
      <c r="E456" s="143"/>
      <c r="F456" s="64"/>
      <c r="G456" s="64"/>
      <c r="H456" s="66"/>
      <c r="I456" s="66"/>
      <c r="J456" s="66"/>
      <c r="K456" s="66"/>
      <c r="L456" s="105"/>
      <c r="M456" s="8" t="s">
        <v>66</v>
      </c>
      <c r="N456" s="9"/>
      <c r="O456" s="10"/>
      <c r="P456" s="10"/>
      <c r="Q456" s="11"/>
      <c r="R456" s="11"/>
      <c r="S456" s="12"/>
      <c r="Y456" s="98"/>
      <c r="Z456" s="96"/>
      <c r="AA456" s="96"/>
      <c r="AB456" s="96"/>
      <c r="AC456" s="96"/>
      <c r="AD456" s="97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</row>
    <row r="457" spans="1:41" ht="22.5" customHeight="1" x14ac:dyDescent="0.55000000000000004">
      <c r="A457" s="5">
        <v>1000</v>
      </c>
      <c r="B457" s="52" t="s">
        <v>66</v>
      </c>
      <c r="C457" s="63"/>
      <c r="D457" s="64"/>
      <c r="E457" s="143"/>
      <c r="F457" s="64"/>
      <c r="G457" s="64"/>
      <c r="H457" s="66"/>
      <c r="I457" s="66"/>
      <c r="J457" s="66"/>
      <c r="K457" s="66"/>
      <c r="L457" s="105"/>
      <c r="M457" s="8" t="s">
        <v>66</v>
      </c>
      <c r="N457" s="9"/>
      <c r="O457" s="10"/>
      <c r="P457" s="10"/>
      <c r="Q457" s="11"/>
      <c r="R457" s="11"/>
      <c r="S457" s="12"/>
      <c r="Y457" s="98"/>
      <c r="Z457" s="96"/>
      <c r="AA457" s="96"/>
      <c r="AB457" s="96"/>
      <c r="AC457" s="96"/>
      <c r="AD457" s="97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  <c r="AO457" s="98"/>
    </row>
    <row r="458" spans="1:41" ht="22.5" customHeight="1" x14ac:dyDescent="0.55000000000000004">
      <c r="A458" s="5">
        <v>1000</v>
      </c>
      <c r="B458" s="52" t="s">
        <v>66</v>
      </c>
      <c r="C458" s="63"/>
      <c r="D458" s="64"/>
      <c r="E458" s="143"/>
      <c r="F458" s="64"/>
      <c r="G458" s="64"/>
      <c r="H458" s="66"/>
      <c r="I458" s="66"/>
      <c r="J458" s="66"/>
      <c r="K458" s="66"/>
      <c r="L458" s="105"/>
      <c r="M458" s="8" t="s">
        <v>66</v>
      </c>
      <c r="N458" s="9"/>
      <c r="O458" s="10"/>
      <c r="P458" s="10"/>
      <c r="Q458" s="11"/>
      <c r="R458" s="11"/>
      <c r="S458" s="12"/>
      <c r="Y458" s="98"/>
      <c r="Z458" s="96"/>
      <c r="AA458" s="96"/>
      <c r="AB458" s="96"/>
      <c r="AC458" s="96"/>
      <c r="AD458" s="97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  <c r="AO458" s="98"/>
    </row>
    <row r="459" spans="1:41" ht="22.5" customHeight="1" x14ac:dyDescent="0.55000000000000004">
      <c r="A459" s="5">
        <v>1000</v>
      </c>
      <c r="B459" s="52" t="s">
        <v>66</v>
      </c>
      <c r="C459" s="63"/>
      <c r="D459" s="64"/>
      <c r="E459" s="143"/>
      <c r="F459" s="64"/>
      <c r="G459" s="64"/>
      <c r="H459" s="66"/>
      <c r="I459" s="66"/>
      <c r="J459" s="66"/>
      <c r="K459" s="66"/>
      <c r="L459" s="105"/>
      <c r="M459" s="8" t="s">
        <v>66</v>
      </c>
      <c r="N459" s="9"/>
      <c r="O459" s="10"/>
      <c r="P459" s="10"/>
      <c r="Q459" s="11"/>
      <c r="R459" s="11"/>
      <c r="S459" s="12"/>
      <c r="Y459" s="98"/>
      <c r="Z459" s="96"/>
      <c r="AA459" s="96"/>
      <c r="AB459" s="96"/>
      <c r="AC459" s="96"/>
      <c r="AD459" s="97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  <c r="AO459" s="98"/>
    </row>
    <row r="460" spans="1:41" ht="22.5" customHeight="1" x14ac:dyDescent="0.55000000000000004">
      <c r="A460" s="5">
        <v>1000</v>
      </c>
      <c r="B460" s="52" t="s">
        <v>66</v>
      </c>
      <c r="C460" s="63"/>
      <c r="D460" s="64"/>
      <c r="E460" s="143"/>
      <c r="F460" s="64"/>
      <c r="G460" s="64"/>
      <c r="H460" s="66"/>
      <c r="I460" s="66"/>
      <c r="J460" s="66"/>
      <c r="K460" s="66"/>
      <c r="L460" s="105"/>
      <c r="M460" s="8" t="s">
        <v>66</v>
      </c>
      <c r="N460" s="9"/>
      <c r="O460" s="10"/>
      <c r="P460" s="10"/>
      <c r="Q460" s="11"/>
      <c r="R460" s="11"/>
      <c r="S460" s="12"/>
      <c r="Y460" s="98"/>
      <c r="Z460" s="96"/>
      <c r="AA460" s="96"/>
      <c r="AB460" s="96"/>
      <c r="AC460" s="96"/>
      <c r="AD460" s="97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  <c r="AO460" s="98"/>
    </row>
    <row r="461" spans="1:41" ht="22.5" customHeight="1" x14ac:dyDescent="0.55000000000000004">
      <c r="A461" s="5">
        <v>1000</v>
      </c>
      <c r="B461" s="52" t="s">
        <v>66</v>
      </c>
      <c r="C461" s="63"/>
      <c r="D461" s="64"/>
      <c r="E461" s="143"/>
      <c r="F461" s="64"/>
      <c r="G461" s="64"/>
      <c r="H461" s="66"/>
      <c r="I461" s="66"/>
      <c r="J461" s="66"/>
      <c r="K461" s="66"/>
      <c r="L461" s="105"/>
      <c r="M461" s="8" t="s">
        <v>66</v>
      </c>
      <c r="N461" s="9"/>
      <c r="O461" s="10"/>
      <c r="P461" s="10"/>
      <c r="Q461" s="11"/>
      <c r="R461" s="11"/>
      <c r="S461" s="12"/>
      <c r="Y461" s="98"/>
      <c r="Z461" s="96"/>
      <c r="AA461" s="96"/>
      <c r="AB461" s="96"/>
      <c r="AC461" s="96"/>
      <c r="AD461" s="97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  <c r="AO461" s="98"/>
    </row>
    <row r="462" spans="1:41" ht="22.5" customHeight="1" x14ac:dyDescent="0.55000000000000004">
      <c r="A462" s="5">
        <v>1000</v>
      </c>
      <c r="B462" s="52" t="s">
        <v>66</v>
      </c>
      <c r="C462" s="63"/>
      <c r="D462" s="64"/>
      <c r="E462" s="143"/>
      <c r="F462" s="64"/>
      <c r="G462" s="64"/>
      <c r="H462" s="66"/>
      <c r="I462" s="66"/>
      <c r="J462" s="66"/>
      <c r="K462" s="66"/>
      <c r="L462" s="105"/>
      <c r="M462" s="8"/>
      <c r="N462" s="9"/>
      <c r="O462" s="10"/>
      <c r="P462" s="10"/>
      <c r="Q462" s="11"/>
      <c r="R462" s="11"/>
      <c r="S462" s="12"/>
      <c r="Y462" s="98"/>
      <c r="Z462" s="96"/>
      <c r="AA462" s="96"/>
      <c r="AB462" s="96"/>
      <c r="AC462" s="96"/>
      <c r="AD462" s="97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</row>
    <row r="463" spans="1:41" ht="22.5" customHeight="1" x14ac:dyDescent="0.55000000000000004">
      <c r="A463" s="5">
        <v>1000</v>
      </c>
      <c r="B463" s="52" t="s">
        <v>66</v>
      </c>
      <c r="C463" s="63"/>
      <c r="D463" s="64"/>
      <c r="E463" s="143"/>
      <c r="F463" s="64"/>
      <c r="G463" s="64"/>
      <c r="H463" s="66"/>
      <c r="I463" s="66"/>
      <c r="J463" s="66"/>
      <c r="K463" s="66"/>
      <c r="L463" s="105"/>
      <c r="M463" s="8"/>
      <c r="N463" s="9"/>
      <c r="O463" s="10"/>
      <c r="P463" s="10"/>
      <c r="Q463" s="11"/>
      <c r="R463" s="11"/>
      <c r="S463" s="43"/>
      <c r="Y463" s="98"/>
      <c r="Z463" s="96"/>
      <c r="AA463" s="96"/>
      <c r="AB463" s="96"/>
      <c r="AC463" s="96"/>
      <c r="AD463" s="97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  <c r="AO463" s="98"/>
    </row>
    <row r="464" spans="1:41" ht="22.5" customHeight="1" x14ac:dyDescent="0.55000000000000004">
      <c r="A464" s="5">
        <v>1000</v>
      </c>
      <c r="B464" s="52" t="s">
        <v>66</v>
      </c>
      <c r="C464" s="63"/>
      <c r="D464" s="64"/>
      <c r="E464" s="143"/>
      <c r="F464" s="64"/>
      <c r="G464" s="64"/>
      <c r="H464" s="66"/>
      <c r="I464" s="66"/>
      <c r="J464" s="66"/>
      <c r="K464" s="66"/>
      <c r="L464" s="105"/>
      <c r="M464" s="8"/>
      <c r="N464" s="9"/>
      <c r="O464" s="10"/>
      <c r="P464" s="10"/>
      <c r="Q464" s="11"/>
      <c r="R464" s="11"/>
      <c r="S464" s="43"/>
      <c r="T464" s="3"/>
      <c r="U464" s="3"/>
      <c r="V464" s="3"/>
      <c r="W464" s="3"/>
      <c r="Y464" s="98"/>
      <c r="Z464" s="96"/>
      <c r="AA464" s="96"/>
      <c r="AB464" s="98"/>
      <c r="AC464" s="96"/>
      <c r="AD464" s="97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  <c r="AO464" s="98"/>
    </row>
    <row r="465" spans="1:41" ht="22.5" customHeight="1" x14ac:dyDescent="0.55000000000000004">
      <c r="A465" s="5">
        <v>1000</v>
      </c>
      <c r="B465" s="52" t="s">
        <v>66</v>
      </c>
      <c r="C465" s="63"/>
      <c r="D465" s="64"/>
      <c r="E465" s="143"/>
      <c r="F465" s="64"/>
      <c r="G465" s="64"/>
      <c r="H465" s="65"/>
      <c r="I465" s="66"/>
      <c r="J465" s="66"/>
      <c r="K465" s="66"/>
      <c r="L465" s="105"/>
      <c r="M465" s="8"/>
      <c r="N465" s="16"/>
      <c r="O465" s="10"/>
      <c r="P465" s="10"/>
      <c r="Q465" s="11"/>
      <c r="R465" s="11"/>
      <c r="S465" s="43"/>
      <c r="T465" s="3"/>
      <c r="U465" s="3"/>
      <c r="V465" s="3"/>
      <c r="W465" s="3"/>
      <c r="Y465" s="98"/>
      <c r="Z465" s="96"/>
      <c r="AA465" s="96"/>
      <c r="AB465" s="98"/>
      <c r="AC465" s="96"/>
      <c r="AD465" s="97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  <c r="AO465" s="98"/>
    </row>
    <row r="466" spans="1:41" ht="22.5" customHeight="1" x14ac:dyDescent="0.55000000000000004">
      <c r="A466" s="5">
        <v>1000</v>
      </c>
      <c r="B466" s="52" t="s">
        <v>66</v>
      </c>
      <c r="C466" s="63"/>
      <c r="D466" s="64"/>
      <c r="E466" s="143"/>
      <c r="F466" s="66"/>
      <c r="G466" s="66"/>
      <c r="H466" s="66"/>
      <c r="I466" s="66"/>
      <c r="J466" s="66"/>
      <c r="K466" s="66"/>
      <c r="L466" s="105"/>
      <c r="M466" s="8"/>
      <c r="N466" s="9"/>
      <c r="O466" s="10"/>
      <c r="P466" s="10"/>
      <c r="Q466" s="11"/>
      <c r="R466" s="11"/>
      <c r="S466" s="43"/>
      <c r="T466" s="3"/>
      <c r="U466" s="3"/>
      <c r="V466" s="3"/>
      <c r="W466" s="3"/>
      <c r="Y466" s="98"/>
      <c r="Z466" s="96"/>
      <c r="AA466" s="96"/>
      <c r="AB466" s="98"/>
      <c r="AC466" s="96"/>
      <c r="AD466" s="97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  <c r="AO466" s="98"/>
    </row>
    <row r="467" spans="1:41" ht="22.5" customHeight="1" x14ac:dyDescent="0.55000000000000004">
      <c r="A467" s="5">
        <v>1000</v>
      </c>
      <c r="B467" s="52" t="s">
        <v>66</v>
      </c>
      <c r="C467" s="63"/>
      <c r="D467" s="64"/>
      <c r="E467" s="143"/>
      <c r="F467" s="65"/>
      <c r="G467" s="66"/>
      <c r="H467" s="66"/>
      <c r="I467" s="66"/>
      <c r="J467" s="66"/>
      <c r="K467" s="66"/>
      <c r="L467" s="105"/>
      <c r="M467" s="8"/>
      <c r="N467" s="9"/>
      <c r="O467" s="10"/>
      <c r="P467" s="10"/>
      <c r="Q467" s="11"/>
      <c r="R467" s="11"/>
      <c r="S467" s="43"/>
      <c r="T467" s="3"/>
      <c r="U467" s="3"/>
      <c r="V467" s="3"/>
      <c r="W467" s="3"/>
      <c r="Y467" s="98"/>
      <c r="Z467" s="96"/>
      <c r="AA467" s="96"/>
      <c r="AB467" s="98"/>
      <c r="AC467" s="96"/>
      <c r="AD467" s="97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  <c r="AO467" s="98"/>
    </row>
    <row r="468" spans="1:41" ht="22.5" customHeight="1" x14ac:dyDescent="0.55000000000000004">
      <c r="A468" s="5">
        <v>1000</v>
      </c>
      <c r="B468" s="52" t="s">
        <v>66</v>
      </c>
      <c r="C468" s="63"/>
      <c r="D468" s="64"/>
      <c r="E468" s="143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11"/>
      <c r="S468" s="43"/>
      <c r="T468" s="3"/>
      <c r="U468" s="3"/>
      <c r="V468" s="3"/>
      <c r="W468" s="3"/>
      <c r="Y468" s="98"/>
      <c r="Z468" s="96"/>
      <c r="AA468" s="96"/>
      <c r="AB468" s="98"/>
      <c r="AC468" s="96"/>
      <c r="AD468" s="97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  <c r="AO468" s="98"/>
    </row>
    <row r="469" spans="1:41" ht="22.5" customHeight="1" x14ac:dyDescent="0.55000000000000004">
      <c r="A469" s="5">
        <v>1000</v>
      </c>
      <c r="B469" s="52" t="s">
        <v>66</v>
      </c>
      <c r="C469" s="63"/>
      <c r="D469" s="64"/>
      <c r="E469" s="143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11"/>
      <c r="S469" s="12"/>
      <c r="T469" s="3"/>
      <c r="U469" s="3"/>
      <c r="V469" s="3"/>
      <c r="W469" s="3"/>
      <c r="Y469" s="98"/>
      <c r="Z469" s="96"/>
      <c r="AA469" s="96"/>
      <c r="AB469" s="98"/>
      <c r="AC469" s="96"/>
      <c r="AD469" s="97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  <c r="AO469" s="98"/>
    </row>
    <row r="470" spans="1:41" ht="22.5" customHeight="1" x14ac:dyDescent="0.55000000000000004">
      <c r="A470" s="5">
        <v>1000</v>
      </c>
      <c r="B470" s="52" t="s">
        <v>66</v>
      </c>
      <c r="C470" s="63"/>
      <c r="D470" s="64"/>
      <c r="E470" s="143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11"/>
      <c r="S470" s="12"/>
      <c r="T470" s="3"/>
      <c r="U470" s="3"/>
      <c r="V470" s="3"/>
      <c r="W470" s="3"/>
      <c r="Y470" s="98"/>
      <c r="Z470" s="96"/>
      <c r="AA470" s="96"/>
      <c r="AB470" s="98"/>
      <c r="AC470" s="96"/>
      <c r="AD470" s="97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  <c r="AO470" s="98"/>
    </row>
    <row r="471" spans="1:41" ht="22.5" customHeight="1" x14ac:dyDescent="0.55000000000000004">
      <c r="A471" s="5">
        <v>1000</v>
      </c>
      <c r="B471" s="52" t="s">
        <v>66</v>
      </c>
      <c r="C471" s="63"/>
      <c r="D471" s="64"/>
      <c r="E471" s="143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11"/>
      <c r="S471" s="12"/>
      <c r="T471" s="3"/>
      <c r="U471" s="3"/>
      <c r="V471" s="3"/>
      <c r="W471" s="3"/>
      <c r="Y471" s="98"/>
      <c r="Z471" s="96"/>
      <c r="AA471" s="96"/>
      <c r="AB471" s="98"/>
      <c r="AC471" s="96"/>
      <c r="AD471" s="97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  <c r="AO471" s="98"/>
    </row>
    <row r="472" spans="1:41" ht="22.5" customHeight="1" x14ac:dyDescent="0.55000000000000004">
      <c r="A472" s="5">
        <v>1000</v>
      </c>
      <c r="B472" s="52" t="s">
        <v>66</v>
      </c>
      <c r="C472" s="63"/>
      <c r="D472" s="64"/>
      <c r="E472" s="143"/>
      <c r="F472" s="65"/>
      <c r="G472" s="66"/>
      <c r="H472" s="66"/>
      <c r="I472" s="66"/>
      <c r="J472" s="66"/>
      <c r="K472" s="66"/>
      <c r="L472" s="105"/>
      <c r="M472" s="8"/>
      <c r="N472" s="90"/>
      <c r="O472" s="10"/>
      <c r="P472" s="10"/>
      <c r="Q472" s="11"/>
      <c r="R472" s="11"/>
      <c r="S472" s="12"/>
      <c r="T472" s="3"/>
      <c r="U472" s="3"/>
      <c r="V472" s="3"/>
      <c r="W472" s="3"/>
      <c r="Y472" s="98"/>
      <c r="Z472" s="96"/>
      <c r="AA472" s="96"/>
      <c r="AB472" s="98"/>
      <c r="AC472" s="96"/>
      <c r="AD472" s="97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  <c r="AO472" s="98"/>
    </row>
    <row r="473" spans="1:41" ht="22.5" customHeight="1" x14ac:dyDescent="0.55000000000000004">
      <c r="A473" s="5">
        <v>1000</v>
      </c>
      <c r="B473" s="52" t="s">
        <v>66</v>
      </c>
      <c r="C473" s="63"/>
      <c r="D473" s="64"/>
      <c r="E473" s="143"/>
      <c r="F473" s="65"/>
      <c r="G473" s="66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11"/>
      <c r="S473" s="12"/>
      <c r="T473" s="3"/>
      <c r="U473" s="3"/>
      <c r="V473" s="3"/>
      <c r="W473" s="3"/>
      <c r="Y473" s="98"/>
      <c r="Z473" s="96"/>
      <c r="AA473" s="96"/>
      <c r="AB473" s="98"/>
      <c r="AC473" s="96"/>
      <c r="AD473" s="97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  <c r="AO473" s="98"/>
    </row>
    <row r="474" spans="1:41" ht="22.5" customHeight="1" x14ac:dyDescent="0.55000000000000004">
      <c r="A474" s="5">
        <v>1000</v>
      </c>
      <c r="B474" s="52" t="s">
        <v>66</v>
      </c>
      <c r="C474" s="63"/>
      <c r="D474" s="64"/>
      <c r="E474" s="143"/>
      <c r="F474" s="65"/>
      <c r="G474" s="66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11"/>
      <c r="S474" s="12"/>
      <c r="T474" s="3"/>
      <c r="U474" s="3"/>
      <c r="V474" s="3"/>
      <c r="W474" s="3"/>
      <c r="Y474" s="98"/>
      <c r="Z474" s="96"/>
      <c r="AA474" s="96"/>
      <c r="AB474" s="98"/>
      <c r="AC474" s="96"/>
      <c r="AD474" s="97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  <c r="AO474" s="98"/>
    </row>
    <row r="475" spans="1:41" ht="22.5" customHeight="1" x14ac:dyDescent="0.55000000000000004">
      <c r="A475" s="5">
        <v>1000</v>
      </c>
      <c r="B475" s="52" t="s">
        <v>66</v>
      </c>
      <c r="C475" s="63"/>
      <c r="D475" s="64"/>
      <c r="E475" s="143"/>
      <c r="F475" s="65"/>
      <c r="G475" s="66"/>
      <c r="H475" s="66"/>
      <c r="I475" s="66"/>
      <c r="J475" s="66"/>
      <c r="K475" s="66"/>
      <c r="L475" s="105"/>
      <c r="M475" s="8"/>
      <c r="N475" s="91"/>
      <c r="O475" s="10"/>
      <c r="P475" s="10"/>
      <c r="Q475" s="11"/>
      <c r="R475" s="11"/>
      <c r="S475" s="12"/>
      <c r="T475" s="3"/>
      <c r="U475" s="3"/>
      <c r="V475" s="3"/>
      <c r="W475" s="3"/>
      <c r="Y475" s="98"/>
      <c r="Z475" s="96"/>
      <c r="AA475" s="96"/>
      <c r="AB475" s="98"/>
      <c r="AC475" s="96"/>
      <c r="AD475" s="97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  <c r="AO475" s="98"/>
    </row>
    <row r="476" spans="1:41" ht="22.5" customHeight="1" x14ac:dyDescent="0.55000000000000004">
      <c r="A476" s="5">
        <v>1000</v>
      </c>
      <c r="B476" s="52" t="s">
        <v>66</v>
      </c>
      <c r="C476" s="63"/>
      <c r="D476" s="64"/>
      <c r="E476" s="143"/>
      <c r="F476" s="65"/>
      <c r="G476" s="66"/>
      <c r="H476" s="66"/>
      <c r="I476" s="66"/>
      <c r="J476" s="66"/>
      <c r="K476" s="66"/>
      <c r="L476" s="105"/>
      <c r="M476" s="8"/>
      <c r="N476" s="90"/>
      <c r="O476" s="10"/>
      <c r="P476" s="10"/>
      <c r="Q476" s="11"/>
      <c r="R476" s="11"/>
      <c r="S476" s="12"/>
      <c r="T476" s="3"/>
      <c r="U476" s="3"/>
      <c r="V476" s="3"/>
      <c r="W476" s="3"/>
      <c r="Y476" s="98"/>
      <c r="Z476" s="96"/>
      <c r="AA476" s="96"/>
      <c r="AB476" s="98"/>
      <c r="AC476" s="96"/>
      <c r="AD476" s="97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</row>
    <row r="477" spans="1:41" ht="22.5" customHeight="1" x14ac:dyDescent="0.55000000000000004">
      <c r="A477" s="5">
        <v>1000</v>
      </c>
      <c r="B477" s="52" t="s">
        <v>66</v>
      </c>
      <c r="C477" s="63"/>
      <c r="D477" s="64"/>
      <c r="E477" s="143"/>
      <c r="F477" s="65"/>
      <c r="G477" s="66"/>
      <c r="H477" s="66"/>
      <c r="I477" s="66"/>
      <c r="J477" s="66"/>
      <c r="K477" s="66"/>
      <c r="L477" s="105"/>
      <c r="M477" s="8"/>
      <c r="N477" s="91"/>
      <c r="O477" s="10"/>
      <c r="P477" s="10"/>
      <c r="Q477" s="11"/>
      <c r="R477" s="11"/>
      <c r="S477" s="12"/>
      <c r="T477" s="3"/>
      <c r="U477" s="3"/>
      <c r="V477" s="3"/>
      <c r="W477" s="3"/>
      <c r="Y477" s="98"/>
      <c r="Z477" s="96"/>
      <c r="AA477" s="96"/>
      <c r="AB477" s="98"/>
      <c r="AC477" s="96"/>
      <c r="AD477" s="97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  <c r="AO477" s="98"/>
    </row>
    <row r="478" spans="1:41" ht="22.5" customHeight="1" x14ac:dyDescent="0.55000000000000004">
      <c r="A478" s="5">
        <v>1000</v>
      </c>
      <c r="B478" s="52" t="s">
        <v>66</v>
      </c>
      <c r="C478" s="63"/>
      <c r="D478" s="64"/>
      <c r="E478" s="143"/>
      <c r="F478" s="65"/>
      <c r="G478" s="66"/>
      <c r="H478" s="66"/>
      <c r="I478" s="66"/>
      <c r="J478" s="66"/>
      <c r="K478" s="66"/>
      <c r="L478" s="105"/>
      <c r="M478" s="8"/>
      <c r="N478" s="91"/>
      <c r="O478" s="10"/>
      <c r="P478" s="10"/>
      <c r="Q478" s="11"/>
      <c r="R478" s="11"/>
      <c r="S478" s="12"/>
      <c r="T478" s="3"/>
      <c r="U478" s="3"/>
      <c r="V478" s="3"/>
      <c r="W478" s="3"/>
      <c r="Y478" s="98"/>
      <c r="Z478" s="96"/>
      <c r="AA478" s="96"/>
      <c r="AB478" s="98"/>
      <c r="AC478" s="96"/>
      <c r="AD478" s="97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  <c r="AO478" s="98"/>
    </row>
    <row r="479" spans="1:41" ht="22.5" customHeight="1" x14ac:dyDescent="0.55000000000000004">
      <c r="A479" s="5">
        <v>1000</v>
      </c>
      <c r="B479" s="52" t="s">
        <v>66</v>
      </c>
      <c r="C479" s="63"/>
      <c r="D479" s="64"/>
      <c r="E479" s="143"/>
      <c r="F479" s="65"/>
      <c r="G479" s="66"/>
      <c r="H479" s="66"/>
      <c r="I479" s="66"/>
      <c r="J479" s="66"/>
      <c r="K479" s="66"/>
      <c r="L479" s="105"/>
      <c r="M479" s="8"/>
      <c r="N479" s="91"/>
      <c r="O479" s="10"/>
      <c r="P479" s="10"/>
      <c r="Q479" s="11"/>
      <c r="R479" s="11"/>
      <c r="S479" s="12"/>
      <c r="T479" s="3"/>
      <c r="U479" s="3"/>
      <c r="V479" s="3"/>
      <c r="W479" s="3"/>
      <c r="Y479" s="98"/>
      <c r="Z479" s="96"/>
      <c r="AA479" s="96"/>
      <c r="AB479" s="98"/>
      <c r="AC479" s="96"/>
      <c r="AD479" s="97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  <c r="AO479" s="98"/>
    </row>
    <row r="480" spans="1:41" ht="22.5" customHeight="1" x14ac:dyDescent="0.55000000000000004">
      <c r="A480" s="5">
        <v>1000</v>
      </c>
      <c r="B480" s="52" t="s">
        <v>66</v>
      </c>
      <c r="C480" s="63"/>
      <c r="D480" s="64"/>
      <c r="E480" s="143"/>
      <c r="F480" s="65"/>
      <c r="G480" s="66"/>
      <c r="H480" s="66"/>
      <c r="I480" s="66"/>
      <c r="J480" s="66"/>
      <c r="K480" s="66"/>
      <c r="L480" s="105"/>
      <c r="M480" s="8"/>
      <c r="N480" s="91"/>
      <c r="O480" s="10"/>
      <c r="P480" s="10"/>
      <c r="Q480" s="11"/>
      <c r="R480" s="11"/>
      <c r="S480" s="12"/>
      <c r="T480" s="3"/>
      <c r="U480" s="3"/>
      <c r="V480" s="3"/>
      <c r="W480" s="3"/>
      <c r="Y480" s="98"/>
      <c r="Z480" s="96"/>
      <c r="AA480" s="96"/>
      <c r="AB480" s="98"/>
      <c r="AC480" s="96"/>
      <c r="AD480" s="97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  <c r="AO480" s="98"/>
    </row>
    <row r="481" spans="1:41" ht="22.5" customHeight="1" x14ac:dyDescent="0.55000000000000004">
      <c r="A481" s="5">
        <v>1000</v>
      </c>
      <c r="B481" s="52" t="s">
        <v>66</v>
      </c>
      <c r="C481" s="63"/>
      <c r="D481" s="64"/>
      <c r="E481" s="143"/>
      <c r="F481" s="65"/>
      <c r="G481" s="66"/>
      <c r="H481" s="66"/>
      <c r="I481" s="66"/>
      <c r="J481" s="66"/>
      <c r="K481" s="66"/>
      <c r="L481" s="105"/>
      <c r="M481" s="8"/>
      <c r="N481" s="9"/>
      <c r="O481" s="10"/>
      <c r="P481" s="10"/>
      <c r="Q481" s="11"/>
      <c r="R481" s="11"/>
      <c r="S481" s="43"/>
      <c r="T481" s="3"/>
      <c r="U481" s="3"/>
      <c r="V481" s="3"/>
      <c r="W481" s="3"/>
      <c r="Y481" s="98"/>
      <c r="Z481" s="96"/>
      <c r="AA481" s="96"/>
      <c r="AB481" s="98"/>
      <c r="AC481" s="96"/>
      <c r="AD481" s="97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  <c r="AO481" s="98"/>
    </row>
    <row r="482" spans="1:41" ht="22.5" customHeight="1" x14ac:dyDescent="0.55000000000000004">
      <c r="A482" s="5">
        <v>1000</v>
      </c>
      <c r="B482" s="52" t="s">
        <v>66</v>
      </c>
      <c r="C482" s="63"/>
      <c r="D482" s="64"/>
      <c r="E482" s="143"/>
      <c r="F482" s="64"/>
      <c r="G482" s="64"/>
      <c r="H482" s="65"/>
      <c r="I482" s="66"/>
      <c r="J482" s="66"/>
      <c r="K482" s="66"/>
      <c r="L482" s="105"/>
      <c r="M482" s="8"/>
      <c r="N482" s="9"/>
      <c r="O482" s="10"/>
      <c r="P482" s="10"/>
      <c r="Q482" s="11"/>
      <c r="R482" s="11"/>
      <c r="S482" s="43"/>
      <c r="T482" s="3"/>
      <c r="U482" s="3"/>
      <c r="V482" s="3"/>
      <c r="W482" s="3"/>
      <c r="Y482" s="98"/>
      <c r="Z482" s="96"/>
      <c r="AA482" s="96"/>
      <c r="AB482" s="98"/>
      <c r="AC482" s="96"/>
      <c r="AD482" s="97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  <c r="AO482" s="98"/>
    </row>
    <row r="483" spans="1:41" ht="22.5" customHeight="1" x14ac:dyDescent="0.55000000000000004">
      <c r="A483" s="5">
        <v>1000</v>
      </c>
      <c r="B483" s="52" t="s">
        <v>66</v>
      </c>
      <c r="C483" s="63"/>
      <c r="D483" s="64"/>
      <c r="E483" s="143"/>
      <c r="F483" s="65"/>
      <c r="G483" s="66"/>
      <c r="H483" s="66"/>
      <c r="I483" s="66"/>
      <c r="J483" s="66"/>
      <c r="K483" s="66"/>
      <c r="L483" s="105"/>
      <c r="M483" s="8"/>
      <c r="N483" s="9"/>
      <c r="O483" s="10"/>
      <c r="P483" s="10"/>
      <c r="Q483" s="11"/>
      <c r="R483" s="11"/>
      <c r="S483" s="43"/>
      <c r="T483" s="3"/>
      <c r="U483" s="3"/>
      <c r="V483" s="3"/>
      <c r="W483" s="3"/>
      <c r="Y483" s="98"/>
      <c r="Z483" s="96"/>
      <c r="AA483" s="96"/>
      <c r="AB483" s="98"/>
      <c r="AC483" s="96"/>
      <c r="AD483" s="97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  <c r="AO483" s="98"/>
    </row>
    <row r="484" spans="1:41" ht="22.5" customHeight="1" x14ac:dyDescent="0.55000000000000004">
      <c r="A484" s="5">
        <v>1000</v>
      </c>
      <c r="B484" s="52" t="s">
        <v>66</v>
      </c>
      <c r="C484" s="63"/>
      <c r="D484" s="64"/>
      <c r="E484" s="143"/>
      <c r="F484" s="65"/>
      <c r="G484" s="66"/>
      <c r="H484" s="66"/>
      <c r="I484" s="66"/>
      <c r="J484" s="66"/>
      <c r="K484" s="66"/>
      <c r="L484" s="105"/>
      <c r="M484" s="8"/>
      <c r="N484" s="9"/>
      <c r="O484" s="10"/>
      <c r="P484" s="10"/>
      <c r="Q484" s="11"/>
      <c r="R484" s="11"/>
      <c r="S484" s="43"/>
      <c r="T484" s="3"/>
      <c r="U484" s="3"/>
      <c r="V484" s="3"/>
      <c r="W484" s="3"/>
      <c r="Y484" s="98"/>
      <c r="Z484" s="96"/>
      <c r="AA484" s="96"/>
      <c r="AB484" s="98"/>
      <c r="AC484" s="96"/>
      <c r="AD484" s="97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  <c r="AO484" s="98"/>
    </row>
    <row r="485" spans="1:41" ht="22.5" customHeight="1" x14ac:dyDescent="0.55000000000000004">
      <c r="A485" s="5">
        <v>1000</v>
      </c>
      <c r="B485" s="52" t="s">
        <v>66</v>
      </c>
      <c r="C485" s="63"/>
      <c r="D485" s="64"/>
      <c r="E485" s="143"/>
      <c r="F485" s="65"/>
      <c r="G485" s="66"/>
      <c r="H485" s="66"/>
      <c r="I485" s="66"/>
      <c r="J485" s="66"/>
      <c r="K485" s="66"/>
      <c r="L485" s="105"/>
      <c r="M485" s="8"/>
      <c r="N485" s="9"/>
      <c r="O485" s="10"/>
      <c r="P485" s="10"/>
      <c r="Q485" s="11"/>
      <c r="R485" s="11"/>
      <c r="S485" s="43"/>
      <c r="T485" s="3"/>
      <c r="U485" s="3"/>
      <c r="V485" s="3"/>
      <c r="W485" s="3"/>
      <c r="Y485" s="98"/>
      <c r="Z485" s="96"/>
      <c r="AA485" s="96"/>
      <c r="AB485" s="98"/>
      <c r="AC485" s="96"/>
      <c r="AD485" s="97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  <c r="AO485" s="98"/>
    </row>
    <row r="486" spans="1:41" ht="22.5" customHeight="1" x14ac:dyDescent="0.55000000000000004">
      <c r="A486" s="5">
        <v>1000</v>
      </c>
      <c r="B486" s="52" t="s">
        <v>66</v>
      </c>
      <c r="C486" s="63"/>
      <c r="D486" s="66"/>
      <c r="E486" s="143"/>
      <c r="F486" s="66"/>
      <c r="G486" s="70"/>
      <c r="H486" s="66"/>
      <c r="I486" s="66"/>
      <c r="J486" s="66"/>
      <c r="K486" s="66"/>
      <c r="L486" s="105"/>
      <c r="M486" s="8"/>
      <c r="N486" s="90"/>
      <c r="O486" s="10"/>
      <c r="P486" s="10"/>
      <c r="Q486" s="11"/>
      <c r="R486" s="11"/>
      <c r="S486" s="43"/>
      <c r="T486" s="3"/>
      <c r="U486" s="3"/>
      <c r="V486" s="3"/>
      <c r="W486" s="3"/>
      <c r="Y486" s="98"/>
      <c r="Z486" s="96"/>
      <c r="AA486" s="96"/>
      <c r="AB486" s="98"/>
      <c r="AC486" s="96"/>
      <c r="AD486" s="97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  <c r="AO486" s="98"/>
    </row>
    <row r="487" spans="1:41" ht="22.5" customHeight="1" x14ac:dyDescent="0.55000000000000004">
      <c r="A487" s="5">
        <v>1000</v>
      </c>
      <c r="B487" s="52" t="s">
        <v>66</v>
      </c>
      <c r="C487" s="106"/>
      <c r="D487" s="107"/>
      <c r="E487" s="147"/>
      <c r="F487" s="107"/>
      <c r="G487" s="108"/>
      <c r="H487" s="107"/>
      <c r="I487" s="107"/>
      <c r="J487" s="107"/>
      <c r="K487" s="107"/>
      <c r="L487" s="109"/>
      <c r="M487" s="8"/>
      <c r="N487" s="90"/>
      <c r="O487" s="10"/>
      <c r="P487" s="10"/>
      <c r="Q487" s="11"/>
      <c r="R487" s="11"/>
      <c r="S487" s="12"/>
      <c r="T487" s="3"/>
      <c r="U487" s="3"/>
      <c r="V487" s="3"/>
      <c r="W487" s="3"/>
      <c r="Y487" s="98"/>
      <c r="Z487" s="96"/>
      <c r="AA487" s="96"/>
      <c r="AB487" s="98"/>
      <c r="AC487" s="96"/>
      <c r="AD487" s="97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  <c r="AO487" s="98"/>
    </row>
    <row r="488" spans="1:41" ht="22.5" customHeight="1" x14ac:dyDescent="0.55000000000000004">
      <c r="A488" s="5">
        <v>1000</v>
      </c>
      <c r="B488" s="52" t="s">
        <v>66</v>
      </c>
      <c r="C488" s="92"/>
      <c r="D488" s="60"/>
      <c r="E488" s="148"/>
      <c r="F488" s="93"/>
      <c r="H488" s="29"/>
      <c r="I488" s="93"/>
      <c r="J488" s="93"/>
      <c r="K488" s="93"/>
      <c r="L488" s="22"/>
      <c r="M488" s="8"/>
      <c r="N488" s="90"/>
      <c r="O488" s="10"/>
      <c r="P488" s="10"/>
      <c r="Q488" s="11"/>
      <c r="R488" s="11"/>
      <c r="S488" s="43"/>
      <c r="T488" s="3"/>
      <c r="U488" s="3"/>
      <c r="V488" s="3"/>
      <c r="W488" s="3"/>
      <c r="Y488" s="98"/>
      <c r="Z488" s="96"/>
      <c r="AA488" s="96"/>
      <c r="AB488" s="98"/>
      <c r="AC488" s="96"/>
      <c r="AD488" s="97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  <c r="AO488" s="98"/>
    </row>
    <row r="489" spans="1:41" ht="22.5" customHeight="1" x14ac:dyDescent="0.55000000000000004">
      <c r="A489" s="5">
        <v>1000</v>
      </c>
      <c r="B489" s="52" t="s">
        <v>66</v>
      </c>
      <c r="C489" s="92"/>
      <c r="D489" s="60"/>
      <c r="E489" s="149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95"/>
      <c r="R489" s="95"/>
      <c r="S489" s="43"/>
      <c r="T489" s="3"/>
      <c r="U489" s="3"/>
      <c r="V489" s="3"/>
      <c r="W489" s="3"/>
      <c r="Y489" s="98"/>
      <c r="Z489" s="96"/>
      <c r="AA489" s="96"/>
      <c r="AB489" s="98"/>
      <c r="AC489" s="96"/>
      <c r="AD489" s="97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  <c r="AO489" s="98"/>
    </row>
    <row r="490" spans="1:41" ht="22.5" customHeight="1" x14ac:dyDescent="0.55000000000000004">
      <c r="A490" s="5">
        <v>1000</v>
      </c>
      <c r="B490" s="52" t="s">
        <v>66</v>
      </c>
      <c r="C490" s="92"/>
      <c r="D490" s="60"/>
      <c r="E490" s="149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95"/>
      <c r="R490" s="95"/>
      <c r="S490" s="43"/>
      <c r="T490" s="3"/>
      <c r="U490" s="3"/>
      <c r="V490" s="3"/>
      <c r="W490" s="3"/>
      <c r="Y490" s="98"/>
      <c r="Z490" s="96"/>
      <c r="AA490" s="96"/>
      <c r="AB490" s="98"/>
      <c r="AC490" s="96"/>
      <c r="AD490" s="97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  <c r="AO490" s="98"/>
    </row>
    <row r="491" spans="1:41" ht="22.5" customHeight="1" x14ac:dyDescent="0.55000000000000004">
      <c r="A491" s="5">
        <v>1000</v>
      </c>
      <c r="B491" s="52" t="s">
        <v>66</v>
      </c>
      <c r="C491" s="92"/>
      <c r="D491" s="60"/>
      <c r="E491" s="149"/>
      <c r="F491" s="29"/>
      <c r="G491" s="93"/>
      <c r="H491" s="93"/>
      <c r="I491" s="93"/>
      <c r="J491" s="93"/>
      <c r="K491" s="93"/>
      <c r="L491" s="22"/>
      <c r="M491" s="8"/>
      <c r="N491" s="9"/>
      <c r="O491" s="10"/>
      <c r="P491" s="10"/>
      <c r="Q491" s="95"/>
      <c r="R491" s="95"/>
      <c r="S491" s="43"/>
      <c r="T491" s="3"/>
      <c r="U491" s="3"/>
      <c r="V491" s="3"/>
      <c r="W491" s="3"/>
      <c r="Y491" s="98"/>
      <c r="Z491" s="96"/>
      <c r="AA491" s="96"/>
      <c r="AB491" s="98"/>
      <c r="AC491" s="96"/>
      <c r="AD491" s="97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  <c r="AO491" s="98"/>
    </row>
    <row r="492" spans="1:41" ht="22.5" customHeight="1" x14ac:dyDescent="0.55000000000000004">
      <c r="A492" s="5">
        <v>1000</v>
      </c>
      <c r="B492" s="52" t="s">
        <v>66</v>
      </c>
      <c r="C492" s="92"/>
      <c r="D492" s="93"/>
      <c r="E492" s="149"/>
      <c r="F492" s="93"/>
      <c r="H492" s="93"/>
      <c r="I492" s="93"/>
      <c r="J492" s="93"/>
      <c r="K492" s="93"/>
      <c r="L492" s="22"/>
      <c r="M492" s="8"/>
      <c r="N492" s="90"/>
      <c r="O492" s="10"/>
      <c r="P492" s="10"/>
      <c r="Q492" s="11"/>
      <c r="R492" s="11"/>
      <c r="S492" s="43"/>
      <c r="T492" s="3"/>
      <c r="U492" s="3"/>
      <c r="V492" s="3"/>
      <c r="W492" s="3"/>
      <c r="Y492" s="98"/>
      <c r="Z492" s="96"/>
      <c r="AA492" s="96"/>
      <c r="AB492" s="98"/>
      <c r="AC492" s="96"/>
      <c r="AD492" s="97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  <c r="AO492" s="98"/>
    </row>
    <row r="493" spans="1:41" ht="22.5" customHeight="1" x14ac:dyDescent="0.55000000000000004">
      <c r="A493" s="5">
        <v>1000</v>
      </c>
      <c r="B493" s="52" t="s">
        <v>66</v>
      </c>
      <c r="C493" s="92"/>
      <c r="D493" s="60"/>
      <c r="E493" s="149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11"/>
      <c r="S493" s="43"/>
      <c r="T493" s="3"/>
      <c r="U493" s="3"/>
      <c r="V493" s="3"/>
      <c r="W493" s="3"/>
      <c r="Y493" s="98"/>
      <c r="Z493" s="96"/>
      <c r="AA493" s="96"/>
      <c r="AB493" s="98"/>
      <c r="AC493" s="96"/>
      <c r="AD493" s="97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  <c r="AO493" s="98"/>
    </row>
    <row r="494" spans="1:41" x14ac:dyDescent="0.55000000000000004">
      <c r="A494" s="5">
        <v>1000</v>
      </c>
      <c r="B494" s="52" t="s">
        <v>66</v>
      </c>
      <c r="C494" s="92"/>
      <c r="D494" s="60"/>
      <c r="E494" s="149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95"/>
      <c r="R494" s="95"/>
      <c r="S494" s="43"/>
      <c r="T494" s="3"/>
      <c r="U494" s="3"/>
      <c r="V494" s="3"/>
      <c r="W494" s="3"/>
      <c r="Y494" s="98"/>
      <c r="Z494" s="96"/>
      <c r="AA494" s="96"/>
      <c r="AB494" s="98"/>
      <c r="AC494" s="96"/>
      <c r="AD494" s="97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  <c r="AO494" s="98"/>
    </row>
    <row r="495" spans="1:41" x14ac:dyDescent="0.55000000000000004">
      <c r="A495" s="5">
        <v>1000</v>
      </c>
      <c r="B495" s="52" t="s">
        <v>66</v>
      </c>
      <c r="C495" s="92"/>
      <c r="D495" s="60"/>
      <c r="E495" s="149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95"/>
      <c r="R495" s="95"/>
      <c r="S495" s="43"/>
      <c r="T495" s="3"/>
      <c r="U495" s="3"/>
      <c r="V495" s="3"/>
      <c r="W495" s="3"/>
      <c r="Y495" s="98"/>
      <c r="Z495" s="96"/>
      <c r="AA495" s="96"/>
      <c r="AB495" s="98"/>
      <c r="AC495" s="96"/>
      <c r="AD495" s="97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  <c r="AO495" s="98"/>
    </row>
    <row r="496" spans="1:41" ht="22.5" customHeight="1" x14ac:dyDescent="0.55000000000000004">
      <c r="A496" s="5">
        <v>1000</v>
      </c>
      <c r="B496" s="52" t="s">
        <v>66</v>
      </c>
      <c r="C496" s="92"/>
      <c r="D496" s="60"/>
      <c r="E496" s="149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95"/>
      <c r="R496" s="95"/>
      <c r="S496" s="43"/>
      <c r="T496" s="3"/>
      <c r="U496" s="3"/>
      <c r="V496" s="3"/>
      <c r="W496" s="3"/>
      <c r="Y496" s="98"/>
      <c r="Z496" s="96"/>
      <c r="AA496" s="96"/>
      <c r="AB496" s="98"/>
      <c r="AC496" s="96"/>
      <c r="AD496" s="97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  <c r="AO496" s="98"/>
    </row>
    <row r="497" spans="1:41" ht="22.5" customHeight="1" x14ac:dyDescent="0.55000000000000004">
      <c r="A497" s="5">
        <v>1000</v>
      </c>
      <c r="B497" s="52" t="s">
        <v>66</v>
      </c>
      <c r="C497" s="92"/>
      <c r="D497" s="93"/>
      <c r="E497" s="149"/>
      <c r="F497" s="60"/>
      <c r="G497" s="60"/>
      <c r="H497" s="94"/>
      <c r="I497" s="93"/>
      <c r="J497" s="93"/>
      <c r="K497" s="93"/>
      <c r="L497" s="22"/>
      <c r="M497" s="8"/>
      <c r="N497" s="90"/>
      <c r="O497" s="10"/>
      <c r="P497" s="10"/>
      <c r="Q497" s="11"/>
      <c r="R497" s="11"/>
      <c r="S497" s="43"/>
      <c r="T497" s="3"/>
      <c r="U497" s="3"/>
      <c r="V497" s="3"/>
      <c r="W497" s="3"/>
      <c r="Y497" s="98"/>
      <c r="Z497" s="96"/>
      <c r="AA497" s="96"/>
      <c r="AB497" s="98"/>
      <c r="AC497" s="96"/>
      <c r="AD497" s="97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  <c r="AO497" s="98"/>
    </row>
    <row r="498" spans="1:41" ht="22.5" customHeight="1" x14ac:dyDescent="0.55000000000000004">
      <c r="A498" s="5">
        <v>1000</v>
      </c>
      <c r="B498" s="52" t="s">
        <v>66</v>
      </c>
      <c r="C498" s="92"/>
      <c r="D498" s="93"/>
      <c r="E498" s="148"/>
      <c r="F498" s="60"/>
      <c r="G498" s="60"/>
      <c r="H498" s="94"/>
      <c r="I498" s="93"/>
      <c r="J498" s="93"/>
      <c r="K498" s="93"/>
      <c r="L498" s="22"/>
      <c r="M498" s="8"/>
      <c r="N498" s="90"/>
      <c r="O498" s="10"/>
      <c r="P498" s="10"/>
      <c r="Q498" s="11"/>
      <c r="R498" s="11"/>
      <c r="S498" s="12"/>
      <c r="T498" s="3"/>
      <c r="U498" s="3"/>
      <c r="V498" s="3"/>
      <c r="W498" s="3"/>
      <c r="Y498" s="98"/>
      <c r="Z498" s="96"/>
      <c r="AA498" s="96"/>
      <c r="AB498" s="98"/>
      <c r="AC498" s="96"/>
      <c r="AD498" s="97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  <c r="AO498" s="98"/>
    </row>
    <row r="499" spans="1:41" ht="22.5" customHeight="1" x14ac:dyDescent="0.55000000000000004">
      <c r="A499" s="5">
        <v>1000</v>
      </c>
      <c r="B499" s="52" t="s">
        <v>66</v>
      </c>
      <c r="C499" s="92"/>
      <c r="D499" s="60"/>
      <c r="E499" s="148"/>
      <c r="F499" s="93"/>
      <c r="G499" s="60"/>
      <c r="H499" s="94"/>
      <c r="I499" s="93"/>
      <c r="J499" s="93"/>
      <c r="K499" s="93"/>
      <c r="L499" s="22"/>
      <c r="M499" s="8"/>
      <c r="N499" s="9"/>
      <c r="O499" s="10"/>
      <c r="P499" s="10"/>
      <c r="Q499" s="11"/>
      <c r="R499" s="11"/>
      <c r="S499" s="12"/>
      <c r="T499" s="3"/>
      <c r="U499" s="3"/>
      <c r="V499" s="3"/>
      <c r="W499" s="3"/>
      <c r="Y499" s="98"/>
      <c r="Z499" s="96"/>
      <c r="AA499" s="96"/>
      <c r="AB499" s="98"/>
      <c r="AC499" s="96"/>
      <c r="AD499" s="97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  <c r="AO499" s="98"/>
    </row>
    <row r="500" spans="1:41" ht="22.5" customHeight="1" x14ac:dyDescent="0.55000000000000004">
      <c r="A500" s="5">
        <v>1000</v>
      </c>
      <c r="B500" s="52" t="s">
        <v>66</v>
      </c>
      <c r="C500" s="92"/>
      <c r="D500" s="60"/>
      <c r="E500" s="149"/>
      <c r="F500" s="29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11"/>
      <c r="S500" s="43"/>
      <c r="T500" s="3"/>
      <c r="U500" s="3"/>
      <c r="V500" s="3"/>
      <c r="W500" s="3"/>
      <c r="Y500" s="98"/>
      <c r="Z500" s="96"/>
      <c r="AA500" s="96"/>
      <c r="AB500" s="98"/>
      <c r="AC500" s="96"/>
      <c r="AD500" s="97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  <c r="AO500" s="98"/>
    </row>
    <row r="501" spans="1:41" ht="22.5" customHeight="1" x14ac:dyDescent="0.55000000000000004">
      <c r="A501" s="5">
        <v>1000</v>
      </c>
      <c r="B501" s="52" t="s">
        <v>92</v>
      </c>
      <c r="C501" s="92"/>
      <c r="D501" s="60"/>
      <c r="E501" s="149"/>
      <c r="F501" s="29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11"/>
      <c r="S501" s="43"/>
      <c r="T501" s="3"/>
      <c r="U501" s="3"/>
      <c r="V501" s="3"/>
      <c r="W501" s="3"/>
      <c r="Y501" s="98"/>
      <c r="Z501" s="96"/>
      <c r="AA501" s="96"/>
      <c r="AB501" s="98"/>
      <c r="AC501" s="96"/>
      <c r="AD501" s="97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  <c r="AO501" s="98"/>
    </row>
    <row r="502" spans="1:41" ht="22.5" customHeight="1" x14ac:dyDescent="0.55000000000000004">
      <c r="A502" s="5">
        <v>1000</v>
      </c>
      <c r="B502" s="52" t="s">
        <v>66</v>
      </c>
      <c r="C502" s="92"/>
      <c r="D502" s="60"/>
      <c r="E502" s="149"/>
      <c r="F502" s="29"/>
      <c r="G502" s="93"/>
      <c r="H502" s="93"/>
      <c r="I502" s="93"/>
      <c r="J502" s="93"/>
      <c r="K502" s="93"/>
      <c r="L502" s="22"/>
      <c r="M502" s="8"/>
      <c r="N502" s="9"/>
      <c r="O502" s="10"/>
      <c r="P502" s="10"/>
      <c r="Q502" s="11"/>
      <c r="R502" s="11"/>
      <c r="S502" s="43"/>
      <c r="T502" s="3"/>
      <c r="U502" s="3"/>
      <c r="V502" s="3"/>
      <c r="W502" s="3"/>
      <c r="Y502" s="98"/>
      <c r="Z502" s="96"/>
      <c r="AA502" s="96"/>
      <c r="AB502" s="98"/>
      <c r="AC502" s="96"/>
      <c r="AD502" s="97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  <c r="AO502" s="98"/>
    </row>
    <row r="503" spans="1:41" ht="22.5" customHeight="1" x14ac:dyDescent="0.55000000000000004">
      <c r="A503" s="5">
        <v>1000</v>
      </c>
      <c r="B503" s="52" t="s">
        <v>66</v>
      </c>
      <c r="C503" s="92"/>
      <c r="D503" s="93"/>
      <c r="E503" s="149"/>
      <c r="F503" s="60"/>
      <c r="G503" s="60"/>
      <c r="H503" s="94"/>
      <c r="I503" s="93"/>
      <c r="J503" s="93"/>
      <c r="K503" s="93"/>
      <c r="L503" s="22"/>
      <c r="M503" s="8"/>
      <c r="N503" s="90"/>
      <c r="O503" s="10"/>
      <c r="P503" s="10"/>
      <c r="Q503" s="11"/>
      <c r="R503" s="11"/>
      <c r="S503" s="43"/>
      <c r="T503" s="3"/>
      <c r="U503" s="3"/>
      <c r="V503" s="3"/>
      <c r="W503" s="3"/>
      <c r="Y503" s="98"/>
      <c r="Z503" s="96"/>
      <c r="AA503" s="96"/>
      <c r="AB503" s="98"/>
      <c r="AC503" s="96"/>
      <c r="AD503" s="97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  <c r="AO503" s="98"/>
    </row>
    <row r="504" spans="1:41" ht="22.5" customHeight="1" x14ac:dyDescent="0.55000000000000004">
      <c r="A504" s="5">
        <v>1000</v>
      </c>
      <c r="B504" s="52" t="s">
        <v>66</v>
      </c>
      <c r="C504" s="92"/>
      <c r="D504" s="93"/>
      <c r="E504" s="148"/>
      <c r="F504" s="60"/>
      <c r="G504" s="60"/>
      <c r="H504" s="94"/>
      <c r="I504" s="93"/>
      <c r="J504" s="93"/>
      <c r="K504" s="93"/>
      <c r="L504" s="22"/>
      <c r="M504" s="8"/>
      <c r="N504" s="90"/>
      <c r="O504" s="10"/>
      <c r="P504" s="10"/>
      <c r="Q504" s="11"/>
      <c r="R504" s="11"/>
      <c r="S504" s="12"/>
      <c r="T504" s="3"/>
      <c r="U504" s="3"/>
      <c r="V504" s="3"/>
      <c r="W504" s="3"/>
      <c r="Y504" s="98"/>
      <c r="Z504" s="96"/>
      <c r="AA504" s="96"/>
      <c r="AB504" s="98"/>
      <c r="AC504" s="96"/>
      <c r="AD504" s="97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</row>
    <row r="505" spans="1:41" ht="22.5" customHeight="1" x14ac:dyDescent="0.55000000000000004">
      <c r="A505" s="5">
        <v>1000</v>
      </c>
      <c r="B505" s="52" t="s">
        <v>66</v>
      </c>
      <c r="C505" s="92"/>
      <c r="D505" s="60"/>
      <c r="E505" s="148"/>
      <c r="F505" s="93"/>
      <c r="G505" s="60"/>
      <c r="H505" s="94"/>
      <c r="I505" s="93"/>
      <c r="J505" s="93"/>
      <c r="K505" s="93"/>
      <c r="L505" s="22"/>
      <c r="M505" s="8"/>
      <c r="N505" s="9"/>
      <c r="O505" s="10"/>
      <c r="P505" s="10"/>
      <c r="Q505" s="11"/>
      <c r="R505" s="11"/>
      <c r="S505" s="12"/>
      <c r="T505" s="3"/>
      <c r="U505" s="3"/>
      <c r="V505" s="3"/>
      <c r="W505" s="3"/>
      <c r="Y505" s="98"/>
      <c r="Z505" s="96"/>
      <c r="AA505" s="96"/>
      <c r="AB505" s="98"/>
      <c r="AC505" s="96"/>
      <c r="AD505" s="97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  <c r="AO505" s="98"/>
    </row>
    <row r="506" spans="1:41" ht="22.5" customHeight="1" x14ac:dyDescent="0.55000000000000004">
      <c r="A506" s="5">
        <v>1000</v>
      </c>
      <c r="B506" s="52" t="s">
        <v>66</v>
      </c>
      <c r="C506" s="92"/>
      <c r="D506" s="60"/>
      <c r="E506" s="149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11"/>
      <c r="S506" s="43"/>
      <c r="T506" s="3"/>
      <c r="U506" s="3"/>
      <c r="V506" s="3"/>
      <c r="W506" s="3"/>
      <c r="Y506" s="98"/>
      <c r="Z506" s="96"/>
      <c r="AA506" s="96"/>
      <c r="AB506" s="98"/>
      <c r="AC506" s="96"/>
      <c r="AD506" s="97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  <c r="AO506" s="98"/>
    </row>
    <row r="507" spans="1:41" ht="22.5" customHeight="1" x14ac:dyDescent="0.55000000000000004">
      <c r="A507" s="5">
        <v>1000</v>
      </c>
      <c r="B507" s="52" t="s">
        <v>66</v>
      </c>
      <c r="C507" s="92"/>
      <c r="D507" s="60"/>
      <c r="E507" s="149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11"/>
      <c r="R507" s="11"/>
      <c r="S507" s="43"/>
      <c r="T507" s="3"/>
      <c r="U507" s="3"/>
      <c r="V507" s="3"/>
      <c r="W507" s="3"/>
      <c r="Y507" s="98"/>
      <c r="Z507" s="96"/>
      <c r="AA507" s="96"/>
      <c r="AB507" s="98"/>
      <c r="AC507" s="96"/>
      <c r="AD507" s="97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  <c r="AO507" s="98"/>
    </row>
    <row r="508" spans="1:41" ht="22.5" customHeight="1" x14ac:dyDescent="0.55000000000000004">
      <c r="A508" s="5">
        <v>1000</v>
      </c>
      <c r="B508" s="52" t="s">
        <v>66</v>
      </c>
      <c r="C508" s="92"/>
      <c r="D508" s="60"/>
      <c r="E508" s="149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11"/>
      <c r="R508" s="11"/>
      <c r="S508" s="43"/>
      <c r="T508" s="3"/>
      <c r="U508" s="3"/>
      <c r="V508" s="3"/>
      <c r="W508" s="3"/>
      <c r="Y508" s="98"/>
      <c r="Z508" s="96"/>
      <c r="AA508" s="96"/>
      <c r="AB508" s="98"/>
      <c r="AC508" s="96"/>
      <c r="AD508" s="97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  <c r="AO508" s="98"/>
    </row>
    <row r="509" spans="1:41" ht="22.5" customHeight="1" x14ac:dyDescent="0.55000000000000004">
      <c r="A509" s="5">
        <v>1000</v>
      </c>
      <c r="B509" s="52" t="s">
        <v>66</v>
      </c>
      <c r="C509" s="92"/>
      <c r="D509" s="93"/>
      <c r="E509" s="149"/>
      <c r="F509" s="60"/>
      <c r="G509" s="93"/>
      <c r="H509" s="29"/>
      <c r="I509" s="93"/>
      <c r="J509" s="93"/>
      <c r="K509" s="93"/>
      <c r="L509" s="22"/>
      <c r="M509" s="8"/>
      <c r="N509" s="90"/>
      <c r="O509" s="10"/>
      <c r="P509" s="10"/>
      <c r="Q509" s="11"/>
      <c r="R509" s="11"/>
      <c r="S509" s="43"/>
      <c r="T509" s="3"/>
      <c r="U509" s="3"/>
      <c r="V509" s="3"/>
      <c r="W509" s="3"/>
      <c r="Y509" s="98"/>
      <c r="Z509" s="96"/>
      <c r="AA509" s="96"/>
      <c r="AB509" s="98"/>
      <c r="AC509" s="96"/>
      <c r="AD509" s="97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  <c r="AO509" s="98"/>
    </row>
    <row r="510" spans="1:41" ht="22.5" customHeight="1" x14ac:dyDescent="0.55000000000000004">
      <c r="A510" s="5">
        <v>1000</v>
      </c>
      <c r="B510" s="52" t="s">
        <v>66</v>
      </c>
      <c r="C510" s="92"/>
      <c r="D510" s="60"/>
      <c r="E510" s="148"/>
      <c r="F510" s="60"/>
      <c r="G510" s="93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11"/>
      <c r="S510" s="43"/>
      <c r="T510" s="3"/>
      <c r="U510" s="3"/>
      <c r="V510" s="3"/>
      <c r="W510" s="3"/>
      <c r="Y510" s="98"/>
      <c r="Z510" s="96"/>
      <c r="AA510" s="96"/>
      <c r="AB510" s="98"/>
      <c r="AC510" s="96"/>
      <c r="AD510" s="97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  <c r="AO510" s="98"/>
    </row>
    <row r="511" spans="1:41" ht="22.5" customHeight="1" x14ac:dyDescent="0.55000000000000004">
      <c r="A511" s="5">
        <v>1000</v>
      </c>
      <c r="B511" s="52" t="s">
        <v>66</v>
      </c>
      <c r="C511" s="92"/>
      <c r="D511" s="60"/>
      <c r="E511" s="148"/>
      <c r="F511" s="93"/>
      <c r="G511" s="93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11"/>
      <c r="S511" s="12"/>
      <c r="T511" s="3"/>
      <c r="U511" s="3"/>
      <c r="V511" s="3"/>
      <c r="W511" s="3"/>
      <c r="Y511" s="98"/>
      <c r="Z511" s="96"/>
      <c r="AA511" s="96"/>
      <c r="AB511" s="98"/>
      <c r="AC511" s="96"/>
      <c r="AD511" s="97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  <c r="AO511" s="98"/>
    </row>
    <row r="512" spans="1:41" ht="22.5" customHeight="1" x14ac:dyDescent="0.55000000000000004">
      <c r="A512" s="5">
        <v>1000</v>
      </c>
      <c r="B512" s="52" t="s">
        <v>66</v>
      </c>
      <c r="C512" s="92"/>
      <c r="D512" s="60"/>
      <c r="E512" s="148"/>
      <c r="F512" s="93"/>
      <c r="G512" s="93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11"/>
      <c r="S512" s="12"/>
      <c r="T512" s="3"/>
      <c r="U512" s="3"/>
      <c r="V512" s="3"/>
      <c r="W512" s="3"/>
      <c r="Y512" s="98"/>
      <c r="Z512" s="96"/>
      <c r="AA512" s="96"/>
      <c r="AB512" s="98"/>
      <c r="AC512" s="96"/>
      <c r="AD512" s="97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  <c r="AO512" s="98"/>
    </row>
    <row r="513" spans="1:41" ht="22.5" customHeight="1" x14ac:dyDescent="0.55000000000000004">
      <c r="A513" s="5">
        <v>1000</v>
      </c>
      <c r="B513" s="52" t="s">
        <v>66</v>
      </c>
      <c r="C513" s="92"/>
      <c r="D513" s="60"/>
      <c r="E513" s="149"/>
      <c r="F513" s="93"/>
      <c r="G513" s="93"/>
      <c r="H513" s="93"/>
      <c r="I513" s="93"/>
      <c r="J513" s="93"/>
      <c r="K513" s="93"/>
      <c r="L513" s="22"/>
      <c r="M513" s="8"/>
      <c r="N513" s="9"/>
      <c r="O513" s="10"/>
      <c r="P513" s="10"/>
      <c r="Q513" s="11"/>
      <c r="R513" s="11"/>
      <c r="S513" s="43"/>
      <c r="T513" s="3"/>
      <c r="U513" s="3"/>
      <c r="V513" s="3"/>
      <c r="W513" s="3"/>
      <c r="Y513" s="98"/>
      <c r="Z513" s="96"/>
      <c r="AA513" s="96"/>
      <c r="AB513" s="98"/>
      <c r="AC513" s="96"/>
      <c r="AD513" s="97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  <c r="AO513" s="98"/>
    </row>
    <row r="514" spans="1:41" ht="22.5" customHeight="1" x14ac:dyDescent="0.55000000000000004">
      <c r="A514" s="5">
        <v>1000</v>
      </c>
      <c r="B514" s="52" t="s">
        <v>66</v>
      </c>
      <c r="C514" s="92"/>
      <c r="D514" s="60"/>
      <c r="E514" s="149"/>
      <c r="F514" s="93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11"/>
      <c r="S514" s="12"/>
      <c r="T514" s="3"/>
      <c r="U514" s="3"/>
      <c r="V514" s="3"/>
      <c r="W514" s="3"/>
      <c r="Y514" s="98"/>
      <c r="Z514" s="96"/>
      <c r="AA514" s="96"/>
      <c r="AB514" s="98"/>
      <c r="AC514" s="96"/>
      <c r="AD514" s="97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  <c r="AO514" s="98"/>
    </row>
    <row r="515" spans="1:41" ht="22.5" customHeight="1" x14ac:dyDescent="0.55000000000000004">
      <c r="A515" s="5">
        <v>1000</v>
      </c>
      <c r="B515" s="52" t="s">
        <v>66</v>
      </c>
      <c r="C515" s="92"/>
      <c r="D515" s="60"/>
      <c r="E515" s="149"/>
      <c r="F515" s="93"/>
      <c r="G515" s="93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11"/>
      <c r="S515" s="43"/>
      <c r="T515" s="3"/>
      <c r="U515" s="3"/>
      <c r="V515" s="3"/>
      <c r="W515" s="3"/>
      <c r="Y515" s="98"/>
      <c r="Z515" s="96"/>
      <c r="AA515" s="96"/>
      <c r="AB515" s="98"/>
      <c r="AC515" s="96"/>
      <c r="AD515" s="97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  <c r="AO515" s="98"/>
    </row>
    <row r="516" spans="1:41" ht="22.5" customHeight="1" x14ac:dyDescent="0.55000000000000004">
      <c r="A516" s="5">
        <v>1000</v>
      </c>
      <c r="B516" s="52" t="s">
        <v>66</v>
      </c>
      <c r="C516" s="92"/>
      <c r="D516" s="60"/>
      <c r="E516" s="149"/>
      <c r="F516" s="93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11"/>
      <c r="S516" s="12"/>
      <c r="T516" s="3"/>
      <c r="U516" s="3"/>
      <c r="V516" s="3"/>
      <c r="W516" s="3"/>
      <c r="Y516" s="98"/>
      <c r="Z516" s="96"/>
      <c r="AA516" s="96"/>
      <c r="AB516" s="98"/>
      <c r="AC516" s="96"/>
      <c r="AD516" s="97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  <c r="AO516" s="98"/>
    </row>
    <row r="517" spans="1:41" ht="22.5" customHeight="1" x14ac:dyDescent="0.55000000000000004">
      <c r="A517" s="5">
        <v>1000</v>
      </c>
      <c r="B517" s="52" t="s">
        <v>66</v>
      </c>
      <c r="C517" s="92"/>
      <c r="D517" s="60"/>
      <c r="E517" s="149"/>
      <c r="F517" s="93"/>
      <c r="G517" s="93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11"/>
      <c r="S517" s="12"/>
      <c r="T517" s="3"/>
      <c r="U517" s="3"/>
      <c r="V517" s="3"/>
      <c r="W517" s="3"/>
      <c r="Y517" s="98"/>
      <c r="Z517" s="96"/>
      <c r="AA517" s="96"/>
      <c r="AB517" s="98"/>
      <c r="AC517" s="96"/>
      <c r="AD517" s="97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  <c r="AO517" s="98"/>
    </row>
    <row r="518" spans="1:41" ht="22.5" customHeight="1" x14ac:dyDescent="0.55000000000000004">
      <c r="A518" s="5">
        <v>1000</v>
      </c>
      <c r="B518" s="52" t="s">
        <v>66</v>
      </c>
      <c r="C518" s="92"/>
      <c r="D518" s="60"/>
      <c r="E518" s="149"/>
      <c r="F518" s="93"/>
      <c r="G518" s="60"/>
      <c r="H518" s="93"/>
      <c r="I518" s="93"/>
      <c r="J518" s="93"/>
      <c r="K518" s="93"/>
      <c r="L518" s="22"/>
      <c r="M518" s="8"/>
      <c r="N518" s="9"/>
      <c r="O518" s="10"/>
      <c r="P518" s="10"/>
      <c r="Q518" s="11"/>
      <c r="R518" s="11"/>
      <c r="S518" s="43"/>
      <c r="T518" s="3"/>
      <c r="U518" s="3"/>
      <c r="V518" s="3"/>
      <c r="W518" s="3"/>
      <c r="Y518" s="98"/>
      <c r="Z518" s="96"/>
      <c r="AA518" s="96"/>
      <c r="AB518" s="98"/>
      <c r="AC518" s="96"/>
      <c r="AD518" s="97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  <c r="AO518" s="98"/>
    </row>
    <row r="519" spans="1:41" ht="22.5" customHeight="1" x14ac:dyDescent="0.55000000000000004">
      <c r="A519" s="5">
        <v>1000</v>
      </c>
      <c r="B519" s="52" t="s">
        <v>66</v>
      </c>
      <c r="C519" s="92"/>
      <c r="D519" s="60"/>
      <c r="E519" s="149"/>
      <c r="F519" s="29"/>
      <c r="G519" s="93"/>
      <c r="H519" s="93"/>
      <c r="I519" s="93"/>
      <c r="J519" s="93"/>
      <c r="K519" s="93"/>
      <c r="L519" s="22"/>
      <c r="M519" s="8"/>
      <c r="N519" s="9"/>
      <c r="O519" s="10"/>
      <c r="P519" s="10"/>
      <c r="Q519" s="95"/>
      <c r="R519" s="95"/>
      <c r="S519" s="43"/>
      <c r="T519" s="3"/>
      <c r="U519" s="3"/>
      <c r="V519" s="3"/>
      <c r="W519" s="3"/>
      <c r="Y519" s="98"/>
      <c r="Z519" s="96"/>
      <c r="AA519" s="96"/>
      <c r="AB519" s="98"/>
      <c r="AC519" s="96"/>
      <c r="AD519" s="97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  <c r="AO519" s="98"/>
    </row>
    <row r="520" spans="1:41" ht="22.5" customHeight="1" x14ac:dyDescent="0.55000000000000004">
      <c r="A520" s="5">
        <v>1000</v>
      </c>
      <c r="B520" s="52" t="s">
        <v>66</v>
      </c>
      <c r="C520" s="92"/>
      <c r="D520" s="60"/>
      <c r="E520" s="149"/>
      <c r="F520" s="29"/>
      <c r="G520" s="93"/>
      <c r="H520" s="93"/>
      <c r="I520" s="93"/>
      <c r="J520" s="93"/>
      <c r="K520" s="93"/>
      <c r="L520" s="22"/>
      <c r="M520" s="8"/>
      <c r="N520" s="9"/>
      <c r="O520" s="10"/>
      <c r="P520" s="10"/>
      <c r="Q520" s="95"/>
      <c r="R520" s="95"/>
      <c r="S520" s="43"/>
      <c r="T520" s="3"/>
      <c r="U520" s="3"/>
      <c r="V520" s="3"/>
      <c r="W520" s="3"/>
      <c r="Y520" s="98"/>
      <c r="Z520" s="96"/>
      <c r="AA520" s="96"/>
      <c r="AB520" s="98"/>
      <c r="AC520" s="96"/>
      <c r="AD520" s="97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  <c r="AO520" s="98"/>
    </row>
    <row r="521" spans="1:41" ht="22.5" customHeight="1" x14ac:dyDescent="0.55000000000000004">
      <c r="A521" s="5">
        <v>1000</v>
      </c>
      <c r="B521" s="52" t="s">
        <v>66</v>
      </c>
      <c r="C521" s="92"/>
      <c r="D521" s="60"/>
      <c r="E521" s="149"/>
      <c r="F521" s="29"/>
      <c r="G521" s="93"/>
      <c r="H521" s="93"/>
      <c r="I521" s="93"/>
      <c r="J521" s="93"/>
      <c r="K521" s="93"/>
      <c r="L521" s="22"/>
      <c r="M521" s="8"/>
      <c r="N521" s="9"/>
      <c r="O521" s="10"/>
      <c r="P521" s="10"/>
      <c r="Q521" s="95"/>
      <c r="R521" s="95"/>
      <c r="S521" s="43"/>
      <c r="T521" s="3"/>
      <c r="U521" s="3"/>
      <c r="V521" s="3"/>
      <c r="W521" s="3"/>
      <c r="Y521" s="98"/>
      <c r="Z521" s="96"/>
      <c r="AA521" s="96"/>
      <c r="AB521" s="98"/>
      <c r="AC521" s="96"/>
      <c r="AD521" s="97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  <c r="AO521" s="98"/>
    </row>
    <row r="522" spans="1:41" ht="22.5" customHeight="1" x14ac:dyDescent="0.55000000000000004">
      <c r="A522" s="5">
        <v>1000</v>
      </c>
      <c r="B522" s="52" t="s">
        <v>66</v>
      </c>
      <c r="C522" s="92"/>
      <c r="D522" s="60"/>
      <c r="E522" s="149"/>
      <c r="F522" s="60"/>
      <c r="G522" s="60"/>
      <c r="H522" s="29"/>
      <c r="I522" s="93"/>
      <c r="J522" s="93"/>
      <c r="K522" s="93"/>
      <c r="L522" s="22"/>
      <c r="M522" s="8"/>
      <c r="N522" s="9"/>
      <c r="O522" s="10"/>
      <c r="P522" s="10"/>
      <c r="Q522" s="11"/>
      <c r="R522" s="11"/>
      <c r="S522" s="43"/>
      <c r="T522" s="3"/>
      <c r="U522" s="3"/>
      <c r="V522" s="3"/>
      <c r="W522" s="3"/>
      <c r="Y522" s="98"/>
      <c r="Z522" s="96"/>
      <c r="AA522" s="96"/>
      <c r="AB522" s="98"/>
      <c r="AC522" s="96"/>
      <c r="AD522" s="97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  <c r="AO522" s="98"/>
    </row>
    <row r="523" spans="1:41" ht="22.5" customHeight="1" x14ac:dyDescent="0.55000000000000004">
      <c r="A523" s="5">
        <v>1000</v>
      </c>
      <c r="B523" s="52" t="s">
        <v>66</v>
      </c>
      <c r="C523" s="92"/>
      <c r="D523" s="60"/>
      <c r="E523" s="149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11"/>
      <c r="S523" s="43"/>
      <c r="T523" s="3"/>
      <c r="U523" s="3"/>
      <c r="V523" s="3"/>
      <c r="W523" s="3"/>
      <c r="Y523" s="98"/>
      <c r="Z523" s="96"/>
      <c r="AA523" s="96"/>
      <c r="AB523" s="98"/>
      <c r="AC523" s="96"/>
      <c r="AD523" s="97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  <c r="AO523" s="98"/>
    </row>
    <row r="524" spans="1:41" ht="22.5" customHeight="1" x14ac:dyDescent="0.55000000000000004">
      <c r="A524" s="5">
        <v>1000</v>
      </c>
      <c r="B524" s="52" t="s">
        <v>66</v>
      </c>
      <c r="C524" s="92"/>
      <c r="D524" s="60"/>
      <c r="E524" s="149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11"/>
      <c r="S524" s="43"/>
      <c r="T524" s="3"/>
      <c r="U524" s="3"/>
      <c r="V524" s="3"/>
      <c r="W524" s="3"/>
      <c r="Y524" s="98"/>
      <c r="Z524" s="96"/>
      <c r="AA524" s="96"/>
      <c r="AB524" s="98"/>
      <c r="AC524" s="96"/>
      <c r="AD524" s="97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  <c r="AO524" s="98"/>
    </row>
    <row r="525" spans="1:41" ht="22.5" customHeight="1" x14ac:dyDescent="0.55000000000000004">
      <c r="A525" s="5">
        <v>1000</v>
      </c>
      <c r="B525" s="52" t="s">
        <v>66</v>
      </c>
      <c r="C525" s="92"/>
      <c r="D525" s="60"/>
      <c r="E525" s="149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11"/>
      <c r="S525" s="43"/>
      <c r="T525" s="3"/>
      <c r="U525" s="3"/>
      <c r="V525" s="3"/>
      <c r="W525" s="3"/>
      <c r="Y525" s="98"/>
      <c r="Z525" s="96"/>
      <c r="AA525" s="96"/>
      <c r="AB525" s="98"/>
      <c r="AC525" s="96"/>
      <c r="AD525" s="97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  <c r="AO525" s="98"/>
    </row>
    <row r="526" spans="1:41" ht="22.5" customHeight="1" x14ac:dyDescent="0.55000000000000004">
      <c r="A526" s="5">
        <v>1000</v>
      </c>
      <c r="B526" s="52" t="s">
        <v>66</v>
      </c>
      <c r="C526" s="92"/>
      <c r="D526" s="60"/>
      <c r="E526" s="149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11"/>
      <c r="S526" s="43"/>
      <c r="T526" s="3"/>
      <c r="U526" s="3"/>
      <c r="V526" s="3"/>
      <c r="W526" s="3"/>
      <c r="Y526" s="98"/>
      <c r="Z526" s="96"/>
      <c r="AA526" s="96"/>
      <c r="AB526" s="98"/>
      <c r="AC526" s="96"/>
      <c r="AD526" s="97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  <c r="AO526" s="98"/>
    </row>
    <row r="527" spans="1:41" ht="22.5" customHeight="1" x14ac:dyDescent="0.55000000000000004">
      <c r="A527" s="5">
        <v>1000</v>
      </c>
      <c r="B527" s="52" t="s">
        <v>66</v>
      </c>
      <c r="C527" s="92"/>
      <c r="D527" s="60"/>
      <c r="E527" s="149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11"/>
      <c r="S527" s="43"/>
      <c r="T527" s="3"/>
      <c r="U527" s="3"/>
      <c r="V527" s="3"/>
      <c r="W527" s="3"/>
      <c r="Y527" s="98"/>
      <c r="Z527" s="96"/>
      <c r="AA527" s="96"/>
      <c r="AB527" s="98"/>
      <c r="AC527" s="96"/>
      <c r="AD527" s="97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  <c r="AO527" s="98"/>
    </row>
    <row r="528" spans="1:41" ht="22.5" customHeight="1" x14ac:dyDescent="0.55000000000000004">
      <c r="A528" s="5">
        <v>1000</v>
      </c>
      <c r="B528" s="52" t="s">
        <v>66</v>
      </c>
      <c r="C528" s="92"/>
      <c r="D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11"/>
      <c r="S528" s="43"/>
      <c r="T528" s="3"/>
      <c r="U528" s="3"/>
      <c r="V528" s="3"/>
      <c r="W528" s="3"/>
      <c r="Y528" s="98"/>
      <c r="Z528" s="96"/>
      <c r="AA528" s="96"/>
      <c r="AB528" s="98"/>
      <c r="AC528" s="96"/>
      <c r="AD528" s="97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  <c r="AO528" s="98"/>
    </row>
    <row r="529" spans="1:41" ht="22.5" customHeight="1" x14ac:dyDescent="0.55000000000000004">
      <c r="A529" s="5">
        <v>1000</v>
      </c>
      <c r="B529" s="52" t="s">
        <v>66</v>
      </c>
      <c r="C529" s="92"/>
      <c r="D529" s="60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11"/>
      <c r="S529" s="43"/>
      <c r="T529" s="3"/>
      <c r="U529" s="3"/>
      <c r="V529" s="3"/>
      <c r="W529" s="3"/>
      <c r="Y529" s="98"/>
      <c r="Z529" s="96"/>
      <c r="AA529" s="96"/>
      <c r="AB529" s="98"/>
      <c r="AC529" s="96"/>
      <c r="AD529" s="97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  <c r="AO529" s="98"/>
    </row>
    <row r="530" spans="1:41" ht="22.5" customHeight="1" x14ac:dyDescent="0.55000000000000004">
      <c r="A530" s="5">
        <v>1000</v>
      </c>
      <c r="B530" s="52" t="s">
        <v>66</v>
      </c>
      <c r="C530" s="92"/>
      <c r="D530" s="60"/>
      <c r="E530" s="149"/>
      <c r="F530" s="60"/>
      <c r="G530" s="60"/>
      <c r="H530" s="29"/>
      <c r="I530" s="93"/>
      <c r="J530" s="93"/>
      <c r="K530" s="93"/>
      <c r="L530" s="22"/>
      <c r="M530" s="8"/>
      <c r="N530" s="91"/>
      <c r="O530" s="10"/>
      <c r="P530" s="10"/>
      <c r="Q530" s="11"/>
      <c r="R530" s="11"/>
      <c r="S530" s="43"/>
      <c r="T530" s="3"/>
      <c r="U530" s="3"/>
      <c r="V530" s="3"/>
      <c r="W530" s="3"/>
      <c r="Y530" s="98"/>
      <c r="Z530" s="96"/>
      <c r="AA530" s="96"/>
      <c r="AB530" s="98"/>
      <c r="AC530" s="96"/>
      <c r="AD530" s="97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  <c r="AO530" s="98"/>
    </row>
    <row r="531" spans="1:41" ht="22.5" customHeight="1" x14ac:dyDescent="0.55000000000000004">
      <c r="A531" s="5">
        <v>1000</v>
      </c>
      <c r="B531" s="52" t="s">
        <v>66</v>
      </c>
      <c r="C531" s="92"/>
      <c r="D531" s="60"/>
      <c r="E531" s="149"/>
      <c r="F531" s="60"/>
      <c r="G531" s="60"/>
      <c r="H531" s="29"/>
      <c r="I531" s="93"/>
      <c r="J531" s="93"/>
      <c r="K531" s="93"/>
      <c r="L531" s="22"/>
      <c r="M531" s="8"/>
      <c r="N531" s="91"/>
      <c r="O531" s="10"/>
      <c r="P531" s="10"/>
      <c r="Q531" s="11"/>
      <c r="R531" s="11"/>
      <c r="S531" s="43"/>
      <c r="T531" s="3"/>
      <c r="U531" s="3"/>
      <c r="V531" s="3"/>
      <c r="W531" s="3"/>
      <c r="Y531" s="98"/>
      <c r="Z531" s="96"/>
      <c r="AA531" s="96"/>
      <c r="AB531" s="98"/>
      <c r="AC531" s="96"/>
      <c r="AD531" s="97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  <c r="AO531" s="98"/>
    </row>
    <row r="532" spans="1:41" ht="22.5" customHeight="1" x14ac:dyDescent="0.55000000000000004">
      <c r="A532" s="5">
        <v>1000</v>
      </c>
      <c r="B532" s="52" t="s">
        <v>66</v>
      </c>
      <c r="C532" s="92"/>
      <c r="D532" s="60"/>
      <c r="E532" s="149"/>
      <c r="F532" s="60"/>
      <c r="G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11"/>
      <c r="S532" s="43"/>
      <c r="T532" s="3"/>
      <c r="U532" s="3"/>
      <c r="V532" s="3"/>
      <c r="W532" s="3"/>
      <c r="Y532" s="98"/>
      <c r="Z532" s="96"/>
      <c r="AA532" s="96"/>
      <c r="AB532" s="98"/>
      <c r="AC532" s="96"/>
      <c r="AD532" s="97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  <c r="AO532" s="98"/>
    </row>
    <row r="533" spans="1:41" ht="22.5" customHeight="1" x14ac:dyDescent="0.55000000000000004">
      <c r="A533" s="5">
        <v>1000</v>
      </c>
      <c r="B533" s="52" t="s">
        <v>66</v>
      </c>
      <c r="C533" s="92"/>
      <c r="D533" s="60"/>
      <c r="E533" s="149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11"/>
      <c r="S533" s="43"/>
      <c r="T533" s="3"/>
      <c r="U533" s="3"/>
      <c r="V533" s="3"/>
      <c r="W533" s="3"/>
      <c r="Y533" s="98"/>
      <c r="Z533" s="96"/>
      <c r="AA533" s="96"/>
      <c r="AB533" s="98"/>
      <c r="AC533" s="96"/>
      <c r="AD533" s="97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  <c r="AO533" s="98"/>
    </row>
    <row r="534" spans="1:41" ht="22.5" customHeight="1" x14ac:dyDescent="0.55000000000000004">
      <c r="A534" s="5">
        <v>1000</v>
      </c>
      <c r="B534" s="52" t="s">
        <v>66</v>
      </c>
      <c r="C534" s="92"/>
      <c r="D534" s="60"/>
      <c r="E534" s="149"/>
      <c r="F534" s="60"/>
      <c r="G534" s="60"/>
      <c r="H534" s="29"/>
      <c r="I534" s="93"/>
      <c r="J534" s="93"/>
      <c r="K534" s="93"/>
      <c r="L534" s="22"/>
      <c r="M534" s="8"/>
      <c r="N534" s="91"/>
      <c r="O534" s="10"/>
      <c r="P534" s="10"/>
      <c r="Q534" s="11"/>
      <c r="R534" s="11"/>
      <c r="S534" s="43"/>
      <c r="T534" s="3"/>
      <c r="U534" s="3"/>
      <c r="V534" s="3"/>
      <c r="W534" s="3"/>
      <c r="Y534" s="98"/>
      <c r="Z534" s="96"/>
      <c r="AA534" s="96"/>
      <c r="AB534" s="98"/>
      <c r="AC534" s="96"/>
      <c r="AD534" s="97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  <c r="AO534" s="98"/>
    </row>
    <row r="535" spans="1:41" ht="22.5" customHeight="1" x14ac:dyDescent="0.55000000000000004">
      <c r="A535" s="5">
        <v>1000</v>
      </c>
      <c r="B535" s="52" t="s">
        <v>66</v>
      </c>
      <c r="C535" s="92"/>
      <c r="D535" s="60"/>
      <c r="E535" s="149"/>
      <c r="F535" s="60"/>
      <c r="G535" s="60"/>
      <c r="H535" s="29"/>
      <c r="I535" s="93"/>
      <c r="J535" s="93"/>
      <c r="K535" s="93"/>
      <c r="L535" s="22"/>
      <c r="M535" s="8"/>
      <c r="N535" s="83"/>
      <c r="O535" s="10"/>
      <c r="P535" s="10"/>
      <c r="Q535" s="11"/>
      <c r="R535" s="11"/>
      <c r="S535" s="43"/>
      <c r="T535" s="3"/>
      <c r="U535" s="3"/>
      <c r="V535" s="3"/>
      <c r="W535" s="3"/>
      <c r="Y535" s="98"/>
      <c r="Z535" s="96"/>
      <c r="AA535" s="96"/>
      <c r="AB535" s="98"/>
      <c r="AC535" s="96"/>
      <c r="AD535" s="97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  <c r="AO535" s="98"/>
    </row>
    <row r="536" spans="1:41" ht="22.5" customHeight="1" x14ac:dyDescent="0.55000000000000004">
      <c r="A536" s="5">
        <v>1000</v>
      </c>
      <c r="B536" s="52" t="s">
        <v>66</v>
      </c>
      <c r="C536" s="92"/>
      <c r="D536" s="60"/>
      <c r="E536" s="149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11"/>
      <c r="S536" s="43"/>
      <c r="T536" s="3"/>
      <c r="U536" s="3"/>
      <c r="V536" s="3"/>
      <c r="W536" s="3"/>
      <c r="Y536" s="98"/>
      <c r="Z536" s="96"/>
      <c r="AA536" s="96"/>
      <c r="AB536" s="98"/>
      <c r="AC536" s="96"/>
      <c r="AD536" s="97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  <c r="AO536" s="98"/>
    </row>
    <row r="537" spans="1:41" ht="22.5" customHeight="1" x14ac:dyDescent="0.55000000000000004">
      <c r="A537" s="5">
        <v>1000</v>
      </c>
      <c r="B537" s="52" t="s">
        <v>66</v>
      </c>
      <c r="C537" s="92"/>
      <c r="D537" s="60"/>
      <c r="E537" s="149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11"/>
      <c r="S537" s="43"/>
      <c r="T537" s="3"/>
      <c r="U537" s="3"/>
      <c r="V537" s="3"/>
      <c r="W537" s="3"/>
      <c r="Y537" s="98"/>
      <c r="Z537" s="96"/>
      <c r="AA537" s="96"/>
      <c r="AB537" s="98"/>
      <c r="AC537" s="96"/>
      <c r="AD537" s="97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  <c r="AO537" s="98"/>
    </row>
    <row r="538" spans="1:41" ht="22.5" customHeight="1" x14ac:dyDescent="0.55000000000000004">
      <c r="A538" s="5">
        <v>1000</v>
      </c>
      <c r="B538" s="52" t="s">
        <v>66</v>
      </c>
      <c r="C538" s="92"/>
      <c r="D538" s="60"/>
      <c r="E538" s="149"/>
      <c r="F538" s="60"/>
      <c r="G538" s="60"/>
      <c r="H538" s="29"/>
      <c r="I538" s="93"/>
      <c r="J538" s="93"/>
      <c r="K538" s="93"/>
      <c r="L538" s="22"/>
      <c r="M538" s="8"/>
      <c r="N538" s="91"/>
      <c r="O538" s="10"/>
      <c r="P538" s="10"/>
      <c r="Q538" s="11"/>
      <c r="R538" s="11"/>
      <c r="S538" s="43"/>
      <c r="T538" s="3"/>
      <c r="U538" s="3"/>
      <c r="V538" s="3"/>
      <c r="W538" s="3"/>
      <c r="Y538" s="98"/>
      <c r="Z538" s="96"/>
      <c r="AA538" s="96"/>
      <c r="AB538" s="98"/>
      <c r="AC538" s="96"/>
      <c r="AD538" s="97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  <c r="AO538" s="98"/>
    </row>
    <row r="539" spans="1:41" ht="22.5" customHeight="1" x14ac:dyDescent="0.55000000000000004">
      <c r="A539" s="5">
        <v>1000</v>
      </c>
      <c r="B539" s="52" t="s">
        <v>66</v>
      </c>
      <c r="C539" s="92"/>
      <c r="D539" s="60"/>
      <c r="E539" s="149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11"/>
      <c r="S539" s="43"/>
      <c r="T539" s="3"/>
      <c r="U539" s="3"/>
      <c r="V539" s="3"/>
      <c r="W539" s="3"/>
      <c r="Y539" s="98"/>
      <c r="Z539" s="96"/>
      <c r="AA539" s="96"/>
      <c r="AB539" s="98"/>
      <c r="AC539" s="96"/>
      <c r="AD539" s="97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  <c r="AO539" s="98"/>
    </row>
    <row r="540" spans="1:41" ht="22.5" customHeight="1" x14ac:dyDescent="0.55000000000000004">
      <c r="A540" s="5">
        <v>1000</v>
      </c>
      <c r="B540" s="52" t="s">
        <v>66</v>
      </c>
      <c r="C540" s="92"/>
      <c r="D540" s="60"/>
      <c r="E540" s="149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11"/>
      <c r="S540" s="43"/>
      <c r="T540" s="3"/>
      <c r="U540" s="3"/>
      <c r="V540" s="3"/>
      <c r="W540" s="3"/>
      <c r="Y540" s="98"/>
      <c r="Z540" s="96"/>
      <c r="AA540" s="96"/>
      <c r="AB540" s="98"/>
      <c r="AC540" s="96"/>
      <c r="AD540" s="97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  <c r="AO540" s="98"/>
    </row>
    <row r="541" spans="1:41" ht="22.5" customHeight="1" x14ac:dyDescent="0.55000000000000004">
      <c r="A541" s="5">
        <v>1000</v>
      </c>
      <c r="B541" s="52" t="s">
        <v>66</v>
      </c>
      <c r="C541" s="92"/>
      <c r="D541" s="60"/>
      <c r="E541" s="149"/>
      <c r="F541" s="60"/>
      <c r="G541" s="60"/>
      <c r="H541" s="29"/>
      <c r="I541" s="93"/>
      <c r="J541" s="93"/>
      <c r="K541" s="93"/>
      <c r="L541" s="22"/>
      <c r="M541" s="8"/>
      <c r="N541" s="17"/>
      <c r="O541" s="10"/>
      <c r="P541" s="10"/>
      <c r="Q541" s="11"/>
      <c r="R541" s="11"/>
      <c r="S541" s="43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  <c r="AO541" s="98"/>
    </row>
    <row r="542" spans="1:41" ht="22.5" customHeight="1" x14ac:dyDescent="0.55000000000000004">
      <c r="A542" s="5">
        <v>1000</v>
      </c>
      <c r="B542" s="52" t="s">
        <v>66</v>
      </c>
      <c r="C542" s="92"/>
      <c r="D542" s="60"/>
      <c r="E542" s="149"/>
      <c r="F542" s="60"/>
      <c r="G542" s="60"/>
      <c r="H542" s="94"/>
      <c r="I542" s="93"/>
      <c r="J542" s="93"/>
      <c r="K542" s="93"/>
      <c r="L542" s="22"/>
      <c r="M542" s="8"/>
      <c r="N542" s="9"/>
      <c r="O542" s="10"/>
      <c r="P542" s="10"/>
      <c r="Q542" s="11"/>
      <c r="R542" s="11"/>
      <c r="S542" s="43"/>
      <c r="T542" s="3"/>
      <c r="U542" s="3"/>
      <c r="V542" s="3"/>
      <c r="W542" s="3"/>
      <c r="Y542" s="98"/>
      <c r="Z542" s="96"/>
      <c r="AA542" s="96"/>
      <c r="AB542" s="98"/>
      <c r="AC542" s="96"/>
      <c r="AD542" s="97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  <c r="AO542" s="98"/>
    </row>
    <row r="543" spans="1:41" ht="22.5" customHeight="1" x14ac:dyDescent="0.55000000000000004">
      <c r="A543" s="5">
        <v>1000</v>
      </c>
      <c r="B543" s="52" t="s">
        <v>66</v>
      </c>
      <c r="C543" s="92"/>
      <c r="D543" s="60"/>
      <c r="E543" s="149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11"/>
      <c r="S543" s="43"/>
      <c r="T543" s="3"/>
      <c r="U543" s="3"/>
      <c r="V543" s="3"/>
      <c r="W543" s="3"/>
      <c r="Y543" s="98"/>
      <c r="Z543" s="96"/>
      <c r="AA543" s="96"/>
      <c r="AB543" s="98"/>
      <c r="AC543" s="96"/>
      <c r="AD543" s="97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  <c r="AO543" s="98"/>
    </row>
    <row r="544" spans="1:41" ht="22.5" customHeight="1" x14ac:dyDescent="0.55000000000000004">
      <c r="A544" s="5">
        <v>1000</v>
      </c>
      <c r="B544" s="52" t="s">
        <v>66</v>
      </c>
      <c r="C544" s="92"/>
      <c r="D544" s="60"/>
      <c r="E544" s="149"/>
      <c r="F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11"/>
      <c r="S544" s="43"/>
      <c r="T544" s="3"/>
      <c r="U544" s="3"/>
      <c r="V544" s="3"/>
      <c r="W544" s="3"/>
      <c r="Y544" s="98"/>
      <c r="Z544" s="96"/>
      <c r="AA544" s="96"/>
      <c r="AB544" s="98"/>
      <c r="AC544" s="96"/>
      <c r="AD544" s="97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  <c r="AO544" s="98"/>
    </row>
    <row r="545" spans="1:41" x14ac:dyDescent="0.55000000000000004">
      <c r="A545" s="5">
        <v>1000</v>
      </c>
      <c r="B545" s="52" t="s">
        <v>66</v>
      </c>
      <c r="C545" s="92"/>
      <c r="D545" s="60"/>
      <c r="E545" s="149"/>
      <c r="F545" s="60"/>
      <c r="G545" s="60"/>
      <c r="H545" s="29"/>
      <c r="I545" s="93"/>
      <c r="J545" s="93"/>
      <c r="K545" s="93"/>
      <c r="L545" s="22"/>
      <c r="M545" s="8"/>
      <c r="N545" s="91"/>
      <c r="O545" s="10"/>
      <c r="P545" s="10"/>
      <c r="Q545" s="11"/>
      <c r="R545" s="11"/>
      <c r="S545" s="43"/>
      <c r="T545" s="3"/>
      <c r="U545" s="3"/>
      <c r="V545" s="3"/>
      <c r="W545" s="3"/>
      <c r="Y545" s="98"/>
      <c r="Z545" s="96"/>
      <c r="AA545" s="96"/>
      <c r="AB545" s="98"/>
      <c r="AC545" s="96"/>
      <c r="AD545" s="97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  <c r="AO545" s="98"/>
    </row>
    <row r="546" spans="1:41" ht="22.5" customHeight="1" x14ac:dyDescent="0.55000000000000004">
      <c r="A546" s="5">
        <v>1000</v>
      </c>
      <c r="B546" s="52" t="s">
        <v>66</v>
      </c>
      <c r="C546" s="92"/>
      <c r="D546" s="60"/>
      <c r="E546" s="149"/>
      <c r="F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11"/>
      <c r="S546" s="43"/>
      <c r="T546" s="3"/>
      <c r="U546" s="3"/>
      <c r="V546" s="3"/>
      <c r="W546" s="3"/>
      <c r="Y546" s="98"/>
      <c r="Z546" s="96"/>
      <c r="AA546" s="96"/>
      <c r="AB546" s="98"/>
      <c r="AC546" s="96"/>
      <c r="AD546" s="97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  <c r="AO546" s="98"/>
    </row>
    <row r="547" spans="1:41" x14ac:dyDescent="0.55000000000000004">
      <c r="A547" s="5">
        <v>1000</v>
      </c>
      <c r="B547" s="52" t="s">
        <v>66</v>
      </c>
      <c r="C547" s="92"/>
      <c r="D547" s="60"/>
      <c r="E547" s="149"/>
      <c r="F547" s="60"/>
      <c r="G547" s="29"/>
      <c r="H547" s="94"/>
      <c r="I547" s="93"/>
      <c r="J547" s="93"/>
      <c r="K547" s="93"/>
      <c r="L547" s="22"/>
      <c r="M547" s="8"/>
      <c r="N547" s="91"/>
      <c r="O547" s="10"/>
      <c r="P547" s="10"/>
      <c r="Q547" s="11"/>
      <c r="R547" s="11"/>
      <c r="S547" s="43"/>
      <c r="T547" s="3"/>
      <c r="U547" s="3"/>
      <c r="V547" s="3"/>
      <c r="W547" s="3"/>
      <c r="Y547" s="98"/>
      <c r="Z547" s="96"/>
      <c r="AA547" s="96"/>
      <c r="AB547" s="98"/>
      <c r="AC547" s="96"/>
      <c r="AD547" s="97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  <c r="AO547" s="98"/>
    </row>
    <row r="548" spans="1:41" x14ac:dyDescent="0.55000000000000004">
      <c r="A548" s="5">
        <v>1000</v>
      </c>
      <c r="B548" s="52" t="s">
        <v>66</v>
      </c>
      <c r="C548" s="92"/>
      <c r="D548" s="60"/>
      <c r="E548" s="149"/>
      <c r="F548" s="60"/>
      <c r="G548" s="60"/>
      <c r="H548" s="29"/>
      <c r="I548" s="93"/>
      <c r="J548" s="93"/>
      <c r="K548" s="93"/>
      <c r="L548" s="22"/>
      <c r="M548" s="8"/>
      <c r="N548" s="104"/>
      <c r="O548" s="10"/>
      <c r="P548" s="10"/>
      <c r="Q548" s="11"/>
      <c r="R548" s="11"/>
      <c r="S548" s="43"/>
      <c r="T548" s="3"/>
      <c r="U548" s="3"/>
      <c r="V548" s="3"/>
      <c r="W548" s="3"/>
      <c r="Y548" s="98"/>
      <c r="Z548" s="96"/>
      <c r="AA548" s="96"/>
      <c r="AB548" s="98"/>
      <c r="AC548" s="96"/>
      <c r="AD548" s="97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  <c r="AO548" s="98"/>
    </row>
    <row r="549" spans="1:41" x14ac:dyDescent="0.55000000000000004">
      <c r="A549" s="5">
        <v>1000</v>
      </c>
      <c r="B549" s="52" t="s">
        <v>66</v>
      </c>
      <c r="C549" s="92"/>
      <c r="D549" s="60"/>
      <c r="E549" s="149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11"/>
      <c r="S549" s="43"/>
      <c r="T549" s="3"/>
      <c r="U549" s="3"/>
      <c r="V549" s="3"/>
      <c r="W549" s="3"/>
      <c r="Y549" s="98"/>
      <c r="Z549" s="96"/>
      <c r="AA549" s="96"/>
      <c r="AB549" s="98"/>
      <c r="AC549" s="96"/>
      <c r="AD549" s="97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  <c r="AO549" s="98"/>
    </row>
    <row r="550" spans="1:41" ht="22.5" customHeight="1" x14ac:dyDescent="0.55000000000000004">
      <c r="A550" s="5">
        <v>1000</v>
      </c>
      <c r="B550" s="52" t="s">
        <v>66</v>
      </c>
      <c r="C550" s="92"/>
      <c r="D550" s="60"/>
      <c r="E550" s="149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11"/>
      <c r="S550" s="43"/>
      <c r="T550" s="3"/>
      <c r="U550" s="3"/>
      <c r="V550" s="3"/>
      <c r="W550" s="3"/>
      <c r="Y550" s="98"/>
      <c r="Z550" s="96"/>
      <c r="AA550" s="96"/>
      <c r="AB550" s="98"/>
      <c r="AC550" s="96"/>
      <c r="AD550" s="97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  <c r="AO550" s="98"/>
    </row>
    <row r="551" spans="1:41" ht="22.5" customHeight="1" x14ac:dyDescent="0.55000000000000004">
      <c r="A551" s="5">
        <v>1000</v>
      </c>
      <c r="B551" s="52" t="s">
        <v>66</v>
      </c>
      <c r="C551" s="92"/>
      <c r="D551" s="60"/>
      <c r="E551" s="149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11"/>
      <c r="S551" s="43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  <c r="AO551" s="98"/>
    </row>
    <row r="552" spans="1:41" ht="22.5" customHeight="1" x14ac:dyDescent="0.55000000000000004">
      <c r="A552" s="5">
        <v>1000</v>
      </c>
      <c r="B552" s="52" t="s">
        <v>66</v>
      </c>
      <c r="C552" s="92"/>
      <c r="D552" s="60"/>
      <c r="E552" s="149"/>
      <c r="F552" s="60"/>
      <c r="G552" s="60"/>
      <c r="H552" s="29"/>
      <c r="I552" s="93"/>
      <c r="J552" s="93"/>
      <c r="K552" s="93"/>
      <c r="L552" s="22"/>
      <c r="M552" s="8"/>
      <c r="N552" s="9"/>
      <c r="O552" s="10"/>
      <c r="P552" s="10"/>
      <c r="Q552" s="11"/>
      <c r="R552" s="11"/>
      <c r="S552" s="43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  <c r="AO552" s="98"/>
    </row>
    <row r="553" spans="1:41" ht="22.5" customHeight="1" x14ac:dyDescent="0.55000000000000004">
      <c r="A553" s="5">
        <v>1000</v>
      </c>
      <c r="B553" s="52" t="s">
        <v>66</v>
      </c>
      <c r="C553" s="92"/>
      <c r="D553" s="60"/>
      <c r="E553" s="149"/>
      <c r="F553" s="60"/>
      <c r="G553" s="60"/>
      <c r="H553" s="29"/>
      <c r="I553" s="93"/>
      <c r="J553" s="93"/>
      <c r="K553" s="93"/>
      <c r="L553" s="22"/>
      <c r="M553" s="8"/>
      <c r="N553" s="9"/>
      <c r="O553" s="10"/>
      <c r="P553" s="10"/>
      <c r="Q553" s="11"/>
      <c r="R553" s="11"/>
      <c r="S553" s="43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  <c r="AO553" s="98"/>
    </row>
    <row r="554" spans="1:41" ht="22.5" customHeight="1" x14ac:dyDescent="0.55000000000000004">
      <c r="A554" s="5">
        <v>1000</v>
      </c>
      <c r="B554" s="52" t="s">
        <v>66</v>
      </c>
      <c r="C554" s="92"/>
      <c r="D554" s="60"/>
      <c r="E554" s="149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11"/>
      <c r="S554" s="43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  <c r="AO554" s="98"/>
    </row>
    <row r="555" spans="1:41" ht="22.5" customHeight="1" x14ac:dyDescent="0.55000000000000004">
      <c r="A555" s="5">
        <v>1000</v>
      </c>
      <c r="B555" s="52" t="s">
        <v>66</v>
      </c>
      <c r="C555" s="92"/>
      <c r="D555" s="60"/>
      <c r="E555" s="149"/>
      <c r="F555" s="60"/>
      <c r="G555" s="60"/>
      <c r="H555" s="29"/>
      <c r="I555" s="93"/>
      <c r="J555" s="93"/>
      <c r="K555" s="93"/>
      <c r="L555" s="22"/>
      <c r="M555" s="8"/>
      <c r="N555" s="91"/>
      <c r="O555" s="10"/>
      <c r="P555" s="10"/>
      <c r="Q555" s="11"/>
      <c r="R555" s="11"/>
      <c r="S555" s="43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  <c r="AO555" s="98"/>
    </row>
    <row r="556" spans="1:41" ht="22.5" customHeight="1" x14ac:dyDescent="0.55000000000000004">
      <c r="A556" s="5">
        <v>1000</v>
      </c>
      <c r="B556" s="52" t="s">
        <v>66</v>
      </c>
      <c r="C556" s="92"/>
      <c r="D556" s="60"/>
      <c r="E556" s="149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11"/>
      <c r="S556" s="43"/>
      <c r="W556" s="14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  <c r="AO556" s="98"/>
    </row>
    <row r="557" spans="1:41" ht="22.5" customHeight="1" x14ac:dyDescent="0.55000000000000004">
      <c r="A557" s="5">
        <v>1000</v>
      </c>
      <c r="B557" s="52" t="s">
        <v>66</v>
      </c>
      <c r="C557" s="92"/>
      <c r="D557" s="60"/>
      <c r="E557" s="149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11"/>
      <c r="S557" s="43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  <c r="AO557" s="98"/>
    </row>
    <row r="558" spans="1:41" ht="22.5" customHeight="1" x14ac:dyDescent="0.55000000000000004">
      <c r="A558" s="5">
        <v>1000</v>
      </c>
      <c r="B558" s="52" t="s">
        <v>66</v>
      </c>
      <c r="C558" s="92"/>
      <c r="D558" s="60"/>
      <c r="E558" s="149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11"/>
      <c r="S558" s="43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  <c r="AO558" s="98"/>
    </row>
    <row r="559" spans="1:41" ht="22.5" customHeight="1" x14ac:dyDescent="0.55000000000000004">
      <c r="A559" s="5">
        <v>1000</v>
      </c>
      <c r="B559" s="52" t="s">
        <v>66</v>
      </c>
      <c r="C559" s="92"/>
      <c r="D559" s="60"/>
      <c r="E559" s="149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11"/>
      <c r="S559" s="43"/>
      <c r="W559" s="14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  <c r="AO559" s="98"/>
    </row>
    <row r="560" spans="1:41" ht="22.5" customHeight="1" x14ac:dyDescent="0.55000000000000004">
      <c r="A560" s="5">
        <v>1000</v>
      </c>
      <c r="B560" s="52" t="s">
        <v>66</v>
      </c>
      <c r="C560" s="92"/>
      <c r="D560" s="60"/>
      <c r="E560" s="149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11"/>
      <c r="S560" s="43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  <c r="AO560" s="98"/>
    </row>
    <row r="561" spans="1:41" ht="22.5" customHeight="1" x14ac:dyDescent="0.55000000000000004">
      <c r="A561" s="5">
        <v>1000</v>
      </c>
      <c r="B561" s="52" t="s">
        <v>66</v>
      </c>
      <c r="C561" s="92"/>
      <c r="D561" s="60"/>
      <c r="E561" s="149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11"/>
      <c r="S561" s="43"/>
      <c r="W561" s="14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  <c r="AO561" s="98"/>
    </row>
    <row r="562" spans="1:41" ht="22.5" customHeight="1" x14ac:dyDescent="0.55000000000000004">
      <c r="A562" s="5">
        <v>1000</v>
      </c>
      <c r="B562" s="52" t="s">
        <v>66</v>
      </c>
      <c r="C562" s="92"/>
      <c r="D562" s="60"/>
      <c r="E562" s="149"/>
      <c r="F562" s="60"/>
      <c r="G562" s="60"/>
      <c r="H562" s="29"/>
      <c r="I562" s="93"/>
      <c r="J562" s="93"/>
      <c r="K562" s="93"/>
      <c r="L562" s="22"/>
      <c r="M562" s="8"/>
      <c r="N562" s="91"/>
      <c r="O562" s="10"/>
      <c r="P562" s="10"/>
      <c r="Q562" s="11"/>
      <c r="R562" s="11"/>
      <c r="S562" s="43"/>
      <c r="W562" s="14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  <c r="AO562" s="98"/>
    </row>
    <row r="563" spans="1:41" ht="22.5" customHeight="1" x14ac:dyDescent="0.55000000000000004">
      <c r="A563" s="5">
        <v>1000</v>
      </c>
      <c r="B563" s="52" t="s">
        <v>66</v>
      </c>
      <c r="C563" s="92"/>
      <c r="D563" s="60"/>
      <c r="E563" s="149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11"/>
      <c r="S563" s="43"/>
      <c r="W563" s="14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  <c r="AO563" s="98"/>
    </row>
    <row r="564" spans="1:41" ht="22.5" customHeight="1" x14ac:dyDescent="0.55000000000000004">
      <c r="A564" s="5">
        <v>1000</v>
      </c>
      <c r="B564" s="52" t="s">
        <v>66</v>
      </c>
      <c r="C564" s="92"/>
      <c r="D564" s="60"/>
      <c r="E564" s="149"/>
      <c r="F564" s="60"/>
      <c r="G564" s="60"/>
      <c r="H564" s="29"/>
      <c r="I564" s="93"/>
      <c r="J564" s="93"/>
      <c r="K564" s="93"/>
      <c r="L564" s="22"/>
      <c r="M564" s="8"/>
      <c r="N564" s="16"/>
      <c r="O564" s="10"/>
      <c r="P564" s="10"/>
      <c r="Q564" s="11"/>
      <c r="R564" s="11"/>
      <c r="S564" s="43"/>
      <c r="W564" s="14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  <c r="AO564" s="98"/>
    </row>
    <row r="565" spans="1:41" ht="22.5" customHeight="1" x14ac:dyDescent="0.55000000000000004">
      <c r="A565" s="5">
        <v>1000</v>
      </c>
      <c r="B565" s="52" t="s">
        <v>66</v>
      </c>
      <c r="C565" s="92"/>
      <c r="D565" s="60"/>
      <c r="E565" s="149"/>
      <c r="F565" s="60"/>
      <c r="G565" s="60"/>
      <c r="H565" s="29"/>
      <c r="I565" s="93"/>
      <c r="J565" s="93"/>
      <c r="K565" s="93"/>
      <c r="L565" s="22"/>
      <c r="M565" s="8"/>
      <c r="N565" s="17"/>
      <c r="O565" s="10"/>
      <c r="P565" s="10"/>
      <c r="Q565" s="11"/>
      <c r="R565" s="11"/>
      <c r="S565" s="43"/>
      <c r="W565" s="14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  <c r="AO565" s="98"/>
    </row>
    <row r="566" spans="1:41" ht="22.5" customHeight="1" x14ac:dyDescent="0.55000000000000004">
      <c r="A566" s="5">
        <v>1000</v>
      </c>
      <c r="B566" s="52" t="s">
        <v>66</v>
      </c>
      <c r="C566" s="92"/>
      <c r="D566" s="60"/>
      <c r="E566" s="149"/>
      <c r="F566" s="60"/>
      <c r="G566" s="60"/>
      <c r="H566" s="29"/>
      <c r="I566" s="93"/>
      <c r="J566" s="93"/>
      <c r="K566" s="93"/>
      <c r="L566" s="22"/>
      <c r="M566" s="8"/>
      <c r="N566" s="17"/>
      <c r="O566" s="10"/>
      <c r="P566" s="10"/>
      <c r="Q566" s="11"/>
      <c r="R566" s="11"/>
      <c r="S566" s="43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  <c r="AO566" s="98"/>
    </row>
    <row r="567" spans="1:41" ht="22.5" customHeight="1" x14ac:dyDescent="0.55000000000000004">
      <c r="A567" s="5">
        <v>1000</v>
      </c>
      <c r="B567" s="52" t="s">
        <v>66</v>
      </c>
      <c r="C567" s="92"/>
      <c r="D567" s="60"/>
      <c r="E567" s="149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11"/>
      <c r="S567" s="43"/>
      <c r="W567" s="14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  <c r="AO567" s="98"/>
    </row>
    <row r="568" spans="1:41" ht="22.5" customHeight="1" x14ac:dyDescent="0.55000000000000004">
      <c r="A568" s="5">
        <v>1000</v>
      </c>
      <c r="B568" s="52" t="s">
        <v>66</v>
      </c>
      <c r="C568" s="92"/>
      <c r="D568" s="60"/>
      <c r="E568" s="149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11"/>
      <c r="S568" s="43"/>
      <c r="W568" s="14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  <c r="AO568" s="98"/>
    </row>
    <row r="569" spans="1:41" ht="22.5" customHeight="1" x14ac:dyDescent="0.55000000000000004">
      <c r="A569" s="5">
        <v>1000</v>
      </c>
      <c r="B569" s="52" t="s">
        <v>66</v>
      </c>
      <c r="C569" s="92"/>
      <c r="D569" s="60"/>
      <c r="E569" s="149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11"/>
      <c r="S569" s="43"/>
      <c r="W569" s="14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  <c r="AO569" s="98"/>
    </row>
    <row r="570" spans="1:41" ht="22.5" customHeight="1" x14ac:dyDescent="0.55000000000000004">
      <c r="A570" s="5">
        <v>1000</v>
      </c>
      <c r="B570" s="52" t="s">
        <v>66</v>
      </c>
      <c r="C570" s="92"/>
      <c r="D570" s="60"/>
      <c r="E570" s="149"/>
      <c r="F570" s="60"/>
      <c r="G570" s="60"/>
      <c r="H570" s="93"/>
      <c r="I570" s="93"/>
      <c r="J570" s="93"/>
      <c r="K570" s="93"/>
      <c r="L570" s="22"/>
      <c r="M570" s="8"/>
      <c r="N570" s="9"/>
      <c r="O570" s="10"/>
      <c r="P570" s="10"/>
      <c r="Q570" s="11"/>
      <c r="R570" s="11"/>
      <c r="S570" s="43"/>
      <c r="W570" s="14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  <c r="AO570" s="98"/>
    </row>
    <row r="571" spans="1:41" ht="22.5" customHeight="1" x14ac:dyDescent="0.55000000000000004">
      <c r="A571" s="5">
        <v>1000</v>
      </c>
      <c r="B571" s="52" t="s">
        <v>66</v>
      </c>
      <c r="C571" s="92"/>
      <c r="D571" s="60"/>
      <c r="E571" s="149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11"/>
      <c r="S571" s="43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  <c r="AO571" s="98"/>
    </row>
    <row r="572" spans="1:41" ht="22.5" customHeight="1" x14ac:dyDescent="0.55000000000000004">
      <c r="A572" s="5">
        <v>1000</v>
      </c>
      <c r="B572" s="52" t="s">
        <v>66</v>
      </c>
      <c r="C572" s="92"/>
      <c r="D572" s="60"/>
      <c r="E572" s="149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11"/>
      <c r="S572" s="43"/>
      <c r="W572" s="14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  <c r="AO572" s="98"/>
    </row>
    <row r="573" spans="1:41" ht="22.5" customHeight="1" x14ac:dyDescent="0.55000000000000004">
      <c r="A573" s="5">
        <v>1000</v>
      </c>
      <c r="B573" s="52" t="s">
        <v>66</v>
      </c>
      <c r="C573" s="92"/>
      <c r="D573" s="60"/>
      <c r="E573" s="149"/>
      <c r="F573" s="60"/>
      <c r="G573" s="60"/>
      <c r="H573" s="29"/>
      <c r="I573" s="93"/>
      <c r="J573" s="93"/>
      <c r="K573" s="93"/>
      <c r="L573" s="22"/>
      <c r="M573" s="8"/>
      <c r="N573" s="9"/>
      <c r="O573" s="10"/>
      <c r="P573" s="10"/>
      <c r="Q573" s="11"/>
      <c r="R573" s="11"/>
      <c r="S573" s="43"/>
      <c r="W573" s="14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  <c r="AO573" s="98"/>
    </row>
    <row r="574" spans="1:41" ht="22.5" customHeight="1" x14ac:dyDescent="0.55000000000000004">
      <c r="A574" s="5">
        <v>1000</v>
      </c>
      <c r="B574" s="52" t="s">
        <v>66</v>
      </c>
      <c r="C574" s="92"/>
      <c r="D574" s="60"/>
      <c r="E574" s="149"/>
      <c r="F574" s="60"/>
      <c r="G574" s="60"/>
      <c r="H574" s="94"/>
      <c r="I574" s="93"/>
      <c r="J574" s="93"/>
      <c r="K574" s="93"/>
      <c r="L574" s="22"/>
      <c r="M574" s="8"/>
      <c r="N574" s="9"/>
      <c r="O574" s="10"/>
      <c r="P574" s="10"/>
      <c r="Q574" s="11"/>
      <c r="R574" s="11"/>
      <c r="S574" s="43"/>
      <c r="W574" s="14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  <c r="AO574" s="98"/>
    </row>
    <row r="575" spans="1:41" ht="22.5" customHeight="1" x14ac:dyDescent="0.55000000000000004">
      <c r="A575" s="5">
        <v>1000</v>
      </c>
      <c r="B575" s="52" t="s">
        <v>66</v>
      </c>
      <c r="C575" s="92"/>
      <c r="D575" s="60"/>
      <c r="E575" s="149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11"/>
      <c r="S575" s="43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  <c r="AO575" s="98"/>
    </row>
    <row r="576" spans="1:41" ht="22.5" customHeight="1" x14ac:dyDescent="0.55000000000000004">
      <c r="A576" s="5">
        <v>1000</v>
      </c>
      <c r="B576" s="52" t="s">
        <v>66</v>
      </c>
      <c r="C576" s="92"/>
      <c r="D576" s="60"/>
      <c r="E576" s="149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11"/>
      <c r="S576" s="43"/>
      <c r="W576" s="14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  <c r="AO576" s="98"/>
    </row>
    <row r="577" spans="1:41" ht="22.5" customHeight="1" x14ac:dyDescent="0.55000000000000004">
      <c r="A577" s="5">
        <v>1000</v>
      </c>
      <c r="B577" s="52" t="s">
        <v>66</v>
      </c>
      <c r="C577" s="92"/>
      <c r="D577" s="60"/>
      <c r="E577" s="149"/>
      <c r="F577" s="60"/>
      <c r="G577" s="60"/>
      <c r="H577" s="29"/>
      <c r="I577" s="93"/>
      <c r="J577" s="93"/>
      <c r="K577" s="93"/>
      <c r="L577" s="22"/>
      <c r="M577" s="8"/>
      <c r="N577" s="9"/>
      <c r="O577" s="10"/>
      <c r="P577" s="10"/>
      <c r="Q577" s="11"/>
      <c r="R577" s="11"/>
      <c r="S577" s="43"/>
      <c r="W577" s="14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  <c r="AO577" s="98"/>
    </row>
    <row r="578" spans="1:41" ht="22.5" customHeight="1" x14ac:dyDescent="0.55000000000000004">
      <c r="A578" s="5">
        <v>1000</v>
      </c>
      <c r="B578" s="52" t="s">
        <v>66</v>
      </c>
      <c r="C578" s="92"/>
      <c r="D578" s="60"/>
      <c r="E578" s="149"/>
      <c r="F578" s="60"/>
      <c r="G578" s="60"/>
      <c r="H578" s="29"/>
      <c r="I578" s="93"/>
      <c r="J578" s="93"/>
      <c r="K578" s="93"/>
      <c r="L578" s="22"/>
      <c r="M578" s="8"/>
      <c r="N578" s="9"/>
      <c r="O578" s="10"/>
      <c r="P578" s="10"/>
      <c r="Q578" s="11"/>
      <c r="R578" s="11"/>
      <c r="S578" s="43"/>
      <c r="W578" s="14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  <c r="AO578" s="98"/>
    </row>
    <row r="579" spans="1:41" ht="22.5" customHeight="1" x14ac:dyDescent="0.55000000000000004">
      <c r="A579" s="5">
        <v>1000</v>
      </c>
      <c r="B579" s="52" t="s">
        <v>66</v>
      </c>
      <c r="C579" s="92"/>
      <c r="D579" s="60"/>
      <c r="E579" s="149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11"/>
      <c r="S579" s="43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  <c r="AO579" s="98"/>
    </row>
    <row r="580" spans="1:41" ht="22.5" customHeight="1" x14ac:dyDescent="0.55000000000000004">
      <c r="A580" s="5">
        <v>1000</v>
      </c>
      <c r="B580" s="52" t="s">
        <v>66</v>
      </c>
      <c r="C580" s="92"/>
      <c r="D580" s="60"/>
      <c r="E580" s="149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11"/>
      <c r="S580" s="43"/>
      <c r="W580" s="14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  <c r="AO580" s="98"/>
    </row>
    <row r="581" spans="1:41" ht="22.5" customHeight="1" x14ac:dyDescent="0.55000000000000004">
      <c r="A581" s="5">
        <v>1000</v>
      </c>
      <c r="B581" s="52" t="s">
        <v>66</v>
      </c>
      <c r="C581" s="92"/>
      <c r="D581" s="60"/>
      <c r="E581" s="149"/>
      <c r="F581" s="60"/>
      <c r="G581" s="60"/>
      <c r="H581" s="29"/>
      <c r="I581" s="93"/>
      <c r="J581" s="93"/>
      <c r="K581" s="93"/>
      <c r="L581" s="22"/>
      <c r="M581" s="8"/>
      <c r="N581" s="9"/>
      <c r="O581" s="10"/>
      <c r="P581" s="10"/>
      <c r="Q581" s="11"/>
      <c r="R581" s="11"/>
      <c r="S581" s="43"/>
      <c r="W581" s="14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  <c r="AO581" s="98"/>
    </row>
    <row r="582" spans="1:41" ht="22.5" customHeight="1" x14ac:dyDescent="0.55000000000000004">
      <c r="A582" s="5">
        <v>1000</v>
      </c>
      <c r="B582" s="52" t="s">
        <v>66</v>
      </c>
      <c r="C582" s="92"/>
      <c r="D582" s="60"/>
      <c r="E582" s="149"/>
      <c r="F582" s="60"/>
      <c r="G582" s="60"/>
      <c r="H582" s="29"/>
      <c r="I582" s="93"/>
      <c r="J582" s="93"/>
      <c r="K582" s="93"/>
      <c r="L582" s="22"/>
      <c r="M582" s="8"/>
      <c r="N582" s="9"/>
      <c r="O582" s="10"/>
      <c r="P582" s="10"/>
      <c r="Q582" s="11"/>
      <c r="R582" s="11"/>
      <c r="S582" s="43"/>
      <c r="W582" s="14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  <c r="AO582" s="98"/>
    </row>
    <row r="583" spans="1:41" ht="22.5" customHeight="1" x14ac:dyDescent="0.55000000000000004">
      <c r="A583" s="5">
        <v>1000</v>
      </c>
      <c r="B583" s="52" t="s">
        <v>66</v>
      </c>
      <c r="C583" s="92"/>
      <c r="D583" s="60"/>
      <c r="E583" s="149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11"/>
      <c r="S583" s="43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  <c r="AO583" s="98"/>
    </row>
    <row r="584" spans="1:41" ht="22.5" customHeight="1" x14ac:dyDescent="0.55000000000000004">
      <c r="A584" s="5">
        <v>1000</v>
      </c>
      <c r="B584" s="52" t="s">
        <v>66</v>
      </c>
      <c r="C584" s="92"/>
      <c r="D584" s="60"/>
      <c r="E584" s="149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11"/>
      <c r="S584" s="43"/>
      <c r="W584" s="14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  <c r="AO584" s="98"/>
    </row>
    <row r="585" spans="1:41" ht="22.5" customHeight="1" x14ac:dyDescent="0.55000000000000004">
      <c r="A585" s="5">
        <v>1000</v>
      </c>
      <c r="B585" s="52" t="s">
        <v>66</v>
      </c>
      <c r="C585" s="92"/>
      <c r="D585" s="60"/>
      <c r="E585" s="149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11"/>
      <c r="S585" s="43"/>
      <c r="W585" s="14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  <c r="AO585" s="98"/>
    </row>
    <row r="586" spans="1:41" ht="22.5" customHeight="1" x14ac:dyDescent="0.55000000000000004">
      <c r="A586" s="5">
        <v>1000</v>
      </c>
      <c r="B586" s="52" t="s">
        <v>66</v>
      </c>
      <c r="C586" s="92"/>
      <c r="D586" s="60"/>
      <c r="E586" s="149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11"/>
      <c r="S586" s="43"/>
      <c r="W586" s="14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  <c r="AO586" s="98"/>
    </row>
    <row r="587" spans="1:41" ht="22.5" customHeight="1" x14ac:dyDescent="0.55000000000000004">
      <c r="A587" s="5">
        <v>1000</v>
      </c>
      <c r="B587" s="52" t="s">
        <v>66</v>
      </c>
      <c r="C587" s="92"/>
      <c r="D587" s="60"/>
      <c r="E587" s="149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11"/>
      <c r="S587" s="43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  <c r="AO587" s="98"/>
    </row>
    <row r="588" spans="1:41" ht="22.5" customHeight="1" x14ac:dyDescent="0.55000000000000004">
      <c r="A588" s="5">
        <v>1000</v>
      </c>
      <c r="B588" s="52" t="s">
        <v>66</v>
      </c>
      <c r="C588" s="92"/>
      <c r="D588" s="60"/>
      <c r="E588" s="149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11"/>
      <c r="S588" s="43"/>
      <c r="W588" s="14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  <c r="AO588" s="98"/>
    </row>
    <row r="589" spans="1:41" ht="22.5" customHeight="1" x14ac:dyDescent="0.55000000000000004">
      <c r="A589" s="5">
        <v>1000</v>
      </c>
      <c r="B589" s="52" t="s">
        <v>66</v>
      </c>
      <c r="C589" s="92"/>
      <c r="D589" s="60"/>
      <c r="E589" s="149"/>
      <c r="F589" s="60"/>
      <c r="G589" s="60"/>
      <c r="H589" s="29"/>
      <c r="I589" s="93"/>
      <c r="J589" s="93"/>
      <c r="K589" s="93"/>
      <c r="L589" s="22"/>
      <c r="M589" s="8"/>
      <c r="N589" s="16"/>
      <c r="O589" s="10"/>
      <c r="P589" s="10"/>
      <c r="Q589" s="11"/>
      <c r="R589" s="11"/>
      <c r="S589" s="43"/>
      <c r="W589" s="14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  <c r="AO589" s="98"/>
    </row>
    <row r="590" spans="1:41" ht="22.5" customHeight="1" x14ac:dyDescent="0.55000000000000004">
      <c r="A590" s="5">
        <v>1000</v>
      </c>
      <c r="B590" s="52" t="s">
        <v>66</v>
      </c>
      <c r="C590" s="92"/>
      <c r="D590" s="60"/>
      <c r="E590" s="149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11"/>
      <c r="S590" s="43"/>
      <c r="W590" s="14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  <c r="AO590" s="98"/>
    </row>
    <row r="591" spans="1:41" ht="22.5" customHeight="1" x14ac:dyDescent="0.55000000000000004">
      <c r="A591" s="5">
        <v>1000</v>
      </c>
      <c r="B591" s="52" t="s">
        <v>66</v>
      </c>
      <c r="C591" s="92"/>
      <c r="D591" s="60"/>
      <c r="E591" s="149"/>
      <c r="F591" s="60"/>
      <c r="G591" s="60"/>
      <c r="H591" s="29"/>
      <c r="I591" s="93"/>
      <c r="J591" s="93"/>
      <c r="K591" s="93"/>
      <c r="L591" s="22"/>
      <c r="M591" s="8"/>
      <c r="N591" s="17"/>
      <c r="O591" s="10"/>
      <c r="P591" s="10"/>
      <c r="Q591" s="11"/>
      <c r="R591" s="11"/>
      <c r="S591" s="43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  <c r="AO591" s="98"/>
    </row>
    <row r="592" spans="1:41" ht="22.5" customHeight="1" x14ac:dyDescent="0.55000000000000004">
      <c r="A592" s="5">
        <v>1000</v>
      </c>
      <c r="B592" s="52" t="s">
        <v>66</v>
      </c>
      <c r="C592" s="92"/>
      <c r="D592" s="60"/>
      <c r="E592" s="149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11"/>
      <c r="S592" s="43"/>
      <c r="W592" s="14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  <c r="AO592" s="98"/>
    </row>
    <row r="593" spans="1:41" ht="22.5" customHeight="1" x14ac:dyDescent="0.55000000000000004">
      <c r="A593" s="5">
        <v>1000</v>
      </c>
      <c r="B593" s="52" t="s">
        <v>66</v>
      </c>
      <c r="C593" s="92"/>
      <c r="D593" s="60"/>
      <c r="E593" s="149"/>
      <c r="F593" s="60"/>
      <c r="G593" s="60"/>
      <c r="H593" s="29"/>
      <c r="I593" s="93"/>
      <c r="J593" s="93"/>
      <c r="K593" s="93"/>
      <c r="L593" s="22"/>
      <c r="M593" s="8"/>
      <c r="N593" s="16"/>
      <c r="O593" s="10"/>
      <c r="P593" s="10"/>
      <c r="Q593" s="11"/>
      <c r="R593" s="11"/>
      <c r="S593" s="43"/>
      <c r="W593" s="14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  <c r="AO593" s="98"/>
    </row>
    <row r="594" spans="1:41" ht="22.5" customHeight="1" x14ac:dyDescent="0.55000000000000004">
      <c r="A594" s="5">
        <v>1000</v>
      </c>
      <c r="B594" s="52" t="s">
        <v>66</v>
      </c>
      <c r="C594" s="92"/>
      <c r="D594" s="60"/>
      <c r="E594" s="149"/>
      <c r="F594" s="60"/>
      <c r="G594" s="60"/>
      <c r="H594" s="29"/>
      <c r="I594" s="93"/>
      <c r="J594" s="93"/>
      <c r="K594" s="93"/>
      <c r="L594" s="22"/>
      <c r="M594" s="8"/>
      <c r="N594" s="17"/>
      <c r="O594" s="10"/>
      <c r="P594" s="10"/>
      <c r="Q594" s="11"/>
      <c r="R594" s="11"/>
      <c r="S594" s="43"/>
      <c r="W594" s="14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  <c r="AO594" s="98"/>
    </row>
    <row r="595" spans="1:41" ht="22.5" customHeight="1" x14ac:dyDescent="0.55000000000000004">
      <c r="A595" s="5">
        <v>1000</v>
      </c>
      <c r="B595" s="52" t="s">
        <v>66</v>
      </c>
      <c r="C595" s="92"/>
      <c r="D595" s="60"/>
      <c r="E595" s="149"/>
      <c r="F595" s="60"/>
      <c r="G595" s="60"/>
      <c r="H595" s="29"/>
      <c r="I595" s="93"/>
      <c r="J595" s="93"/>
      <c r="K595" s="93"/>
      <c r="L595" s="22"/>
      <c r="M595" s="8"/>
      <c r="N595" s="17"/>
      <c r="O595" s="10"/>
      <c r="P595" s="10"/>
      <c r="Q595" s="11"/>
      <c r="R595" s="11"/>
      <c r="S595" s="43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  <c r="AO595" s="98"/>
    </row>
    <row r="596" spans="1:41" ht="22.5" customHeight="1" x14ac:dyDescent="0.55000000000000004">
      <c r="A596" s="5">
        <v>1000</v>
      </c>
      <c r="B596" s="52" t="s">
        <v>66</v>
      </c>
      <c r="C596" s="92"/>
      <c r="D596" s="60"/>
      <c r="E596" s="149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11"/>
      <c r="S596" s="43"/>
      <c r="W596" s="14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  <c r="AO596" s="98"/>
    </row>
    <row r="597" spans="1:41" ht="22.5" customHeight="1" x14ac:dyDescent="0.55000000000000004">
      <c r="A597" s="5">
        <v>1000</v>
      </c>
      <c r="B597" s="52" t="s">
        <v>66</v>
      </c>
      <c r="C597" s="92"/>
      <c r="D597" s="60"/>
      <c r="E597" s="149"/>
      <c r="F597" s="60"/>
      <c r="G597" s="60"/>
      <c r="H597" s="29"/>
      <c r="I597" s="93"/>
      <c r="J597" s="93"/>
      <c r="K597" s="93"/>
      <c r="L597" s="22"/>
      <c r="M597" s="8"/>
      <c r="N597" s="16"/>
      <c r="O597" s="10"/>
      <c r="P597" s="10"/>
      <c r="Q597" s="11"/>
      <c r="R597" s="11"/>
      <c r="S597" s="43"/>
      <c r="W597" s="14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  <c r="AO597" s="98"/>
    </row>
    <row r="598" spans="1:41" ht="22.5" customHeight="1" x14ac:dyDescent="0.55000000000000004">
      <c r="A598" s="5">
        <v>1000</v>
      </c>
      <c r="B598" s="52" t="s">
        <v>66</v>
      </c>
      <c r="C598" s="92"/>
      <c r="D598" s="60"/>
      <c r="E598" s="149"/>
      <c r="F598" s="60"/>
      <c r="G598" s="60"/>
      <c r="H598" s="93"/>
      <c r="I598" s="93"/>
      <c r="J598" s="93"/>
      <c r="K598" s="93"/>
      <c r="L598" s="22"/>
      <c r="M598" s="8"/>
      <c r="N598" s="17"/>
      <c r="O598" s="10"/>
      <c r="P598" s="10"/>
      <c r="Q598" s="11"/>
      <c r="R598" s="11"/>
      <c r="S598" s="43"/>
      <c r="W598" s="14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  <c r="AO598" s="98"/>
    </row>
    <row r="599" spans="1:41" ht="22.5" customHeight="1" x14ac:dyDescent="0.55000000000000004">
      <c r="A599" s="5">
        <v>1000</v>
      </c>
      <c r="B599" s="52" t="s">
        <v>66</v>
      </c>
      <c r="C599" s="92"/>
      <c r="D599" s="60"/>
      <c r="E599" s="149"/>
      <c r="F599" s="60"/>
      <c r="G599" s="60"/>
      <c r="H599" s="29"/>
      <c r="I599" s="93"/>
      <c r="J599" s="93"/>
      <c r="K599" s="93"/>
      <c r="L599" s="22"/>
      <c r="M599" s="8"/>
      <c r="N599" s="17"/>
      <c r="O599" s="10"/>
      <c r="P599" s="10"/>
      <c r="Q599" s="11"/>
      <c r="R599" s="11"/>
      <c r="S599" s="43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  <c r="AO599" s="98"/>
    </row>
    <row r="600" spans="1:41" ht="22.5" customHeight="1" x14ac:dyDescent="0.55000000000000004">
      <c r="A600" s="5">
        <v>1000</v>
      </c>
      <c r="B600" s="52" t="s">
        <v>66</v>
      </c>
      <c r="C600" s="92"/>
      <c r="D600" s="60"/>
      <c r="E600" s="149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11"/>
      <c r="S600" s="43"/>
      <c r="W600" s="14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  <c r="AO600" s="98"/>
    </row>
    <row r="601" spans="1:41" ht="22.5" customHeight="1" x14ac:dyDescent="0.55000000000000004">
      <c r="A601" s="5">
        <v>1000</v>
      </c>
      <c r="B601" s="52" t="s">
        <v>66</v>
      </c>
      <c r="C601" s="92"/>
      <c r="D601" s="60"/>
      <c r="E601" s="149"/>
      <c r="F601" s="60"/>
      <c r="G601" s="60"/>
      <c r="H601" s="94"/>
      <c r="I601" s="93"/>
      <c r="J601" s="93"/>
      <c r="K601" s="93"/>
      <c r="L601" s="22"/>
      <c r="M601" s="8"/>
      <c r="N601" s="17"/>
      <c r="O601" s="10"/>
      <c r="P601" s="10"/>
      <c r="Q601" s="11"/>
      <c r="R601" s="11"/>
      <c r="S601" s="43"/>
      <c r="W601" s="14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  <c r="AO601" s="98"/>
    </row>
    <row r="602" spans="1:41" ht="22.5" customHeight="1" x14ac:dyDescent="0.55000000000000004">
      <c r="A602" s="5">
        <v>1000</v>
      </c>
      <c r="B602" s="52" t="s">
        <v>66</v>
      </c>
      <c r="C602" s="92"/>
      <c r="D602" s="60"/>
      <c r="E602" s="149"/>
      <c r="F602" s="60"/>
      <c r="G602" s="60"/>
      <c r="H602" s="29"/>
      <c r="I602" s="93"/>
      <c r="J602" s="93"/>
      <c r="K602" s="93"/>
      <c r="L602" s="22"/>
      <c r="M602" s="8"/>
      <c r="N602" s="17"/>
      <c r="O602" s="10"/>
      <c r="P602" s="10"/>
      <c r="Q602" s="11"/>
      <c r="R602" s="11"/>
      <c r="S602" s="43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  <c r="AO602" s="98"/>
    </row>
    <row r="603" spans="1:41" ht="22.5" customHeight="1" x14ac:dyDescent="0.55000000000000004">
      <c r="A603" s="5">
        <v>1000</v>
      </c>
      <c r="B603" s="52" t="s">
        <v>66</v>
      </c>
      <c r="C603" s="92"/>
      <c r="D603" s="60"/>
      <c r="E603" s="149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11"/>
      <c r="S603" s="43"/>
      <c r="W603" s="14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  <c r="AO603" s="98"/>
    </row>
    <row r="604" spans="1:41" ht="22.5" customHeight="1" x14ac:dyDescent="0.55000000000000004">
      <c r="A604" s="5">
        <v>1000</v>
      </c>
      <c r="B604" s="52" t="s">
        <v>66</v>
      </c>
      <c r="C604" s="92"/>
      <c r="D604" s="60"/>
      <c r="E604" s="149"/>
      <c r="F604" s="60"/>
      <c r="G604" s="60"/>
      <c r="H604" s="29"/>
      <c r="I604" s="93"/>
      <c r="J604" s="93"/>
      <c r="K604" s="93"/>
      <c r="L604" s="22"/>
      <c r="M604" s="8"/>
      <c r="N604" s="9"/>
      <c r="O604" s="10"/>
      <c r="P604" s="10"/>
      <c r="Q604" s="11"/>
      <c r="R604" s="11"/>
      <c r="S604" s="43"/>
      <c r="W604" s="14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  <c r="AO604" s="98"/>
    </row>
    <row r="605" spans="1:41" ht="22.5" customHeight="1" x14ac:dyDescent="0.55000000000000004">
      <c r="A605" s="5">
        <v>1000</v>
      </c>
      <c r="B605" s="52" t="s">
        <v>66</v>
      </c>
      <c r="C605" s="92"/>
      <c r="D605" s="60"/>
      <c r="E605" s="149"/>
      <c r="F605" s="60"/>
      <c r="G605" s="60"/>
      <c r="H605" s="29"/>
      <c r="I605" s="93"/>
      <c r="J605" s="93"/>
      <c r="K605" s="93"/>
      <c r="L605" s="22"/>
      <c r="M605" s="8"/>
      <c r="N605" s="18"/>
      <c r="O605" s="10"/>
      <c r="P605" s="10"/>
      <c r="Q605" s="11"/>
      <c r="R605" s="11"/>
      <c r="S605" s="43"/>
      <c r="W605" s="14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  <c r="AO605" s="98"/>
    </row>
    <row r="606" spans="1:41" ht="22.5" customHeight="1" x14ac:dyDescent="0.55000000000000004">
      <c r="A606" s="5">
        <v>1000</v>
      </c>
      <c r="B606" s="52" t="s">
        <v>66</v>
      </c>
      <c r="C606" s="92"/>
      <c r="D606" s="60"/>
      <c r="E606" s="149"/>
      <c r="F606" s="60"/>
      <c r="G606" s="60"/>
      <c r="H606" s="29"/>
      <c r="I606" s="93"/>
      <c r="J606" s="93"/>
      <c r="K606" s="93"/>
      <c r="L606" s="22"/>
      <c r="M606" s="8"/>
      <c r="N606" s="18"/>
      <c r="O606" s="10"/>
      <c r="P606" s="10"/>
      <c r="Q606" s="11"/>
      <c r="R606" s="11"/>
      <c r="S606" s="43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  <c r="AO606" s="98"/>
    </row>
    <row r="607" spans="1:41" ht="22.5" customHeight="1" x14ac:dyDescent="0.55000000000000004">
      <c r="A607" s="5">
        <v>1000</v>
      </c>
      <c r="B607" s="52" t="s">
        <v>66</v>
      </c>
      <c r="C607" s="92"/>
      <c r="D607" s="60"/>
      <c r="E607" s="149"/>
      <c r="F607" s="60"/>
      <c r="G607" s="60"/>
      <c r="H607" s="29"/>
      <c r="I607" s="93"/>
      <c r="J607" s="93"/>
      <c r="K607" s="93"/>
      <c r="L607" s="22"/>
      <c r="M607" s="8"/>
      <c r="N607" s="9"/>
      <c r="O607" s="10"/>
      <c r="P607" s="10"/>
      <c r="Q607" s="11"/>
      <c r="R607" s="11"/>
      <c r="S607" s="43"/>
      <c r="W607" s="14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  <c r="AO607" s="98"/>
    </row>
    <row r="608" spans="1:41" ht="22.5" customHeight="1" x14ac:dyDescent="0.55000000000000004">
      <c r="A608" s="5">
        <v>1000</v>
      </c>
      <c r="B608" s="52" t="s">
        <v>66</v>
      </c>
      <c r="C608" s="92"/>
      <c r="D608" s="60"/>
      <c r="E608" s="149"/>
      <c r="F608" s="60"/>
      <c r="G608" s="60"/>
      <c r="H608" s="29"/>
      <c r="I608" s="93"/>
      <c r="J608" s="93"/>
      <c r="K608" s="93"/>
      <c r="L608" s="22"/>
      <c r="M608" s="8"/>
      <c r="N608" s="9"/>
      <c r="O608" s="10"/>
      <c r="P608" s="10"/>
      <c r="Q608" s="11"/>
      <c r="R608" s="11"/>
      <c r="S608" s="43"/>
      <c r="W608" s="14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  <c r="AO608" s="98"/>
    </row>
    <row r="609" spans="1:41" ht="22.5" customHeight="1" x14ac:dyDescent="0.55000000000000004">
      <c r="A609" s="5">
        <v>1000</v>
      </c>
      <c r="B609" s="52" t="s">
        <v>66</v>
      </c>
      <c r="C609" s="92"/>
      <c r="D609" s="60"/>
      <c r="E609" s="149"/>
      <c r="F609" s="60"/>
      <c r="G609" s="60"/>
      <c r="H609" s="29"/>
      <c r="I609" s="93"/>
      <c r="J609" s="93"/>
      <c r="K609" s="93"/>
      <c r="L609" s="22"/>
      <c r="M609" s="8"/>
      <c r="N609" s="18"/>
      <c r="O609" s="10"/>
      <c r="P609" s="10"/>
      <c r="Q609" s="11"/>
      <c r="R609" s="11"/>
      <c r="S609" s="43"/>
      <c r="W609" s="14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  <c r="AO609" s="98"/>
    </row>
    <row r="610" spans="1:41" ht="22.5" customHeight="1" x14ac:dyDescent="0.55000000000000004">
      <c r="A610" s="5">
        <v>1000</v>
      </c>
      <c r="B610" s="52" t="s">
        <v>66</v>
      </c>
      <c r="C610" s="92"/>
      <c r="D610" s="60"/>
      <c r="E610" s="149"/>
      <c r="F610" s="60"/>
      <c r="G610" s="60"/>
      <c r="H610" s="29"/>
      <c r="I610" s="93"/>
      <c r="J610" s="93"/>
      <c r="K610" s="93"/>
      <c r="L610" s="22"/>
      <c r="M610" s="8"/>
      <c r="N610" s="18"/>
      <c r="O610" s="10"/>
      <c r="P610" s="10"/>
      <c r="Q610" s="11"/>
      <c r="R610" s="11"/>
      <c r="S610" s="43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  <c r="AO610" s="98"/>
    </row>
    <row r="611" spans="1:41" ht="22.5" customHeight="1" x14ac:dyDescent="0.55000000000000004">
      <c r="A611" s="5">
        <v>1000</v>
      </c>
      <c r="B611" s="52" t="s">
        <v>66</v>
      </c>
      <c r="C611" s="92"/>
      <c r="D611" s="60"/>
      <c r="E611" s="149"/>
      <c r="F611" s="60"/>
      <c r="G611" s="60"/>
      <c r="H611" s="29"/>
      <c r="I611" s="93"/>
      <c r="J611" s="93"/>
      <c r="K611" s="93"/>
      <c r="L611" s="22"/>
      <c r="M611" s="8"/>
      <c r="N611" s="9"/>
      <c r="O611" s="10"/>
      <c r="P611" s="10"/>
      <c r="Q611" s="11"/>
      <c r="R611" s="11"/>
      <c r="S611" s="43"/>
      <c r="W611" s="14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  <c r="AO611" s="98"/>
    </row>
    <row r="612" spans="1:41" ht="22.5" customHeight="1" x14ac:dyDescent="0.55000000000000004">
      <c r="A612" s="5">
        <v>1000</v>
      </c>
      <c r="B612" s="52" t="s">
        <v>66</v>
      </c>
      <c r="C612" s="92"/>
      <c r="D612" s="60"/>
      <c r="E612" s="149"/>
      <c r="F612" s="60"/>
      <c r="G612" s="60"/>
      <c r="H612" s="29"/>
      <c r="I612" s="93"/>
      <c r="J612" s="93"/>
      <c r="K612" s="93"/>
      <c r="L612" s="22"/>
      <c r="M612" s="8"/>
      <c r="N612" s="9"/>
      <c r="O612" s="10"/>
      <c r="P612" s="10"/>
      <c r="Q612" s="11"/>
      <c r="R612" s="11"/>
      <c r="S612" s="43"/>
      <c r="W612" s="14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  <c r="AO612" s="98"/>
    </row>
    <row r="613" spans="1:41" ht="22.5" customHeight="1" x14ac:dyDescent="0.55000000000000004">
      <c r="A613" s="5">
        <v>1000</v>
      </c>
      <c r="B613" s="52" t="s">
        <v>66</v>
      </c>
      <c r="C613" s="92"/>
      <c r="D613" s="60"/>
      <c r="E613" s="149"/>
      <c r="F613" s="60"/>
      <c r="G613" s="60"/>
      <c r="H613" s="29"/>
      <c r="I613" s="93"/>
      <c r="J613" s="93"/>
      <c r="K613" s="93"/>
      <c r="L613" s="22"/>
      <c r="M613" s="8"/>
      <c r="N613" s="18"/>
      <c r="O613" s="10"/>
      <c r="P613" s="10"/>
      <c r="Q613" s="11"/>
      <c r="R613" s="11"/>
      <c r="S613" s="43"/>
      <c r="W613" s="14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  <c r="AO613" s="98"/>
    </row>
    <row r="614" spans="1:41" ht="22.5" customHeight="1" x14ac:dyDescent="0.55000000000000004">
      <c r="A614" s="5">
        <v>1000</v>
      </c>
      <c r="B614" s="52" t="s">
        <v>66</v>
      </c>
      <c r="C614" s="92"/>
      <c r="D614" s="60"/>
      <c r="E614" s="149"/>
      <c r="F614" s="60"/>
      <c r="G614" s="60"/>
      <c r="H614" s="29"/>
      <c r="I614" s="93"/>
      <c r="J614" s="93"/>
      <c r="K614" s="93"/>
      <c r="L614" s="22"/>
      <c r="M614" s="8"/>
      <c r="N614" s="18"/>
      <c r="O614" s="10"/>
      <c r="P614" s="10"/>
      <c r="Q614" s="11"/>
      <c r="R614" s="11"/>
      <c r="S614" s="43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  <c r="AO614" s="98"/>
    </row>
    <row r="615" spans="1:41" ht="22.5" customHeight="1" x14ac:dyDescent="0.55000000000000004">
      <c r="A615" s="5">
        <v>1000</v>
      </c>
      <c r="B615" s="52" t="s">
        <v>66</v>
      </c>
      <c r="C615" s="92"/>
      <c r="D615" s="60"/>
      <c r="E615" s="149"/>
      <c r="F615" s="60"/>
      <c r="G615" s="60"/>
      <c r="H615" s="29"/>
      <c r="I615" s="93"/>
      <c r="J615" s="93"/>
      <c r="K615" s="93"/>
      <c r="L615" s="22"/>
      <c r="M615" s="8"/>
      <c r="N615" s="9"/>
      <c r="O615" s="10"/>
      <c r="P615" s="10"/>
      <c r="Q615" s="11"/>
      <c r="R615" s="11"/>
      <c r="S615" s="43"/>
      <c r="W615" s="14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  <c r="AO615" s="98"/>
    </row>
    <row r="616" spans="1:41" ht="22.5" customHeight="1" x14ac:dyDescent="0.55000000000000004">
      <c r="A616" s="5">
        <v>1000</v>
      </c>
      <c r="B616" s="52" t="s">
        <v>66</v>
      </c>
      <c r="C616" s="92"/>
      <c r="D616" s="60"/>
      <c r="E616" s="149"/>
      <c r="F616" s="60"/>
      <c r="G616" s="60"/>
      <c r="H616" s="29"/>
      <c r="I616" s="93"/>
      <c r="J616" s="93"/>
      <c r="K616" s="93"/>
      <c r="L616" s="22"/>
      <c r="M616" s="8"/>
      <c r="N616" s="16"/>
      <c r="O616" s="10"/>
      <c r="P616" s="10"/>
      <c r="Q616" s="11"/>
      <c r="R616" s="11"/>
      <c r="S616" s="43"/>
      <c r="W616" s="14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  <c r="AO616" s="98"/>
    </row>
    <row r="617" spans="1:41" ht="22.5" customHeight="1" x14ac:dyDescent="0.55000000000000004">
      <c r="A617" s="5">
        <v>1000</v>
      </c>
      <c r="B617" s="52" t="s">
        <v>66</v>
      </c>
      <c r="C617" s="92"/>
      <c r="D617" s="60"/>
      <c r="E617" s="149"/>
      <c r="F617" s="60"/>
      <c r="G617" s="60"/>
      <c r="H617" s="29"/>
      <c r="I617" s="93"/>
      <c r="J617" s="93"/>
      <c r="K617" s="93"/>
      <c r="L617" s="22"/>
      <c r="M617" s="8"/>
      <c r="N617" s="19"/>
      <c r="O617" s="10"/>
      <c r="P617" s="10"/>
      <c r="Q617" s="11"/>
      <c r="R617" s="11"/>
      <c r="S617" s="43"/>
      <c r="W617" s="14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  <c r="AO617" s="98"/>
    </row>
    <row r="618" spans="1:41" ht="22.5" customHeight="1" x14ac:dyDescent="0.55000000000000004">
      <c r="A618" s="5">
        <v>1000</v>
      </c>
      <c r="B618" s="52" t="s">
        <v>66</v>
      </c>
      <c r="C618" s="92"/>
      <c r="D618" s="60"/>
      <c r="E618" s="149"/>
      <c r="F618" s="60"/>
      <c r="G618" s="60"/>
      <c r="H618" s="29"/>
      <c r="I618" s="93"/>
      <c r="J618" s="93"/>
      <c r="K618" s="93"/>
      <c r="L618" s="22"/>
      <c r="M618" s="8"/>
      <c r="N618" s="19"/>
      <c r="O618" s="10"/>
      <c r="P618" s="10"/>
      <c r="Q618" s="11"/>
      <c r="R618" s="11"/>
      <c r="S618" s="43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  <c r="AO618" s="98"/>
    </row>
    <row r="619" spans="1:41" ht="22.5" customHeight="1" x14ac:dyDescent="0.55000000000000004">
      <c r="A619" s="5">
        <v>1000</v>
      </c>
      <c r="B619" s="52" t="s">
        <v>66</v>
      </c>
      <c r="C619" s="92"/>
      <c r="D619" s="60"/>
      <c r="E619" s="149"/>
      <c r="F619" s="60"/>
      <c r="G619" s="60"/>
      <c r="H619" s="29"/>
      <c r="I619" s="93"/>
      <c r="J619" s="93"/>
      <c r="K619" s="93"/>
      <c r="L619" s="22"/>
      <c r="M619" s="8"/>
      <c r="N619" s="17"/>
      <c r="O619" s="10"/>
      <c r="P619" s="10"/>
      <c r="Q619" s="11"/>
      <c r="R619" s="11"/>
      <c r="S619" s="43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  <c r="AO619" s="98"/>
    </row>
    <row r="620" spans="1:41" ht="22.5" customHeight="1" x14ac:dyDescent="0.55000000000000004">
      <c r="A620" s="5">
        <v>1000</v>
      </c>
      <c r="B620" s="52" t="s">
        <v>66</v>
      </c>
      <c r="C620" s="59"/>
      <c r="D620" s="60"/>
      <c r="E620" s="149"/>
      <c r="F620" s="60"/>
      <c r="G620" s="60"/>
      <c r="H620" s="29"/>
      <c r="I620" s="93"/>
      <c r="J620" s="93"/>
      <c r="K620" s="93"/>
      <c r="L620" s="6"/>
      <c r="M620" s="8"/>
      <c r="N620" s="9"/>
      <c r="O620" s="10"/>
      <c r="P620" s="10"/>
      <c r="Q620" s="11"/>
      <c r="R620" s="11"/>
      <c r="S620" s="43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  <c r="AO620" s="98"/>
    </row>
    <row r="621" spans="1:41" ht="22.5" customHeight="1" x14ac:dyDescent="0.55000000000000004">
      <c r="A621" s="5">
        <v>1000</v>
      </c>
      <c r="B621" s="52" t="s">
        <v>66</v>
      </c>
      <c r="C621" s="59"/>
      <c r="D621" s="60"/>
      <c r="E621" s="149"/>
      <c r="F621" s="60"/>
      <c r="G621" s="60"/>
      <c r="H621" s="29"/>
      <c r="I621" s="29"/>
      <c r="J621" s="93"/>
      <c r="K621" s="93"/>
      <c r="L621" s="6"/>
      <c r="M621" s="8"/>
      <c r="N621" s="9"/>
      <c r="O621" s="10"/>
      <c r="P621" s="10"/>
      <c r="Q621" s="11"/>
      <c r="R621" s="11"/>
      <c r="S621" s="43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  <c r="AO621" s="98"/>
    </row>
    <row r="622" spans="1:41" ht="22.5" customHeight="1" x14ac:dyDescent="0.55000000000000004">
      <c r="A622" s="5">
        <v>1000</v>
      </c>
      <c r="B622" s="52" t="s">
        <v>66</v>
      </c>
      <c r="C622" s="59"/>
      <c r="D622" s="60"/>
      <c r="E622" s="149"/>
      <c r="F622" s="60"/>
      <c r="G622" s="60"/>
      <c r="H622" s="29"/>
      <c r="I622" s="29"/>
      <c r="J622" s="93"/>
      <c r="K622" s="93"/>
      <c r="L622" s="6"/>
      <c r="M622" s="8"/>
      <c r="N622" s="9"/>
      <c r="O622" s="10"/>
      <c r="P622" s="10"/>
      <c r="Q622" s="11"/>
      <c r="R622" s="11"/>
      <c r="S622" s="43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  <c r="AO622" s="98"/>
    </row>
    <row r="623" spans="1:41" ht="22.5" customHeight="1" x14ac:dyDescent="0.55000000000000004">
      <c r="A623" s="5">
        <v>1000</v>
      </c>
      <c r="B623" s="52" t="s">
        <v>66</v>
      </c>
      <c r="C623" s="59"/>
      <c r="D623" s="60"/>
      <c r="E623" s="149"/>
      <c r="F623" s="60"/>
      <c r="G623" s="60"/>
      <c r="H623" s="29"/>
      <c r="I623" s="29"/>
      <c r="J623" s="93"/>
      <c r="K623" s="93"/>
      <c r="L623" s="6"/>
      <c r="M623" s="8"/>
      <c r="N623" s="9"/>
      <c r="O623" s="10"/>
      <c r="P623" s="10"/>
      <c r="Q623" s="11"/>
      <c r="R623" s="11"/>
      <c r="S623" s="43"/>
      <c r="W623" s="14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  <c r="AO623" s="98"/>
    </row>
    <row r="624" spans="1:41" ht="22.5" customHeight="1" x14ac:dyDescent="0.55000000000000004">
      <c r="A624" s="5">
        <v>1000</v>
      </c>
      <c r="B624" s="52" t="s">
        <v>66</v>
      </c>
      <c r="C624" s="59"/>
      <c r="D624" s="60"/>
      <c r="E624" s="149"/>
      <c r="F624" s="60"/>
      <c r="G624" s="60"/>
      <c r="H624" s="29"/>
      <c r="I624" s="29"/>
      <c r="J624" s="93"/>
      <c r="K624" s="93"/>
      <c r="L624" s="6"/>
      <c r="M624" s="8"/>
      <c r="N624" s="9"/>
      <c r="O624" s="10"/>
      <c r="P624" s="10"/>
      <c r="Q624" s="11"/>
      <c r="R624" s="11"/>
      <c r="S624" s="43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  <c r="AO624" s="98"/>
    </row>
    <row r="625" spans="1:41" ht="22.5" customHeight="1" x14ac:dyDescent="0.55000000000000004">
      <c r="A625" s="5">
        <v>1000</v>
      </c>
      <c r="B625" s="52" t="s">
        <v>66</v>
      </c>
      <c r="C625" s="59"/>
      <c r="D625" s="60"/>
      <c r="E625" s="149"/>
      <c r="F625" s="60"/>
      <c r="G625" s="60"/>
      <c r="H625" s="29"/>
      <c r="I625" s="29"/>
      <c r="J625" s="93"/>
      <c r="K625" s="93"/>
      <c r="L625" s="6"/>
      <c r="M625" s="8"/>
      <c r="N625" s="17"/>
      <c r="O625" s="10"/>
      <c r="P625" s="10"/>
      <c r="Q625" s="11"/>
      <c r="R625" s="11"/>
      <c r="S625" s="43"/>
      <c r="W625" s="14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  <c r="AO625" s="98"/>
    </row>
    <row r="626" spans="1:41" ht="22.5" customHeight="1" x14ac:dyDescent="0.55000000000000004">
      <c r="A626" s="5">
        <v>1000</v>
      </c>
      <c r="B626" s="52" t="s">
        <v>66</v>
      </c>
      <c r="C626" s="59"/>
      <c r="D626" s="60"/>
      <c r="E626" s="149"/>
      <c r="F626" s="60"/>
      <c r="G626" s="60"/>
      <c r="H626" s="29"/>
      <c r="I626" s="29"/>
      <c r="J626" s="93"/>
      <c r="K626" s="93"/>
      <c r="L626" s="6"/>
      <c r="M626" s="8"/>
      <c r="N626" s="9"/>
      <c r="O626" s="10"/>
      <c r="P626" s="10"/>
      <c r="Q626" s="11"/>
      <c r="R626" s="11"/>
      <c r="S626" s="43"/>
      <c r="W626" s="14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  <c r="AO626" s="98"/>
    </row>
    <row r="627" spans="1:41" ht="22.5" customHeight="1" x14ac:dyDescent="0.55000000000000004">
      <c r="A627" s="5">
        <v>1000</v>
      </c>
      <c r="B627" s="52" t="s">
        <v>66</v>
      </c>
      <c r="C627" s="59"/>
      <c r="D627" s="60"/>
      <c r="E627" s="149"/>
      <c r="F627" s="60"/>
      <c r="G627" s="60"/>
      <c r="H627" s="29"/>
      <c r="I627" s="93"/>
      <c r="J627" s="93"/>
      <c r="K627" s="93"/>
      <c r="L627" s="6"/>
      <c r="M627" s="8"/>
      <c r="N627" s="9"/>
      <c r="O627" s="10"/>
      <c r="P627" s="10"/>
      <c r="Q627" s="11"/>
      <c r="R627" s="11"/>
      <c r="S627" s="43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  <c r="AO627" s="98"/>
    </row>
    <row r="628" spans="1:41" ht="22.5" customHeight="1" x14ac:dyDescent="0.55000000000000004">
      <c r="A628" s="5">
        <v>1000</v>
      </c>
      <c r="B628" s="52" t="s">
        <v>66</v>
      </c>
      <c r="C628" s="59"/>
      <c r="D628" s="60"/>
      <c r="E628" s="149"/>
      <c r="F628" s="60"/>
      <c r="G628" s="60"/>
      <c r="H628" s="29"/>
      <c r="I628" s="93"/>
      <c r="J628" s="93"/>
      <c r="K628" s="93"/>
      <c r="L628" s="6"/>
      <c r="M628" s="8"/>
      <c r="N628" s="9"/>
      <c r="O628" s="10"/>
      <c r="P628" s="10"/>
      <c r="Q628" s="11"/>
      <c r="R628" s="11"/>
      <c r="S628" s="43"/>
      <c r="W628" s="14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  <c r="AO628" s="98"/>
    </row>
    <row r="629" spans="1:41" ht="22.5" customHeight="1" x14ac:dyDescent="0.55000000000000004">
      <c r="A629" s="5">
        <v>1000</v>
      </c>
      <c r="B629" s="52" t="s">
        <v>66</v>
      </c>
      <c r="C629" s="59"/>
      <c r="D629" s="60"/>
      <c r="E629" s="149"/>
      <c r="F629" s="60"/>
      <c r="G629" s="60"/>
      <c r="H629" s="29"/>
      <c r="I629" s="93"/>
      <c r="J629" s="93"/>
      <c r="K629" s="93"/>
      <c r="L629" s="6"/>
      <c r="M629" s="8"/>
      <c r="N629" s="18"/>
      <c r="O629" s="10"/>
      <c r="P629" s="10"/>
      <c r="Q629" s="11"/>
      <c r="R629" s="11"/>
      <c r="S629" s="43"/>
      <c r="W629" s="14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  <c r="AO629" s="98"/>
    </row>
    <row r="630" spans="1:41" ht="22.5" customHeight="1" x14ac:dyDescent="0.55000000000000004">
      <c r="A630" s="5">
        <v>1000</v>
      </c>
      <c r="B630" s="52" t="s">
        <v>66</v>
      </c>
      <c r="C630" s="59"/>
      <c r="D630" s="60"/>
      <c r="E630" s="149"/>
      <c r="F630" s="60"/>
      <c r="G630" s="60"/>
      <c r="H630" s="29"/>
      <c r="I630" s="93"/>
      <c r="J630" s="93"/>
      <c r="K630" s="93"/>
      <c r="L630" s="6"/>
      <c r="M630" s="8"/>
      <c r="N630" s="9"/>
      <c r="O630" s="10"/>
      <c r="P630" s="10"/>
      <c r="Q630" s="11"/>
      <c r="R630" s="11"/>
      <c r="S630" s="43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  <c r="AO630" s="98"/>
    </row>
    <row r="631" spans="1:41" ht="22.5" customHeight="1" x14ac:dyDescent="0.55000000000000004">
      <c r="A631" s="5">
        <v>1000</v>
      </c>
      <c r="B631" s="52" t="s">
        <v>66</v>
      </c>
      <c r="C631" s="59"/>
      <c r="D631" s="60"/>
      <c r="E631" s="149"/>
      <c r="F631" s="60"/>
      <c r="G631" s="60"/>
      <c r="H631" s="93"/>
      <c r="I631" s="93"/>
      <c r="J631" s="93"/>
      <c r="K631" s="93"/>
      <c r="L631" s="6"/>
      <c r="M631" s="8"/>
      <c r="N631" s="21"/>
      <c r="O631" s="10"/>
      <c r="P631" s="10"/>
      <c r="Q631" s="11"/>
      <c r="R631" s="11"/>
      <c r="S631" s="43"/>
      <c r="W631" s="14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  <c r="AO631" s="98"/>
    </row>
    <row r="632" spans="1:41" ht="22.5" customHeight="1" x14ac:dyDescent="0.55000000000000004">
      <c r="A632" s="5">
        <v>1000</v>
      </c>
      <c r="B632" s="52" t="s">
        <v>66</v>
      </c>
      <c r="C632" s="59"/>
      <c r="D632" s="60"/>
      <c r="E632" s="149"/>
      <c r="F632" s="60"/>
      <c r="G632" s="60"/>
      <c r="H632" s="93"/>
      <c r="I632" s="93"/>
      <c r="J632" s="93"/>
      <c r="K632" s="93"/>
      <c r="L632" s="6"/>
      <c r="M632" s="8"/>
      <c r="N632" s="21"/>
      <c r="O632" s="10"/>
      <c r="P632" s="10"/>
      <c r="Q632" s="11"/>
      <c r="R632" s="11"/>
      <c r="S632" s="43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  <c r="AO632" s="98"/>
    </row>
    <row r="633" spans="1:41" ht="22.5" customHeight="1" x14ac:dyDescent="0.55000000000000004">
      <c r="A633" s="5">
        <v>1000</v>
      </c>
      <c r="B633" s="52" t="s">
        <v>66</v>
      </c>
      <c r="C633" s="59"/>
      <c r="D633" s="60"/>
      <c r="E633" s="149"/>
      <c r="F633" s="60"/>
      <c r="G633" s="60"/>
      <c r="H633" s="55"/>
      <c r="I633" s="23"/>
      <c r="J633" s="23"/>
      <c r="K633" s="24"/>
      <c r="L633" s="24"/>
      <c r="M633" s="8"/>
      <c r="N633" s="21"/>
      <c r="O633" s="10"/>
      <c r="P633" s="10"/>
      <c r="Q633" s="11"/>
      <c r="R633" s="11"/>
      <c r="S633" s="43"/>
      <c r="W633" s="14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  <c r="AO633" s="98"/>
    </row>
    <row r="634" spans="1:41" ht="22.5" customHeight="1" x14ac:dyDescent="0.55000000000000004">
      <c r="A634" s="5">
        <v>1000</v>
      </c>
      <c r="B634" s="52" t="s">
        <v>66</v>
      </c>
      <c r="C634" s="59"/>
      <c r="D634" s="60"/>
      <c r="E634" s="149"/>
      <c r="F634" s="60"/>
      <c r="G634" s="60"/>
      <c r="H634" s="15"/>
      <c r="I634" s="6"/>
      <c r="J634" s="25"/>
      <c r="K634" s="26"/>
      <c r="L634" s="24"/>
      <c r="M634" s="8"/>
      <c r="N634" s="21"/>
      <c r="O634" s="10"/>
      <c r="P634" s="10"/>
      <c r="Q634" s="11"/>
      <c r="R634" s="11"/>
      <c r="S634" s="43"/>
      <c r="W634" s="14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  <c r="AO634" s="98"/>
    </row>
    <row r="635" spans="1:41" ht="22.5" customHeight="1" x14ac:dyDescent="0.55000000000000004">
      <c r="A635" s="5">
        <v>1000</v>
      </c>
      <c r="B635" s="52" t="s">
        <v>66</v>
      </c>
      <c r="C635" s="59"/>
      <c r="D635" s="60"/>
      <c r="E635" s="149"/>
      <c r="F635" s="60"/>
      <c r="G635" s="60"/>
      <c r="H635" s="15"/>
      <c r="I635" s="25"/>
      <c r="J635" s="6"/>
      <c r="K635" s="25"/>
      <c r="L635" s="26"/>
      <c r="M635" s="8"/>
      <c r="N635" s="21"/>
      <c r="O635" s="10"/>
      <c r="P635" s="10"/>
      <c r="Q635" s="11"/>
      <c r="R635" s="11"/>
      <c r="S635" s="43"/>
      <c r="W635" s="14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  <c r="AO635" s="98"/>
    </row>
    <row r="636" spans="1:41" ht="22.5" customHeight="1" x14ac:dyDescent="0.55000000000000004">
      <c r="A636" s="5">
        <v>1000</v>
      </c>
      <c r="B636" s="52" t="s">
        <v>66</v>
      </c>
      <c r="C636" s="59"/>
      <c r="D636" s="60"/>
      <c r="E636" s="149"/>
      <c r="F636" s="60"/>
      <c r="G636" s="60"/>
      <c r="H636" s="15"/>
      <c r="I636" s="6"/>
      <c r="J636" s="6"/>
      <c r="K636" s="6"/>
      <c r="L636" s="25"/>
      <c r="M636" s="8"/>
      <c r="N636" s="21"/>
      <c r="O636" s="10"/>
      <c r="P636" s="10"/>
      <c r="Q636" s="11"/>
      <c r="R636" s="11"/>
      <c r="S636" s="43"/>
      <c r="W636" s="14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  <c r="AO636" s="98"/>
    </row>
    <row r="637" spans="1:41" ht="22.5" customHeight="1" x14ac:dyDescent="0.55000000000000004">
      <c r="A637" s="5">
        <v>1000</v>
      </c>
      <c r="B637" s="52" t="s">
        <v>66</v>
      </c>
      <c r="C637" s="59"/>
      <c r="D637" s="60"/>
      <c r="E637" s="149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11"/>
      <c r="S637" s="43"/>
      <c r="W637" s="14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  <c r="AO637" s="98"/>
    </row>
    <row r="638" spans="1:41" ht="22.5" customHeight="1" x14ac:dyDescent="0.55000000000000004">
      <c r="A638" s="5">
        <v>1000</v>
      </c>
      <c r="B638" s="52" t="s">
        <v>66</v>
      </c>
      <c r="C638" s="59"/>
      <c r="D638" s="60"/>
      <c r="E638" s="149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11"/>
      <c r="S638" s="43"/>
      <c r="W638" s="14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  <c r="AO638" s="98"/>
    </row>
    <row r="639" spans="1:41" ht="22.5" customHeight="1" x14ac:dyDescent="0.55000000000000004">
      <c r="A639" s="5">
        <v>1000</v>
      </c>
      <c r="B639" s="52" t="s">
        <v>66</v>
      </c>
      <c r="C639" s="59"/>
      <c r="D639" s="60"/>
      <c r="E639" s="149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11"/>
      <c r="S639" s="43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  <c r="AO639" s="98"/>
    </row>
    <row r="640" spans="1:41" ht="22.5" customHeight="1" x14ac:dyDescent="0.55000000000000004">
      <c r="A640" s="5">
        <v>1000</v>
      </c>
      <c r="B640" s="52" t="s">
        <v>66</v>
      </c>
      <c r="C640" s="59"/>
      <c r="D640" s="60"/>
      <c r="E640" s="149"/>
      <c r="F640" s="60"/>
      <c r="G640" s="60"/>
      <c r="H640" s="15"/>
      <c r="I640" s="6"/>
      <c r="J640" s="6"/>
      <c r="K640" s="7"/>
      <c r="L640" s="6"/>
      <c r="M640" s="8"/>
      <c r="N640" s="21"/>
      <c r="O640" s="10"/>
      <c r="P640" s="10"/>
      <c r="Q640" s="11"/>
      <c r="R640" s="11"/>
      <c r="S640" s="43"/>
      <c r="W640" s="14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  <c r="AO640" s="98"/>
    </row>
    <row r="641" spans="1:41" ht="22.5" customHeight="1" x14ac:dyDescent="0.55000000000000004">
      <c r="A641" s="5">
        <v>1000</v>
      </c>
      <c r="B641" s="52" t="s">
        <v>66</v>
      </c>
      <c r="C641" s="59"/>
      <c r="D641" s="60"/>
      <c r="E641" s="149"/>
      <c r="F641" s="60"/>
      <c r="G641" s="60"/>
      <c r="H641" s="15"/>
      <c r="I641" s="6"/>
      <c r="J641" s="23"/>
      <c r="K641" s="23"/>
      <c r="L641" s="7"/>
      <c r="M641" s="8"/>
      <c r="N641" s="21"/>
      <c r="O641" s="10"/>
      <c r="P641" s="10"/>
      <c r="Q641" s="11"/>
      <c r="R641" s="11"/>
      <c r="S641" s="43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  <c r="AO641" s="98"/>
    </row>
    <row r="642" spans="1:41" ht="22.5" customHeight="1" x14ac:dyDescent="0.55000000000000004">
      <c r="A642" s="5">
        <v>1000</v>
      </c>
      <c r="B642" s="52" t="s">
        <v>66</v>
      </c>
      <c r="C642" s="59"/>
      <c r="D642" s="60"/>
      <c r="E642" s="149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11"/>
      <c r="S642" s="43"/>
      <c r="W642" s="14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  <c r="AO642" s="98"/>
    </row>
    <row r="643" spans="1:41" ht="22.5" customHeight="1" x14ac:dyDescent="0.55000000000000004">
      <c r="A643" s="5">
        <v>1000</v>
      </c>
      <c r="B643" s="52" t="s">
        <v>66</v>
      </c>
      <c r="C643" s="59"/>
      <c r="D643" s="60"/>
      <c r="E643" s="149"/>
      <c r="F643" s="60"/>
      <c r="G643" s="60"/>
      <c r="H643" s="15"/>
      <c r="I643" s="6"/>
      <c r="J643" s="6"/>
      <c r="K643" s="6"/>
      <c r="L643" s="6"/>
      <c r="M643" s="8"/>
      <c r="N643" s="21"/>
      <c r="O643" s="10"/>
      <c r="P643" s="10"/>
      <c r="Q643" s="11"/>
      <c r="R643" s="11"/>
      <c r="S643" s="43"/>
      <c r="W643" s="14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  <c r="AO643" s="98"/>
    </row>
    <row r="644" spans="1:41" ht="22.5" customHeight="1" x14ac:dyDescent="0.55000000000000004">
      <c r="A644" s="5">
        <v>1000</v>
      </c>
      <c r="B644" s="52" t="s">
        <v>66</v>
      </c>
      <c r="C644" s="59"/>
      <c r="D644" s="60"/>
      <c r="E644" s="149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11"/>
      <c r="S644" s="43"/>
      <c r="W644" s="14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  <c r="AI644" s="98"/>
      <c r="AJ644" s="98"/>
      <c r="AK644" s="98"/>
      <c r="AL644" s="98"/>
      <c r="AM644" s="98"/>
      <c r="AN644" s="98"/>
      <c r="AO644" s="98"/>
    </row>
    <row r="645" spans="1:41" x14ac:dyDescent="0.55000000000000004">
      <c r="A645" s="5">
        <v>1000</v>
      </c>
      <c r="B645" s="52" t="s">
        <v>66</v>
      </c>
      <c r="C645" s="59"/>
      <c r="D645" s="60"/>
      <c r="E645" s="149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11"/>
      <c r="S645" s="43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  <c r="AI645" s="98"/>
      <c r="AJ645" s="98"/>
      <c r="AK645" s="98"/>
      <c r="AL645" s="98"/>
      <c r="AM645" s="98"/>
      <c r="AN645" s="98"/>
      <c r="AO645" s="98"/>
    </row>
    <row r="646" spans="1:41" x14ac:dyDescent="0.55000000000000004">
      <c r="A646" s="5">
        <v>1000</v>
      </c>
      <c r="B646" s="52" t="s">
        <v>66</v>
      </c>
      <c r="C646" s="59"/>
      <c r="D646" s="60"/>
      <c r="E646" s="149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11"/>
      <c r="S646" s="43"/>
      <c r="W646" s="14"/>
      <c r="Y646" s="98"/>
      <c r="Z646" s="98"/>
      <c r="AA646" s="98"/>
      <c r="AB646" s="98"/>
      <c r="AC646" s="98"/>
      <c r="AD646" s="98"/>
      <c r="AE646" s="98"/>
      <c r="AF646" s="98"/>
      <c r="AG646" s="98"/>
      <c r="AH646" s="98"/>
      <c r="AI646" s="98"/>
      <c r="AJ646" s="98"/>
      <c r="AK646" s="98"/>
      <c r="AL646" s="98"/>
      <c r="AM646" s="98"/>
      <c r="AN646" s="98"/>
      <c r="AO646" s="98"/>
    </row>
    <row r="647" spans="1:41" x14ac:dyDescent="0.55000000000000004">
      <c r="A647" s="5">
        <v>1000</v>
      </c>
      <c r="B647" s="52" t="s">
        <v>66</v>
      </c>
      <c r="C647" s="59"/>
      <c r="D647" s="60"/>
      <c r="E647" s="149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11"/>
      <c r="S647" s="43"/>
      <c r="W647" s="14"/>
      <c r="Y647" s="98"/>
      <c r="Z647" s="98"/>
      <c r="AA647" s="98"/>
      <c r="AB647" s="98"/>
      <c r="AC647" s="98"/>
      <c r="AD647" s="98"/>
      <c r="AE647" s="98"/>
      <c r="AF647" s="98"/>
      <c r="AG647" s="98"/>
      <c r="AH647" s="98"/>
      <c r="AI647" s="98"/>
      <c r="AJ647" s="98"/>
      <c r="AK647" s="98"/>
      <c r="AL647" s="98"/>
      <c r="AM647" s="98"/>
      <c r="AN647" s="98"/>
      <c r="AO647" s="98"/>
    </row>
    <row r="648" spans="1:41" ht="22.5" customHeight="1" x14ac:dyDescent="0.55000000000000004">
      <c r="A648" s="5">
        <v>1000</v>
      </c>
      <c r="B648" s="52" t="s">
        <v>66</v>
      </c>
      <c r="C648" s="59"/>
      <c r="D648" s="60"/>
      <c r="E648" s="149"/>
      <c r="F648" s="60"/>
      <c r="G648" s="60"/>
      <c r="H648" s="15"/>
      <c r="I648" s="6"/>
      <c r="J648" s="6"/>
      <c r="K648" s="7"/>
      <c r="L648" s="7"/>
      <c r="M648" s="8"/>
      <c r="N648" s="21"/>
      <c r="O648" s="10"/>
      <c r="P648" s="10"/>
      <c r="Q648" s="11"/>
      <c r="R648" s="11"/>
      <c r="S648" s="43"/>
      <c r="Y648" s="98"/>
      <c r="Z648" s="98"/>
      <c r="AA648" s="98"/>
      <c r="AB648" s="98"/>
      <c r="AC648" s="98"/>
      <c r="AD648" s="98"/>
      <c r="AE648" s="98"/>
      <c r="AF648" s="98"/>
      <c r="AG648" s="98"/>
      <c r="AH648" s="98"/>
      <c r="AI648" s="98"/>
      <c r="AJ648" s="98"/>
      <c r="AK648" s="98"/>
      <c r="AL648" s="98"/>
      <c r="AM648" s="98"/>
      <c r="AN648" s="98"/>
      <c r="AO648" s="98"/>
    </row>
    <row r="649" spans="1:41" ht="22.5" customHeight="1" x14ac:dyDescent="0.55000000000000004">
      <c r="A649" s="5">
        <v>1000</v>
      </c>
      <c r="B649" s="52" t="s">
        <v>66</v>
      </c>
      <c r="C649" s="59"/>
      <c r="D649" s="60"/>
      <c r="E649" s="149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11"/>
      <c r="S649" s="43"/>
      <c r="Y649" s="98"/>
      <c r="Z649" s="98"/>
      <c r="AA649" s="98"/>
      <c r="AB649" s="98"/>
      <c r="AC649" s="98"/>
      <c r="AD649" s="98"/>
      <c r="AE649" s="98"/>
      <c r="AF649" s="98"/>
      <c r="AG649" s="98"/>
      <c r="AH649" s="98"/>
      <c r="AI649" s="98"/>
      <c r="AJ649" s="98"/>
      <c r="AK649" s="98"/>
      <c r="AL649" s="98"/>
      <c r="AM649" s="98"/>
      <c r="AN649" s="98"/>
      <c r="AO649" s="98"/>
    </row>
    <row r="650" spans="1:41" ht="22.5" customHeight="1" x14ac:dyDescent="0.55000000000000004">
      <c r="A650" s="5">
        <v>1000</v>
      </c>
      <c r="B650" s="52" t="s">
        <v>66</v>
      </c>
      <c r="C650" s="59"/>
      <c r="D650" s="60"/>
      <c r="E650" s="149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11"/>
      <c r="S650" s="43"/>
      <c r="Y650" s="98"/>
      <c r="Z650" s="98"/>
      <c r="AA650" s="98"/>
      <c r="AB650" s="98"/>
      <c r="AC650" s="98"/>
      <c r="AD650" s="98"/>
      <c r="AE650" s="98"/>
      <c r="AF650" s="98"/>
      <c r="AG650" s="98"/>
      <c r="AH650" s="98"/>
      <c r="AI650" s="98"/>
      <c r="AJ650" s="98"/>
      <c r="AK650" s="98"/>
      <c r="AL650" s="98"/>
      <c r="AM650" s="98"/>
      <c r="AN650" s="98"/>
      <c r="AO650" s="98"/>
    </row>
    <row r="651" spans="1:41" ht="22.5" customHeight="1" x14ac:dyDescent="0.55000000000000004">
      <c r="A651" s="5">
        <v>1000</v>
      </c>
      <c r="B651" s="52" t="s">
        <v>66</v>
      </c>
      <c r="C651" s="59"/>
      <c r="D651" s="60"/>
      <c r="E651" s="149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11"/>
      <c r="S651" s="43"/>
      <c r="W651" s="14"/>
      <c r="Y651" s="98"/>
      <c r="Z651" s="98"/>
      <c r="AA651" s="98"/>
      <c r="AB651" s="98"/>
      <c r="AC651" s="98"/>
      <c r="AD651" s="98"/>
      <c r="AE651" s="98"/>
      <c r="AF651" s="98"/>
      <c r="AG651" s="98"/>
      <c r="AH651" s="98"/>
      <c r="AI651" s="98"/>
      <c r="AJ651" s="98"/>
      <c r="AK651" s="98"/>
      <c r="AL651" s="98"/>
      <c r="AM651" s="98"/>
      <c r="AN651" s="98"/>
      <c r="AO651" s="98"/>
    </row>
    <row r="652" spans="1:41" ht="22.5" customHeight="1" x14ac:dyDescent="0.55000000000000004">
      <c r="A652" s="5">
        <v>1000</v>
      </c>
      <c r="B652" s="52" t="s">
        <v>66</v>
      </c>
      <c r="C652" s="59"/>
      <c r="D652" s="60"/>
      <c r="E652" s="149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11"/>
      <c r="S652" s="43"/>
      <c r="W652" s="14"/>
      <c r="Y652" s="98"/>
      <c r="Z652" s="98"/>
      <c r="AA652" s="98"/>
      <c r="AB652" s="98"/>
      <c r="AC652" s="98"/>
      <c r="AD652" s="98"/>
      <c r="AE652" s="98"/>
      <c r="AF652" s="98"/>
      <c r="AG652" s="98"/>
      <c r="AH652" s="98"/>
      <c r="AI652" s="98"/>
      <c r="AJ652" s="98"/>
      <c r="AK652" s="98"/>
      <c r="AL652" s="98"/>
      <c r="AM652" s="98"/>
      <c r="AN652" s="98"/>
      <c r="AO652" s="98"/>
    </row>
    <row r="653" spans="1:41" ht="22.5" customHeight="1" x14ac:dyDescent="0.55000000000000004">
      <c r="A653" s="5">
        <v>1000</v>
      </c>
      <c r="B653" s="52" t="s">
        <v>66</v>
      </c>
      <c r="C653" s="59"/>
      <c r="D653" s="60"/>
      <c r="E653" s="149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11"/>
      <c r="S653" s="43"/>
      <c r="W653" s="14"/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  <c r="AI653" s="98"/>
      <c r="AJ653" s="98"/>
      <c r="AK653" s="98"/>
      <c r="AL653" s="98"/>
      <c r="AM653" s="98"/>
      <c r="AN653" s="98"/>
      <c r="AO653" s="98"/>
    </row>
    <row r="654" spans="1:41" ht="22.5" customHeight="1" x14ac:dyDescent="0.55000000000000004">
      <c r="A654" s="5">
        <v>1000</v>
      </c>
      <c r="B654" s="52" t="s">
        <v>66</v>
      </c>
      <c r="C654" s="59"/>
      <c r="D654" s="60"/>
      <c r="E654" s="149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11"/>
      <c r="S654" s="43"/>
      <c r="W654" s="14"/>
      <c r="Y654" s="98"/>
      <c r="Z654" s="98"/>
      <c r="AA654" s="98"/>
      <c r="AB654" s="98"/>
      <c r="AC654" s="98"/>
      <c r="AD654" s="98"/>
      <c r="AE654" s="98"/>
      <c r="AF654" s="98"/>
      <c r="AG654" s="98"/>
      <c r="AH654" s="98"/>
      <c r="AI654" s="98"/>
      <c r="AJ654" s="98"/>
      <c r="AK654" s="98"/>
      <c r="AL654" s="98"/>
      <c r="AM654" s="98"/>
      <c r="AN654" s="98"/>
      <c r="AO654" s="98"/>
    </row>
    <row r="655" spans="1:41" ht="22.5" customHeight="1" x14ac:dyDescent="0.55000000000000004">
      <c r="A655" s="5">
        <v>1000</v>
      </c>
      <c r="B655" s="52" t="s">
        <v>66</v>
      </c>
      <c r="C655" s="59"/>
      <c r="D655" s="60"/>
      <c r="E655" s="149"/>
      <c r="F655" s="60"/>
      <c r="G655" s="60"/>
      <c r="H655" s="15"/>
      <c r="I655" s="6"/>
      <c r="J655" s="7"/>
      <c r="K655" s="7"/>
      <c r="L655" s="6"/>
      <c r="M655" s="8"/>
      <c r="N655" s="21"/>
      <c r="O655" s="10"/>
      <c r="P655" s="10"/>
      <c r="Q655" s="11"/>
      <c r="R655" s="11"/>
      <c r="S655" s="43"/>
      <c r="W655" s="14"/>
    </row>
    <row r="656" spans="1:41" ht="22.5" customHeight="1" x14ac:dyDescent="0.55000000000000004">
      <c r="A656" s="5">
        <v>1000</v>
      </c>
      <c r="B656" s="52" t="s">
        <v>66</v>
      </c>
      <c r="C656" s="59"/>
      <c r="D656" s="60"/>
      <c r="E656" s="149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11"/>
      <c r="S656" s="43"/>
    </row>
    <row r="657" spans="1:23" ht="22.5" customHeight="1" x14ac:dyDescent="0.55000000000000004">
      <c r="A657" s="5">
        <v>1000</v>
      </c>
      <c r="B657" s="52" t="s">
        <v>66</v>
      </c>
      <c r="C657" s="59"/>
      <c r="D657" s="60"/>
      <c r="E657" s="149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11"/>
      <c r="S657" s="43"/>
      <c r="W657" s="14"/>
    </row>
    <row r="658" spans="1:23" ht="22.5" customHeight="1" x14ac:dyDescent="0.55000000000000004">
      <c r="A658" s="5">
        <v>1000</v>
      </c>
      <c r="B658" s="52" t="s">
        <v>66</v>
      </c>
      <c r="C658" s="59"/>
      <c r="D658" s="60"/>
      <c r="E658" s="149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11"/>
      <c r="S658" s="43"/>
    </row>
    <row r="659" spans="1:23" ht="22.5" customHeight="1" x14ac:dyDescent="0.55000000000000004">
      <c r="A659" s="5">
        <v>1000</v>
      </c>
      <c r="B659" s="52" t="s">
        <v>66</v>
      </c>
      <c r="C659" s="59"/>
      <c r="D659" s="60"/>
      <c r="E659" s="149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11"/>
      <c r="S659" s="43"/>
      <c r="W659" s="14"/>
    </row>
    <row r="660" spans="1:23" ht="22.5" customHeight="1" x14ac:dyDescent="0.55000000000000004">
      <c r="A660" s="5">
        <v>1000</v>
      </c>
      <c r="B660" s="52" t="s">
        <v>66</v>
      </c>
      <c r="C660" s="59"/>
      <c r="D660" s="60"/>
      <c r="E660" s="149"/>
      <c r="F660" s="60"/>
      <c r="G660" s="60"/>
      <c r="H660" s="15"/>
      <c r="I660" s="6"/>
      <c r="J660" s="6"/>
      <c r="K660" s="6"/>
      <c r="L660" s="27"/>
      <c r="M660" s="8"/>
      <c r="N660" s="21"/>
      <c r="O660" s="10"/>
      <c r="P660" s="10"/>
      <c r="Q660" s="11"/>
      <c r="R660" s="11"/>
      <c r="S660" s="43"/>
    </row>
    <row r="661" spans="1:23" ht="22.5" customHeight="1" x14ac:dyDescent="0.55000000000000004">
      <c r="A661" s="5">
        <v>1000</v>
      </c>
      <c r="B661" s="52" t="s">
        <v>66</v>
      </c>
      <c r="C661" s="59"/>
      <c r="D661" s="60"/>
      <c r="E661" s="149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11"/>
      <c r="S661" s="43"/>
    </row>
    <row r="662" spans="1:23" ht="22.5" customHeight="1" x14ac:dyDescent="0.55000000000000004">
      <c r="A662" s="5">
        <v>1000</v>
      </c>
      <c r="B662" s="52" t="s">
        <v>66</v>
      </c>
      <c r="C662" s="59"/>
      <c r="D662" s="60"/>
      <c r="E662" s="149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11"/>
      <c r="S662" s="43"/>
    </row>
    <row r="663" spans="1:23" ht="22.5" customHeight="1" x14ac:dyDescent="0.55000000000000004">
      <c r="A663" s="5">
        <v>1000</v>
      </c>
      <c r="B663" s="52" t="s">
        <v>66</v>
      </c>
      <c r="C663" s="59"/>
      <c r="D663" s="60"/>
      <c r="E663" s="149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11"/>
      <c r="S663" s="43"/>
      <c r="W663" s="14"/>
    </row>
    <row r="664" spans="1:23" ht="22.5" customHeight="1" x14ac:dyDescent="0.55000000000000004">
      <c r="A664" s="5">
        <v>1000</v>
      </c>
      <c r="B664" s="52" t="s">
        <v>66</v>
      </c>
      <c r="C664" s="59"/>
      <c r="D664" s="60"/>
      <c r="E664" s="149"/>
      <c r="F664" s="60"/>
      <c r="G664" s="60"/>
      <c r="H664" s="15"/>
      <c r="I664" s="6"/>
      <c r="J664" s="6"/>
      <c r="K664" s="6"/>
      <c r="L664" s="27"/>
      <c r="M664" s="8"/>
      <c r="N664" s="21"/>
      <c r="O664" s="10"/>
      <c r="P664" s="10"/>
      <c r="Q664" s="11"/>
      <c r="R664" s="11"/>
      <c r="S664" s="43"/>
      <c r="W664" s="14"/>
    </row>
    <row r="665" spans="1:23" ht="22.5" customHeight="1" x14ac:dyDescent="0.55000000000000004">
      <c r="A665" s="5">
        <v>1000</v>
      </c>
      <c r="B665" s="52" t="s">
        <v>66</v>
      </c>
      <c r="C665" s="59"/>
      <c r="D665" s="60"/>
      <c r="E665" s="149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11"/>
      <c r="S665" s="43"/>
      <c r="W665" s="14"/>
    </row>
    <row r="666" spans="1:23" ht="22.5" customHeight="1" x14ac:dyDescent="0.55000000000000004">
      <c r="A666" s="5">
        <v>1000</v>
      </c>
      <c r="B666" s="52" t="s">
        <v>66</v>
      </c>
      <c r="C666" s="59"/>
      <c r="D666" s="60"/>
      <c r="E666" s="149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11"/>
      <c r="S666" s="43"/>
      <c r="W666" s="14"/>
    </row>
    <row r="667" spans="1:23" ht="22.5" customHeight="1" x14ac:dyDescent="0.55000000000000004">
      <c r="A667" s="5">
        <v>1000</v>
      </c>
      <c r="B667" s="52" t="s">
        <v>66</v>
      </c>
      <c r="C667" s="59"/>
      <c r="D667" s="60"/>
      <c r="E667" s="149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11"/>
      <c r="S667" s="43"/>
      <c r="W667" s="14"/>
    </row>
    <row r="668" spans="1:23" ht="22.5" customHeight="1" x14ac:dyDescent="0.55000000000000004">
      <c r="A668" s="5"/>
      <c r="B668" s="52"/>
      <c r="C668" s="59"/>
      <c r="D668" s="60"/>
      <c r="E668" s="149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11"/>
      <c r="S668" s="43"/>
    </row>
    <row r="669" spans="1:23" ht="22.5" customHeight="1" x14ac:dyDescent="0.55000000000000004">
      <c r="A669" s="5"/>
      <c r="B669" s="52"/>
      <c r="C669" s="59"/>
      <c r="D669" s="60"/>
      <c r="E669" s="149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11"/>
      <c r="S669" s="43"/>
      <c r="W669" s="14"/>
    </row>
    <row r="670" spans="1:23" ht="22.5" customHeight="1" x14ac:dyDescent="0.55000000000000004">
      <c r="A670" s="5"/>
      <c r="B670" s="52"/>
      <c r="C670" s="59"/>
      <c r="D670" s="60"/>
      <c r="E670" s="149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11"/>
      <c r="S670" s="43"/>
    </row>
    <row r="671" spans="1:23" ht="22.5" customHeight="1" x14ac:dyDescent="0.55000000000000004">
      <c r="A671" s="5"/>
      <c r="B671" s="52"/>
      <c r="C671" s="59"/>
      <c r="D671" s="60"/>
      <c r="E671" s="149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11"/>
      <c r="S671" s="43"/>
      <c r="W671" s="14"/>
    </row>
    <row r="672" spans="1:23" ht="22.5" customHeight="1" x14ac:dyDescent="0.55000000000000004">
      <c r="A672" s="5"/>
      <c r="B672" s="52"/>
      <c r="C672" s="59"/>
      <c r="D672" s="60"/>
      <c r="E672" s="149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11"/>
      <c r="S672" s="43"/>
    </row>
    <row r="673" spans="1:23" ht="22.5" customHeight="1" x14ac:dyDescent="0.55000000000000004">
      <c r="A673" s="5"/>
      <c r="B673" s="52"/>
      <c r="C673" s="59"/>
      <c r="D673" s="60"/>
      <c r="E673" s="149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11"/>
      <c r="S673" s="43"/>
    </row>
    <row r="674" spans="1:23" ht="22.5" customHeight="1" x14ac:dyDescent="0.55000000000000004">
      <c r="A674" s="5"/>
      <c r="B674" s="52"/>
      <c r="C674" s="59"/>
      <c r="D674" s="60"/>
      <c r="E674" s="149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11"/>
      <c r="S674" s="43"/>
    </row>
    <row r="675" spans="1:23" ht="22.5" customHeight="1" x14ac:dyDescent="0.55000000000000004">
      <c r="A675" s="5"/>
      <c r="B675" s="52"/>
      <c r="C675" s="59"/>
      <c r="D675" s="60"/>
      <c r="E675" s="149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11"/>
      <c r="S675" s="43"/>
      <c r="W675" s="14"/>
    </row>
    <row r="676" spans="1:23" ht="22.5" customHeight="1" x14ac:dyDescent="0.55000000000000004">
      <c r="A676" s="5"/>
      <c r="B676" s="52"/>
      <c r="C676" s="59"/>
      <c r="D676" s="60"/>
      <c r="E676" s="149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11"/>
      <c r="S676" s="43"/>
      <c r="W676" s="14"/>
    </row>
    <row r="677" spans="1:23" ht="22.5" customHeight="1" x14ac:dyDescent="0.55000000000000004">
      <c r="A677" s="5"/>
      <c r="B677" s="52"/>
      <c r="C677" s="59"/>
      <c r="D677" s="60"/>
      <c r="E677" s="149"/>
      <c r="F677" s="60"/>
      <c r="G677" s="60"/>
      <c r="H677" s="15"/>
      <c r="I677" s="6"/>
      <c r="J677" s="6"/>
      <c r="K677" s="6"/>
      <c r="L677" s="6"/>
      <c r="M677" s="8"/>
      <c r="N677" s="28"/>
      <c r="O677" s="10"/>
      <c r="P677" s="10"/>
      <c r="Q677" s="11"/>
      <c r="R677" s="11"/>
      <c r="S677" s="43"/>
      <c r="W677" s="14"/>
    </row>
    <row r="678" spans="1:23" ht="22.5" customHeight="1" x14ac:dyDescent="0.55000000000000004">
      <c r="A678" s="5"/>
      <c r="B678" s="52"/>
      <c r="C678" s="59"/>
      <c r="D678" s="60"/>
      <c r="E678" s="149"/>
      <c r="F678" s="60"/>
      <c r="G678" s="60"/>
      <c r="H678" s="15"/>
      <c r="I678" s="6"/>
      <c r="J678" s="6"/>
      <c r="K678" s="6"/>
      <c r="L678" s="6"/>
      <c r="M678" s="8"/>
      <c r="N678" s="28"/>
      <c r="O678" s="10"/>
      <c r="P678" s="10"/>
      <c r="Q678" s="11"/>
      <c r="R678" s="11"/>
      <c r="S678" s="43"/>
    </row>
    <row r="679" spans="1:23" ht="22.5" customHeight="1" x14ac:dyDescent="0.55000000000000004">
      <c r="A679" s="5"/>
      <c r="B679" s="52"/>
      <c r="C679" s="59"/>
      <c r="D679" s="60"/>
      <c r="E679" s="149"/>
      <c r="F679" s="60"/>
      <c r="G679" s="60"/>
      <c r="H679" s="15"/>
      <c r="I679" s="6"/>
      <c r="J679" s="6"/>
      <c r="K679" s="6"/>
      <c r="L679" s="27"/>
      <c r="M679" s="8"/>
      <c r="N679" s="28"/>
      <c r="O679" s="10"/>
      <c r="P679" s="10"/>
      <c r="Q679" s="11"/>
      <c r="R679" s="11"/>
      <c r="S679" s="43"/>
      <c r="W679" s="14"/>
    </row>
    <row r="680" spans="1:23" ht="22.5" customHeight="1" x14ac:dyDescent="0.55000000000000004">
      <c r="A680" s="5"/>
      <c r="B680" s="52"/>
      <c r="C680" s="59"/>
      <c r="D680" s="60"/>
      <c r="E680" s="149"/>
      <c r="F680" s="60"/>
      <c r="G680" s="60"/>
      <c r="H680" s="15"/>
      <c r="I680" s="6"/>
      <c r="J680" s="6"/>
      <c r="K680" s="6"/>
      <c r="L680" s="6"/>
      <c r="M680" s="8"/>
      <c r="N680" s="28"/>
      <c r="O680" s="10"/>
      <c r="P680" s="10"/>
      <c r="Q680" s="11"/>
      <c r="R680" s="11"/>
      <c r="S680" s="43"/>
    </row>
    <row r="681" spans="1:23" x14ac:dyDescent="0.55000000000000004">
      <c r="A681" s="5"/>
      <c r="B681" s="52"/>
      <c r="C681" s="59"/>
      <c r="D681" s="60"/>
      <c r="E681" s="149"/>
      <c r="F681" s="60"/>
      <c r="G681" s="60"/>
      <c r="H681" s="15"/>
      <c r="I681" s="6"/>
      <c r="J681" s="6"/>
      <c r="K681" s="6"/>
      <c r="L681" s="24"/>
      <c r="M681" s="8"/>
      <c r="N681" s="28"/>
      <c r="O681" s="10"/>
      <c r="P681" s="10"/>
      <c r="Q681" s="11"/>
      <c r="R681" s="11"/>
      <c r="S681" s="43"/>
      <c r="W681" s="14"/>
    </row>
    <row r="682" spans="1:23" x14ac:dyDescent="0.55000000000000004">
      <c r="A682" s="5"/>
      <c r="B682" s="52"/>
      <c r="C682" s="59"/>
      <c r="D682" s="60"/>
      <c r="E682" s="149"/>
      <c r="F682" s="60"/>
      <c r="G682" s="60"/>
      <c r="H682" s="15"/>
      <c r="I682" s="6"/>
      <c r="J682" s="6"/>
      <c r="K682" s="6"/>
      <c r="L682" s="24"/>
      <c r="M682" s="8"/>
      <c r="N682" s="28"/>
      <c r="O682" s="10"/>
      <c r="P682" s="10"/>
      <c r="Q682" s="11"/>
      <c r="R682" s="11"/>
      <c r="S682" s="43"/>
      <c r="W682" s="14"/>
    </row>
    <row r="683" spans="1:23" x14ac:dyDescent="0.55000000000000004">
      <c r="A683" s="5"/>
      <c r="B683" s="52"/>
      <c r="C683" s="59"/>
      <c r="D683" s="60"/>
      <c r="E683" s="149"/>
      <c r="F683" s="60"/>
      <c r="G683" s="60"/>
      <c r="H683" s="15"/>
      <c r="I683" s="6"/>
      <c r="J683" s="6"/>
      <c r="K683" s="6"/>
      <c r="L683" s="24"/>
      <c r="M683" s="8"/>
      <c r="N683" s="21"/>
      <c r="O683" s="10"/>
      <c r="P683" s="10"/>
      <c r="Q683" s="11"/>
      <c r="R683" s="11"/>
      <c r="S683" s="43"/>
    </row>
    <row r="684" spans="1:23" ht="22.5" customHeight="1" x14ac:dyDescent="0.55000000000000004">
      <c r="A684" s="5"/>
      <c r="B684" s="52"/>
      <c r="C684" s="59"/>
      <c r="D684" s="60"/>
      <c r="E684" s="149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0"/>
      <c r="Q684" s="11"/>
      <c r="R684" s="11"/>
      <c r="S684" s="43"/>
    </row>
    <row r="685" spans="1:23" ht="22.5" customHeight="1" x14ac:dyDescent="0.55000000000000004">
      <c r="A685" s="5"/>
      <c r="B685" s="52"/>
      <c r="C685" s="59"/>
      <c r="D685" s="60"/>
      <c r="E685" s="149"/>
      <c r="F685" s="60"/>
      <c r="G685" s="60"/>
      <c r="H685" s="15"/>
      <c r="I685" s="6"/>
      <c r="J685" s="7"/>
      <c r="K685" s="7"/>
      <c r="L685" s="24"/>
      <c r="M685" s="8"/>
      <c r="N685" s="21"/>
      <c r="O685" s="10"/>
      <c r="P685" s="10"/>
      <c r="Q685" s="11"/>
      <c r="R685" s="11"/>
      <c r="S685" s="43"/>
    </row>
    <row r="686" spans="1:23" ht="22.5" customHeight="1" x14ac:dyDescent="0.55000000000000004">
      <c r="A686" s="5"/>
      <c r="B686" s="52"/>
      <c r="C686" s="59"/>
      <c r="D686" s="60"/>
      <c r="E686" s="149"/>
      <c r="F686" s="60"/>
      <c r="G686" s="60"/>
      <c r="H686" s="15"/>
      <c r="I686" s="6"/>
      <c r="J686" s="7"/>
      <c r="K686" s="7"/>
      <c r="L686" s="7"/>
      <c r="M686" s="8"/>
      <c r="N686" s="21"/>
      <c r="O686" s="10"/>
      <c r="P686" s="10"/>
      <c r="Q686" s="11"/>
      <c r="R686" s="11"/>
      <c r="S686" s="43"/>
      <c r="W686" s="14"/>
    </row>
    <row r="687" spans="1:23" ht="22.5" customHeight="1" x14ac:dyDescent="0.55000000000000004">
      <c r="A687" s="5"/>
      <c r="B687" s="52"/>
      <c r="C687" s="59"/>
      <c r="D687" s="60"/>
      <c r="E687" s="149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0"/>
      <c r="Q687" s="11"/>
      <c r="R687" s="11"/>
      <c r="S687" s="43"/>
    </row>
    <row r="688" spans="1:23" ht="22.5" customHeight="1" x14ac:dyDescent="0.55000000000000004">
      <c r="A688" s="5"/>
      <c r="B688" s="52"/>
      <c r="C688" s="59"/>
      <c r="D688" s="60"/>
      <c r="E688" s="149"/>
      <c r="F688" s="60"/>
      <c r="G688" s="60"/>
      <c r="H688" s="15"/>
      <c r="I688" s="6"/>
      <c r="J688" s="7"/>
      <c r="K688" s="7"/>
      <c r="L688" s="6"/>
      <c r="M688" s="8"/>
      <c r="N688" s="21"/>
      <c r="O688" s="10"/>
      <c r="P688" s="10"/>
      <c r="Q688" s="11"/>
      <c r="R688" s="11"/>
      <c r="S688" s="43"/>
      <c r="W688" s="14"/>
    </row>
    <row r="689" spans="1:24" ht="22.5" customHeight="1" x14ac:dyDescent="0.55000000000000004">
      <c r="A689" s="5"/>
      <c r="B689" s="52"/>
      <c r="C689" s="59"/>
      <c r="D689" s="60"/>
      <c r="E689" s="149"/>
      <c r="F689" s="60"/>
      <c r="G689" s="60"/>
      <c r="H689" s="15"/>
      <c r="I689" s="6"/>
      <c r="J689" s="7"/>
      <c r="K689" s="7"/>
      <c r="L689" s="7"/>
      <c r="M689" s="8"/>
      <c r="N689" s="21"/>
      <c r="O689" s="10"/>
      <c r="P689" s="10"/>
      <c r="Q689" s="11"/>
      <c r="R689" s="11"/>
      <c r="S689" s="43"/>
    </row>
    <row r="690" spans="1:24" s="13" customFormat="1" ht="22.5" customHeight="1" x14ac:dyDescent="0.55000000000000004">
      <c r="A690" s="5"/>
      <c r="B690" s="52"/>
      <c r="C690" s="59"/>
      <c r="D690" s="60"/>
      <c r="E690" s="149"/>
      <c r="F690" s="60"/>
      <c r="G690" s="60"/>
      <c r="H690" s="15"/>
      <c r="I690" s="6"/>
      <c r="J690" s="6"/>
      <c r="K690" s="6"/>
      <c r="L690" s="6"/>
      <c r="M690" s="8"/>
      <c r="N690" s="21"/>
      <c r="O690" s="10"/>
      <c r="P690" s="128"/>
      <c r="Q690" s="3"/>
      <c r="R690" s="3"/>
      <c r="S690" s="50"/>
      <c r="X690" s="3"/>
    </row>
    <row r="691" spans="1:24" s="13" customFormat="1" ht="22.5" customHeight="1" x14ac:dyDescent="0.55000000000000004">
      <c r="A691" s="5"/>
      <c r="B691" s="52"/>
      <c r="C691" s="59"/>
      <c r="D691" s="60"/>
      <c r="E691" s="149"/>
      <c r="F691" s="60"/>
      <c r="G691" s="60"/>
      <c r="H691" s="15"/>
      <c r="I691" s="6"/>
      <c r="J691" s="7"/>
      <c r="K691" s="7"/>
      <c r="L691" s="6"/>
      <c r="M691" s="8"/>
      <c r="N691" s="21"/>
      <c r="O691" s="10"/>
      <c r="P691" s="128"/>
      <c r="Q691" s="3"/>
      <c r="R691" s="3"/>
      <c r="S691" s="50"/>
      <c r="X691" s="3"/>
    </row>
    <row r="692" spans="1:24" s="13" customFormat="1" ht="22.5" customHeight="1" x14ac:dyDescent="0.55000000000000004">
      <c r="A692" s="5"/>
      <c r="B692" s="52"/>
      <c r="C692" s="59"/>
      <c r="D692" s="60"/>
      <c r="E692" s="149"/>
      <c r="F692" s="60"/>
      <c r="G692" s="60"/>
      <c r="H692" s="15"/>
      <c r="I692" s="6"/>
      <c r="J692" s="7"/>
      <c r="K692" s="7"/>
      <c r="L692" s="7"/>
      <c r="M692" s="8"/>
      <c r="N692" s="21"/>
      <c r="O692" s="10"/>
      <c r="P692" s="128"/>
      <c r="Q692" s="3"/>
      <c r="R692" s="3"/>
      <c r="S692" s="50"/>
      <c r="X692" s="3"/>
    </row>
    <row r="693" spans="1:24" s="13" customFormat="1" ht="22.5" customHeight="1" x14ac:dyDescent="0.55000000000000004">
      <c r="A693" s="5"/>
      <c r="B693" s="52"/>
      <c r="C693" s="59"/>
      <c r="D693" s="60"/>
      <c r="E693" s="149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28"/>
      <c r="Q693" s="3"/>
      <c r="R693" s="3"/>
      <c r="S693" s="50"/>
      <c r="X693" s="3"/>
    </row>
    <row r="694" spans="1:24" s="13" customFormat="1" ht="22.5" customHeight="1" x14ac:dyDescent="0.55000000000000004">
      <c r="A694" s="5"/>
      <c r="B694" s="52"/>
      <c r="C694" s="59"/>
      <c r="D694" s="60"/>
      <c r="E694" s="149"/>
      <c r="F694" s="60"/>
      <c r="G694" s="60"/>
      <c r="H694" s="15"/>
      <c r="I694" s="6"/>
      <c r="J694" s="7"/>
      <c r="K694" s="7"/>
      <c r="L694" s="6"/>
      <c r="M694" s="8"/>
      <c r="N694" s="21"/>
      <c r="O694" s="10"/>
      <c r="P694" s="128"/>
      <c r="Q694" s="3"/>
      <c r="R694" s="3"/>
      <c r="S694" s="50"/>
      <c r="X694" s="3"/>
    </row>
    <row r="695" spans="1:24" s="13" customFormat="1" ht="22.5" customHeight="1" x14ac:dyDescent="0.55000000000000004">
      <c r="A695" s="5"/>
      <c r="B695" s="52"/>
      <c r="C695" s="59"/>
      <c r="D695" s="60"/>
      <c r="E695" s="149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28"/>
      <c r="Q695" s="3"/>
      <c r="R695" s="3"/>
      <c r="S695" s="50"/>
      <c r="X695" s="3"/>
    </row>
    <row r="696" spans="1:24" s="13" customFormat="1" ht="22.5" customHeight="1" x14ac:dyDescent="0.55000000000000004">
      <c r="A696" s="5"/>
      <c r="B696" s="52"/>
      <c r="C696" s="59"/>
      <c r="D696" s="60"/>
      <c r="E696" s="149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28"/>
      <c r="Q696" s="3"/>
      <c r="R696" s="3"/>
      <c r="S696" s="50"/>
      <c r="X696" s="3"/>
    </row>
    <row r="697" spans="1:24" s="13" customFormat="1" ht="22.5" customHeight="1" x14ac:dyDescent="0.55000000000000004">
      <c r="A697" s="5"/>
      <c r="B697" s="52"/>
      <c r="C697" s="59"/>
      <c r="D697" s="60"/>
      <c r="E697" s="149"/>
      <c r="F697" s="60"/>
      <c r="G697" s="60"/>
      <c r="H697" s="15"/>
      <c r="I697" s="6"/>
      <c r="J697" s="6"/>
      <c r="K697" s="6"/>
      <c r="L697" s="7"/>
      <c r="M697" s="8"/>
      <c r="N697" s="21"/>
      <c r="O697" s="10"/>
      <c r="P697" s="128"/>
      <c r="Q697" s="3"/>
      <c r="R697" s="3"/>
      <c r="S697" s="50"/>
      <c r="X697" s="3"/>
    </row>
    <row r="698" spans="1:24" s="13" customFormat="1" ht="22.5" customHeight="1" x14ac:dyDescent="0.55000000000000004">
      <c r="A698" s="5"/>
      <c r="B698" s="52"/>
      <c r="C698" s="59"/>
      <c r="D698" s="60"/>
      <c r="E698" s="149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28"/>
      <c r="Q698" s="3"/>
      <c r="R698" s="3"/>
      <c r="S698" s="50"/>
      <c r="X698" s="3"/>
    </row>
    <row r="699" spans="1:24" s="13" customFormat="1" ht="22.5" customHeight="1" x14ac:dyDescent="0.55000000000000004">
      <c r="A699" s="5"/>
      <c r="B699" s="52"/>
      <c r="C699" s="59"/>
      <c r="D699" s="60"/>
      <c r="E699" s="149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3"/>
      <c r="S699" s="50"/>
      <c r="X699" s="3"/>
    </row>
    <row r="700" spans="1:24" s="13" customFormat="1" ht="22.5" customHeight="1" x14ac:dyDescent="0.55000000000000004">
      <c r="A700" s="5"/>
      <c r="B700" s="52"/>
      <c r="C700" s="59"/>
      <c r="D700" s="60"/>
      <c r="E700" s="149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3"/>
      <c r="S700" s="50"/>
      <c r="X700" s="3"/>
    </row>
    <row r="701" spans="1:24" s="13" customFormat="1" ht="22.5" customHeight="1" x14ac:dyDescent="0.55000000000000004">
      <c r="A701" s="5"/>
      <c r="B701" s="52"/>
      <c r="C701" s="59"/>
      <c r="D701" s="60"/>
      <c r="E701" s="149"/>
      <c r="F701" s="60"/>
      <c r="G701" s="60"/>
      <c r="H701" s="15"/>
      <c r="I701" s="6"/>
      <c r="J701" s="6"/>
      <c r="K701" s="7"/>
      <c r="L701" s="6"/>
      <c r="M701" s="8"/>
      <c r="N701" s="9"/>
      <c r="O701" s="10"/>
      <c r="P701" s="128"/>
      <c r="Q701" s="3"/>
      <c r="R701" s="3"/>
      <c r="S701" s="50"/>
      <c r="X701" s="3"/>
    </row>
    <row r="702" spans="1:24" s="13" customFormat="1" ht="22.5" customHeight="1" x14ac:dyDescent="0.55000000000000004">
      <c r="A702" s="5"/>
      <c r="B702" s="52"/>
      <c r="C702" s="59"/>
      <c r="D702" s="60"/>
      <c r="E702" s="149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3"/>
      <c r="S702" s="50"/>
      <c r="X702" s="3"/>
    </row>
    <row r="703" spans="1:24" s="13" customFormat="1" ht="22.5" customHeight="1" x14ac:dyDescent="0.55000000000000004">
      <c r="A703" s="5"/>
      <c r="B703" s="52"/>
      <c r="C703" s="59"/>
      <c r="D703" s="60"/>
      <c r="E703" s="149"/>
      <c r="F703" s="60"/>
      <c r="G703" s="60"/>
      <c r="H703" s="15"/>
      <c r="I703" s="6"/>
      <c r="J703" s="6"/>
      <c r="K703" s="7"/>
      <c r="L703" s="6"/>
      <c r="M703" s="8"/>
      <c r="N703" s="21"/>
      <c r="O703" s="10"/>
      <c r="P703" s="128"/>
      <c r="Q703" s="3"/>
      <c r="R703" s="3"/>
      <c r="S703" s="50"/>
      <c r="X703" s="3"/>
    </row>
    <row r="704" spans="1:24" s="13" customFormat="1" ht="22.5" customHeight="1" x14ac:dyDescent="0.55000000000000004">
      <c r="A704" s="5"/>
      <c r="B704" s="52"/>
      <c r="C704" s="59"/>
      <c r="D704" s="60"/>
      <c r="E704" s="149"/>
      <c r="F704" s="60"/>
      <c r="G704" s="60"/>
      <c r="H704" s="15"/>
      <c r="I704" s="6"/>
      <c r="J704" s="6"/>
      <c r="K704" s="7"/>
      <c r="L704" s="6"/>
      <c r="M704" s="8"/>
      <c r="N704" s="21"/>
      <c r="O704" s="10"/>
      <c r="P704" s="128"/>
      <c r="Q704" s="3"/>
      <c r="R704" s="3"/>
      <c r="S704" s="50"/>
      <c r="X704" s="3"/>
    </row>
    <row r="705" spans="1:24" s="13" customFormat="1" ht="22.5" customHeight="1" x14ac:dyDescent="0.55000000000000004">
      <c r="A705" s="5"/>
      <c r="B705" s="52"/>
      <c r="C705" s="59"/>
      <c r="D705" s="60"/>
      <c r="E705" s="149"/>
      <c r="F705" s="60"/>
      <c r="G705" s="60"/>
      <c r="H705" s="56"/>
      <c r="I705" s="7"/>
      <c r="J705" s="6"/>
      <c r="K705" s="7"/>
      <c r="L705" s="6"/>
      <c r="M705" s="8"/>
      <c r="N705" s="21"/>
      <c r="O705" s="10"/>
      <c r="P705" s="128"/>
      <c r="Q705" s="3"/>
      <c r="R705" s="3"/>
      <c r="S705" s="50"/>
      <c r="X705" s="3"/>
    </row>
    <row r="706" spans="1:24" s="13" customFormat="1" ht="22.5" customHeight="1" x14ac:dyDescent="0.55000000000000004">
      <c r="A706" s="5"/>
      <c r="B706" s="52"/>
      <c r="C706" s="59"/>
      <c r="D706" s="60"/>
      <c r="E706" s="149"/>
      <c r="F706" s="60"/>
      <c r="G706" s="60"/>
      <c r="H706" s="22"/>
      <c r="I706" s="6"/>
      <c r="J706" s="6"/>
      <c r="K706" s="7"/>
      <c r="L706" s="6"/>
      <c r="M706" s="8"/>
      <c r="N706" s="21"/>
      <c r="O706" s="10"/>
      <c r="P706" s="128"/>
      <c r="Q706" s="3"/>
      <c r="R706" s="3"/>
      <c r="S706" s="50"/>
      <c r="X706" s="3"/>
    </row>
    <row r="707" spans="1:24" s="13" customFormat="1" ht="22.5" customHeight="1" x14ac:dyDescent="0.55000000000000004">
      <c r="A707" s="5"/>
      <c r="B707" s="52"/>
      <c r="C707" s="59"/>
      <c r="D707" s="60"/>
      <c r="E707" s="149"/>
      <c r="F707" s="60"/>
      <c r="G707" s="60"/>
      <c r="H707" s="15"/>
      <c r="I707" s="6"/>
      <c r="J707" s="29"/>
      <c r="K707" s="7"/>
      <c r="L707" s="6"/>
      <c r="M707" s="8"/>
      <c r="N707" s="21"/>
      <c r="O707" s="10"/>
      <c r="P707" s="128"/>
      <c r="Q707" s="3"/>
      <c r="R707" s="3"/>
      <c r="S707" s="50"/>
      <c r="X707" s="3"/>
    </row>
    <row r="708" spans="1:24" s="13" customFormat="1" ht="22.5" customHeight="1" x14ac:dyDescent="0.55000000000000004">
      <c r="A708" s="5"/>
      <c r="B708" s="52"/>
      <c r="C708" s="59"/>
      <c r="D708" s="60"/>
      <c r="E708" s="149"/>
      <c r="F708" s="60"/>
      <c r="G708" s="60"/>
      <c r="H708" s="15"/>
      <c r="I708" s="6"/>
      <c r="J708" s="6"/>
      <c r="K708" s="29"/>
      <c r="L708" s="6"/>
      <c r="M708" s="8"/>
      <c r="N708" s="21"/>
      <c r="O708" s="10"/>
      <c r="P708" s="128"/>
      <c r="Q708" s="3"/>
      <c r="R708" s="3"/>
      <c r="S708" s="50"/>
      <c r="X708" s="3"/>
    </row>
    <row r="709" spans="1:24" s="13" customFormat="1" ht="22.5" customHeight="1" x14ac:dyDescent="0.55000000000000004">
      <c r="A709" s="5"/>
      <c r="B709" s="52"/>
      <c r="C709" s="59"/>
      <c r="D709" s="60"/>
      <c r="E709" s="149"/>
      <c r="F709" s="60"/>
      <c r="G709" s="60"/>
      <c r="H709" s="15"/>
      <c r="I709" s="6"/>
      <c r="J709" s="6"/>
      <c r="K709" s="7"/>
      <c r="L709" s="29"/>
      <c r="M709" s="8"/>
      <c r="N709" s="21"/>
      <c r="O709" s="10"/>
      <c r="P709" s="128"/>
      <c r="Q709" s="3"/>
      <c r="R709" s="3"/>
      <c r="S709" s="50"/>
      <c r="X709" s="3"/>
    </row>
    <row r="710" spans="1:24" s="13" customFormat="1" ht="22.5" customHeight="1" x14ac:dyDescent="0.55000000000000004">
      <c r="A710" s="5"/>
      <c r="B710" s="52"/>
      <c r="C710" s="59"/>
      <c r="D710" s="60"/>
      <c r="E710" s="149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3"/>
      <c r="S710" s="50"/>
      <c r="X710" s="3"/>
    </row>
    <row r="711" spans="1:24" s="13" customFormat="1" ht="22.5" customHeight="1" x14ac:dyDescent="0.55000000000000004">
      <c r="A711" s="5"/>
      <c r="B711" s="52"/>
      <c r="C711" s="59"/>
      <c r="D711" s="60"/>
      <c r="E711" s="149"/>
      <c r="F711" s="60"/>
      <c r="G711" s="60"/>
      <c r="H711" s="15"/>
      <c r="I711" s="6"/>
      <c r="J711" s="7"/>
      <c r="K711" s="7"/>
      <c r="L711" s="6"/>
      <c r="M711" s="8"/>
      <c r="N711" s="21"/>
      <c r="O711" s="10"/>
      <c r="P711" s="128"/>
      <c r="Q711" s="3"/>
      <c r="R711" s="3"/>
      <c r="S711" s="50"/>
      <c r="X711" s="3"/>
    </row>
    <row r="712" spans="1:24" s="13" customFormat="1" ht="22.5" customHeight="1" x14ac:dyDescent="0.55000000000000004">
      <c r="A712" s="5"/>
      <c r="B712" s="52"/>
      <c r="C712" s="59"/>
      <c r="D712" s="60"/>
      <c r="E712" s="149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8"/>
      <c r="Q712" s="3"/>
      <c r="R712" s="3"/>
      <c r="S712" s="50"/>
      <c r="X712" s="3"/>
    </row>
    <row r="713" spans="1:24" s="13" customFormat="1" ht="22.5" customHeight="1" x14ac:dyDescent="0.55000000000000004">
      <c r="A713" s="5"/>
      <c r="B713" s="52"/>
      <c r="C713" s="59"/>
      <c r="D713" s="60"/>
      <c r="E713" s="149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3"/>
      <c r="S713" s="50"/>
      <c r="X713" s="3"/>
    </row>
    <row r="714" spans="1:24" s="13" customFormat="1" ht="22.5" customHeight="1" x14ac:dyDescent="0.55000000000000004">
      <c r="A714" s="5"/>
      <c r="B714" s="52"/>
      <c r="C714" s="59"/>
      <c r="D714" s="60"/>
      <c r="E714" s="149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8"/>
      <c r="Q714" s="3"/>
      <c r="R714" s="3"/>
      <c r="S714" s="50"/>
      <c r="X714" s="3"/>
    </row>
    <row r="715" spans="1:24" s="13" customFormat="1" ht="22.5" customHeight="1" x14ac:dyDescent="0.55000000000000004">
      <c r="A715" s="5"/>
      <c r="B715" s="52"/>
      <c r="C715" s="59"/>
      <c r="D715" s="60"/>
      <c r="E715" s="149"/>
      <c r="F715" s="60"/>
      <c r="G715" s="60"/>
      <c r="H715" s="15"/>
      <c r="I715" s="6"/>
      <c r="J715" s="7"/>
      <c r="K715" s="6"/>
      <c r="L715" s="6"/>
      <c r="M715" s="8"/>
      <c r="N715" s="21"/>
      <c r="O715" s="10"/>
      <c r="P715" s="128"/>
      <c r="Q715" s="3"/>
      <c r="R715" s="3"/>
      <c r="S715" s="50"/>
      <c r="X715" s="3"/>
    </row>
    <row r="716" spans="1:24" s="13" customFormat="1" ht="22.5" customHeight="1" x14ac:dyDescent="0.55000000000000004">
      <c r="A716" s="5"/>
      <c r="B716" s="52"/>
      <c r="C716" s="59"/>
      <c r="D716" s="60"/>
      <c r="E716" s="149"/>
      <c r="F716" s="60"/>
      <c r="G716" s="60"/>
      <c r="H716" s="15"/>
      <c r="I716" s="6"/>
      <c r="J716" s="7"/>
      <c r="K716" s="7"/>
      <c r="L716" s="6"/>
      <c r="M716" s="8"/>
      <c r="N716" s="21"/>
      <c r="O716" s="10"/>
      <c r="P716" s="128"/>
      <c r="Q716" s="3"/>
      <c r="R716" s="3"/>
      <c r="S716" s="50"/>
      <c r="X716" s="3"/>
    </row>
    <row r="717" spans="1:24" s="13" customFormat="1" ht="22.5" customHeight="1" x14ac:dyDescent="0.55000000000000004">
      <c r="A717" s="5"/>
      <c r="B717" s="52"/>
      <c r="C717" s="59"/>
      <c r="D717" s="60"/>
      <c r="E717" s="149"/>
      <c r="F717" s="60"/>
      <c r="G717" s="60"/>
      <c r="H717" s="15"/>
      <c r="I717" s="6"/>
      <c r="J717" s="6"/>
      <c r="K717" s="7"/>
      <c r="L717" s="7"/>
      <c r="M717" s="8"/>
      <c r="N717" s="21"/>
      <c r="O717" s="10"/>
      <c r="P717" s="128"/>
      <c r="Q717" s="3"/>
      <c r="R717" s="3"/>
      <c r="S717" s="50"/>
      <c r="X717" s="3"/>
    </row>
    <row r="718" spans="1:24" s="13" customFormat="1" ht="22.5" customHeight="1" x14ac:dyDescent="0.55000000000000004">
      <c r="A718" s="5"/>
      <c r="B718" s="52"/>
      <c r="C718" s="59"/>
      <c r="D718" s="60"/>
      <c r="E718" s="149"/>
      <c r="F718" s="60"/>
      <c r="G718" s="60"/>
      <c r="H718" s="15"/>
      <c r="I718" s="6"/>
      <c r="J718" s="7"/>
      <c r="K718" s="6"/>
      <c r="L718" s="6"/>
      <c r="M718" s="8"/>
      <c r="N718" s="21"/>
      <c r="O718" s="10"/>
      <c r="P718" s="128"/>
      <c r="Q718" s="3"/>
      <c r="R718" s="3"/>
      <c r="S718" s="50"/>
      <c r="X718" s="3"/>
    </row>
    <row r="719" spans="1:24" s="13" customFormat="1" ht="22.5" customHeight="1" x14ac:dyDescent="0.55000000000000004">
      <c r="A719" s="5"/>
      <c r="B719" s="52"/>
      <c r="C719" s="59"/>
      <c r="D719" s="60"/>
      <c r="E719" s="149"/>
      <c r="F719" s="60"/>
      <c r="G719" s="60"/>
      <c r="H719" s="15"/>
      <c r="I719" s="6"/>
      <c r="J719" s="7"/>
      <c r="K719" s="7"/>
      <c r="L719" s="6"/>
      <c r="M719" s="8"/>
      <c r="N719" s="21"/>
      <c r="O719" s="10"/>
      <c r="P719" s="128"/>
      <c r="Q719" s="3"/>
      <c r="R719" s="3"/>
      <c r="S719" s="50"/>
      <c r="X719" s="3"/>
    </row>
    <row r="720" spans="1:24" s="13" customFormat="1" ht="22.5" customHeight="1" x14ac:dyDescent="0.55000000000000004">
      <c r="A720" s="5"/>
      <c r="B720" s="52"/>
      <c r="C720" s="59"/>
      <c r="D720" s="60"/>
      <c r="E720" s="149"/>
      <c r="F720" s="60"/>
      <c r="G720" s="60"/>
      <c r="H720" s="15"/>
      <c r="I720" s="6"/>
      <c r="J720" s="7"/>
      <c r="K720" s="7"/>
      <c r="L720" s="7"/>
      <c r="M720" s="8"/>
      <c r="N720" s="21"/>
      <c r="O720" s="10"/>
      <c r="P720" s="128"/>
      <c r="Q720" s="3"/>
      <c r="R720" s="3"/>
      <c r="S720" s="50"/>
      <c r="X720" s="3"/>
    </row>
    <row r="721" spans="1:24" s="13" customFormat="1" ht="22.5" customHeight="1" x14ac:dyDescent="0.55000000000000004">
      <c r="A721" s="5"/>
      <c r="B721" s="52"/>
      <c r="C721" s="59"/>
      <c r="D721" s="60"/>
      <c r="E721" s="149"/>
      <c r="F721" s="60"/>
      <c r="G721" s="60"/>
      <c r="H721" s="15"/>
      <c r="I721" s="6"/>
      <c r="J721" s="6"/>
      <c r="K721" s="7"/>
      <c r="L721" s="7"/>
      <c r="M721" s="8"/>
      <c r="N721" s="21"/>
      <c r="O721" s="10"/>
      <c r="P721" s="128"/>
      <c r="Q721" s="3"/>
      <c r="R721" s="3"/>
      <c r="S721" s="50"/>
      <c r="X721" s="3"/>
    </row>
    <row r="722" spans="1:24" s="13" customFormat="1" ht="22.5" customHeight="1" x14ac:dyDescent="0.55000000000000004">
      <c r="A722" s="5"/>
      <c r="B722" s="52"/>
      <c r="C722" s="59"/>
      <c r="D722" s="60"/>
      <c r="E722" s="149"/>
      <c r="F722" s="60"/>
      <c r="G722" s="60"/>
      <c r="H722" s="15"/>
      <c r="I722" s="6"/>
      <c r="J722" s="6"/>
      <c r="K722" s="7"/>
      <c r="L722" s="6"/>
      <c r="M722" s="8"/>
      <c r="N722" s="9"/>
      <c r="O722" s="10"/>
      <c r="P722" s="128"/>
      <c r="Q722" s="3"/>
      <c r="R722" s="3"/>
      <c r="S722" s="50"/>
      <c r="X722" s="3"/>
    </row>
    <row r="723" spans="1:24" s="13" customFormat="1" ht="22.5" customHeight="1" x14ac:dyDescent="0.55000000000000004">
      <c r="A723" s="5"/>
      <c r="B723" s="52"/>
      <c r="C723" s="59"/>
      <c r="D723" s="60"/>
      <c r="E723" s="149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3"/>
      <c r="S723" s="50"/>
      <c r="X723" s="3"/>
    </row>
    <row r="724" spans="1:24" s="13" customFormat="1" ht="22.5" customHeight="1" x14ac:dyDescent="0.55000000000000004">
      <c r="A724" s="5"/>
      <c r="B724" s="52"/>
      <c r="C724" s="59"/>
      <c r="D724" s="60"/>
      <c r="E724" s="149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8"/>
      <c r="Q724" s="3"/>
      <c r="R724" s="3"/>
      <c r="S724" s="50"/>
      <c r="X724" s="3"/>
    </row>
    <row r="725" spans="1:24" s="13" customFormat="1" ht="22.5" customHeight="1" x14ac:dyDescent="0.55000000000000004">
      <c r="A725" s="5"/>
      <c r="B725" s="52"/>
      <c r="C725" s="59"/>
      <c r="D725" s="60"/>
      <c r="E725" s="149"/>
      <c r="F725" s="60"/>
      <c r="G725" s="60"/>
      <c r="H725" s="15"/>
      <c r="I725" s="6"/>
      <c r="J725" s="6"/>
      <c r="K725" s="7"/>
      <c r="L725" s="6"/>
      <c r="M725" s="8"/>
      <c r="N725" s="21"/>
      <c r="O725" s="10"/>
      <c r="P725" s="128"/>
      <c r="Q725" s="3"/>
      <c r="R725" s="3"/>
      <c r="S725" s="50"/>
      <c r="X725" s="3"/>
    </row>
    <row r="726" spans="1:24" s="13" customFormat="1" ht="22.5" customHeight="1" x14ac:dyDescent="0.55000000000000004">
      <c r="A726" s="5"/>
      <c r="B726" s="52"/>
      <c r="C726" s="59"/>
      <c r="D726" s="60"/>
      <c r="E726" s="149"/>
      <c r="F726" s="60"/>
      <c r="G726" s="60"/>
      <c r="H726" s="22"/>
      <c r="I726" s="7"/>
      <c r="J726" s="6"/>
      <c r="K726" s="7"/>
      <c r="L726" s="6"/>
      <c r="M726" s="8"/>
      <c r="N726" s="21"/>
      <c r="O726" s="10"/>
      <c r="P726" s="128"/>
      <c r="Q726" s="3"/>
      <c r="R726" s="3"/>
      <c r="S726" s="50"/>
      <c r="X726" s="3"/>
    </row>
    <row r="727" spans="1:24" s="13" customFormat="1" ht="22.5" customHeight="1" x14ac:dyDescent="0.55000000000000004">
      <c r="A727" s="5"/>
      <c r="B727" s="52"/>
      <c r="C727" s="59"/>
      <c r="D727" s="60"/>
      <c r="E727" s="149"/>
      <c r="F727" s="60"/>
      <c r="G727" s="60"/>
      <c r="H727" s="22"/>
      <c r="I727" s="6"/>
      <c r="J727" s="6"/>
      <c r="K727" s="7"/>
      <c r="L727" s="6"/>
      <c r="M727" s="8"/>
      <c r="N727" s="21"/>
      <c r="O727" s="10"/>
      <c r="P727" s="128"/>
      <c r="Q727" s="3"/>
      <c r="R727" s="3"/>
      <c r="S727" s="50"/>
      <c r="X727" s="3"/>
    </row>
    <row r="728" spans="1:24" s="13" customFormat="1" ht="22.5" customHeight="1" x14ac:dyDescent="0.55000000000000004">
      <c r="A728" s="5"/>
      <c r="B728" s="52"/>
      <c r="C728" s="59"/>
      <c r="D728" s="60"/>
      <c r="E728" s="149"/>
      <c r="F728" s="60"/>
      <c r="G728" s="60"/>
      <c r="H728" s="15"/>
      <c r="I728" s="6"/>
      <c r="J728" s="29"/>
      <c r="K728" s="7"/>
      <c r="L728" s="6"/>
      <c r="M728" s="8"/>
      <c r="N728" s="21"/>
      <c r="O728" s="10"/>
      <c r="P728" s="128"/>
      <c r="Q728" s="3"/>
      <c r="R728" s="3"/>
      <c r="S728" s="50"/>
      <c r="X728" s="3"/>
    </row>
    <row r="729" spans="1:24" s="13" customFormat="1" ht="22.5" customHeight="1" x14ac:dyDescent="0.55000000000000004">
      <c r="A729" s="5"/>
      <c r="B729" s="52"/>
      <c r="C729" s="59"/>
      <c r="D729" s="60"/>
      <c r="E729" s="149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8"/>
      <c r="Q729" s="3"/>
      <c r="R729" s="3"/>
      <c r="S729" s="50"/>
      <c r="X729" s="3"/>
    </row>
    <row r="730" spans="1:24" s="13" customFormat="1" ht="22.5" customHeight="1" x14ac:dyDescent="0.55000000000000004">
      <c r="A730" s="5"/>
      <c r="B730" s="52"/>
      <c r="C730" s="59"/>
      <c r="D730" s="60"/>
      <c r="E730" s="149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3"/>
      <c r="S730" s="50"/>
      <c r="X730" s="3"/>
    </row>
    <row r="731" spans="1:24" s="13" customFormat="1" ht="22.5" customHeight="1" x14ac:dyDescent="0.55000000000000004">
      <c r="A731" s="5"/>
      <c r="B731" s="52"/>
      <c r="C731" s="59"/>
      <c r="D731" s="60"/>
      <c r="E731" s="149"/>
      <c r="F731" s="60"/>
      <c r="G731" s="60"/>
      <c r="H731" s="15"/>
      <c r="I731" s="6"/>
      <c r="J731" s="6"/>
      <c r="K731" s="6"/>
      <c r="L731" s="7"/>
      <c r="M731" s="8"/>
      <c r="N731" s="21"/>
      <c r="O731" s="10"/>
      <c r="P731" s="128"/>
      <c r="Q731" s="3"/>
      <c r="R731" s="3"/>
      <c r="S731" s="50"/>
      <c r="X731" s="3"/>
    </row>
    <row r="732" spans="1:24" s="13" customFormat="1" ht="22.5" customHeight="1" x14ac:dyDescent="0.55000000000000004">
      <c r="A732" s="5"/>
      <c r="B732" s="52"/>
      <c r="C732" s="59"/>
      <c r="D732" s="60"/>
      <c r="E732" s="149"/>
      <c r="F732" s="60"/>
      <c r="G732" s="60"/>
      <c r="H732" s="15"/>
      <c r="I732" s="6"/>
      <c r="J732" s="6"/>
      <c r="K732" s="6"/>
      <c r="L732" s="6"/>
      <c r="M732" s="8"/>
      <c r="N732" s="21"/>
      <c r="O732" s="10"/>
      <c r="P732" s="128"/>
      <c r="Q732" s="3"/>
      <c r="R732" s="3"/>
      <c r="S732" s="50"/>
      <c r="X732" s="3"/>
    </row>
    <row r="733" spans="1:24" s="13" customFormat="1" ht="22.5" customHeight="1" x14ac:dyDescent="0.55000000000000004">
      <c r="A733" s="5"/>
      <c r="B733" s="52"/>
      <c r="C733" s="59"/>
      <c r="D733" s="60"/>
      <c r="E733" s="149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3"/>
      <c r="S733" s="50"/>
      <c r="X733" s="3"/>
    </row>
    <row r="734" spans="1:24" s="13" customFormat="1" ht="22.5" customHeight="1" x14ac:dyDescent="0.55000000000000004">
      <c r="A734" s="5"/>
      <c r="B734" s="52"/>
      <c r="C734" s="59"/>
      <c r="D734" s="60"/>
      <c r="E734" s="149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8"/>
      <c r="Q734" s="3"/>
      <c r="R734" s="3"/>
      <c r="S734" s="50"/>
      <c r="X734" s="3"/>
    </row>
    <row r="735" spans="1:24" s="13" customFormat="1" ht="22.5" customHeight="1" x14ac:dyDescent="0.55000000000000004">
      <c r="A735" s="5"/>
      <c r="B735" s="52"/>
      <c r="C735" s="59"/>
      <c r="D735" s="60"/>
      <c r="E735" s="149"/>
      <c r="F735" s="60"/>
      <c r="G735" s="60"/>
      <c r="H735" s="15"/>
      <c r="I735" s="6"/>
      <c r="J735" s="6"/>
      <c r="K735" s="7"/>
      <c r="L735" s="6"/>
      <c r="M735" s="8"/>
      <c r="N735" s="21"/>
      <c r="O735" s="10"/>
      <c r="P735" s="128"/>
      <c r="Q735" s="3"/>
      <c r="R735" s="3"/>
      <c r="S735" s="50"/>
      <c r="X735" s="3"/>
    </row>
    <row r="736" spans="1:24" s="13" customFormat="1" ht="22.5" customHeight="1" x14ac:dyDescent="0.55000000000000004">
      <c r="A736" s="5"/>
      <c r="B736" s="52"/>
      <c r="C736" s="59"/>
      <c r="D736" s="60"/>
      <c r="E736" s="149"/>
      <c r="F736" s="60"/>
      <c r="G736" s="60"/>
      <c r="H736" s="15"/>
      <c r="I736" s="6"/>
      <c r="J736" s="6"/>
      <c r="K736" s="7"/>
      <c r="L736" s="6"/>
      <c r="M736" s="8"/>
      <c r="N736" s="9"/>
      <c r="O736" s="10"/>
      <c r="P736" s="128"/>
      <c r="Q736" s="3"/>
      <c r="R736" s="3"/>
      <c r="S736" s="50"/>
      <c r="X736" s="3"/>
    </row>
    <row r="737" spans="1:24" s="13" customFormat="1" ht="22.5" customHeight="1" x14ac:dyDescent="0.55000000000000004">
      <c r="A737" s="5"/>
      <c r="B737" s="52"/>
      <c r="C737" s="59"/>
      <c r="D737" s="60"/>
      <c r="E737" s="149"/>
      <c r="F737" s="60"/>
      <c r="G737" s="60"/>
      <c r="H737" s="15"/>
      <c r="I737" s="6"/>
      <c r="J737" s="6"/>
      <c r="K737" s="7"/>
      <c r="L737" s="6"/>
      <c r="M737" s="8"/>
      <c r="N737" s="21"/>
      <c r="O737" s="30"/>
      <c r="P737" s="129"/>
      <c r="Q737" s="3"/>
      <c r="R737" s="3"/>
      <c r="S737" s="50"/>
      <c r="X737" s="3"/>
    </row>
    <row r="738" spans="1:24" s="13" customFormat="1" ht="22.5" customHeight="1" x14ac:dyDescent="0.55000000000000004">
      <c r="A738" s="5"/>
      <c r="B738" s="52"/>
      <c r="C738" s="59"/>
      <c r="D738" s="60"/>
      <c r="E738" s="149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R738" s="3"/>
      <c r="S738" s="50"/>
      <c r="X738" s="3"/>
    </row>
    <row r="739" spans="1:24" s="13" customFormat="1" ht="22.5" customHeight="1" x14ac:dyDescent="0.55000000000000004">
      <c r="A739" s="5"/>
      <c r="B739" s="52"/>
      <c r="C739" s="59"/>
      <c r="D739" s="60"/>
      <c r="E739" s="149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R739" s="3"/>
      <c r="S739" s="50"/>
      <c r="X739" s="3"/>
    </row>
    <row r="740" spans="1:24" s="13" customFormat="1" ht="22.5" customHeight="1" x14ac:dyDescent="0.55000000000000004">
      <c r="A740" s="5"/>
      <c r="B740" s="52"/>
      <c r="C740" s="59"/>
      <c r="D740" s="60"/>
      <c r="E740" s="149"/>
      <c r="F740" s="60"/>
      <c r="G740" s="60"/>
      <c r="H740" s="22"/>
      <c r="I740" s="7"/>
      <c r="J740" s="6"/>
      <c r="K740" s="7"/>
      <c r="L740" s="6"/>
      <c r="M740" s="8"/>
      <c r="N740" s="21"/>
      <c r="O740" s="10"/>
      <c r="P740" s="128"/>
      <c r="Q740" s="3"/>
      <c r="R740" s="3"/>
      <c r="S740" s="50"/>
      <c r="X740" s="3"/>
    </row>
    <row r="741" spans="1:24" s="13" customFormat="1" ht="22.5" customHeight="1" x14ac:dyDescent="0.55000000000000004">
      <c r="A741" s="5"/>
      <c r="B741" s="52"/>
      <c r="C741" s="59"/>
      <c r="D741" s="60"/>
      <c r="E741" s="149"/>
      <c r="F741" s="60"/>
      <c r="G741" s="60"/>
      <c r="H741" s="22"/>
      <c r="I741" s="6"/>
      <c r="J741" s="6"/>
      <c r="K741" s="7"/>
      <c r="L741" s="6"/>
      <c r="M741" s="8"/>
      <c r="N741" s="21"/>
      <c r="O741" s="10"/>
      <c r="P741" s="128"/>
      <c r="Q741" s="3"/>
      <c r="R741" s="3"/>
      <c r="S741" s="50"/>
      <c r="X741" s="3"/>
    </row>
    <row r="742" spans="1:24" s="13" customFormat="1" ht="22.5" customHeight="1" x14ac:dyDescent="0.55000000000000004">
      <c r="A742" s="20"/>
      <c r="B742" s="52"/>
      <c r="C742" s="59"/>
      <c r="D742" s="60"/>
      <c r="E742" s="149"/>
      <c r="F742" s="60"/>
      <c r="G742" s="60"/>
      <c r="H742" s="15"/>
      <c r="I742" s="6"/>
      <c r="J742" s="29"/>
      <c r="K742" s="7"/>
      <c r="L742" s="6"/>
      <c r="M742" s="8"/>
      <c r="N742" s="21"/>
      <c r="O742" s="10"/>
      <c r="P742" s="128"/>
      <c r="Q742" s="3"/>
      <c r="R742" s="3"/>
      <c r="S742" s="50"/>
      <c r="X742" s="3"/>
    </row>
    <row r="743" spans="1:24" s="13" customFormat="1" ht="22.5" customHeight="1" x14ac:dyDescent="0.55000000000000004">
      <c r="A743" s="5"/>
      <c r="B743" s="52"/>
      <c r="C743" s="59"/>
      <c r="D743" s="60"/>
      <c r="E743" s="149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8"/>
      <c r="Q743" s="3"/>
      <c r="R743" s="3"/>
      <c r="S743" s="50"/>
      <c r="X743" s="3"/>
    </row>
    <row r="744" spans="1:24" s="13" customFormat="1" ht="22.5" customHeight="1" x14ac:dyDescent="0.55000000000000004">
      <c r="A744" s="5"/>
      <c r="B744" s="52"/>
      <c r="C744" s="59"/>
      <c r="D744" s="60"/>
      <c r="E744" s="149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8"/>
      <c r="Q744" s="3"/>
      <c r="R744" s="3"/>
      <c r="S744" s="50"/>
      <c r="X744" s="3"/>
    </row>
    <row r="745" spans="1:24" s="13" customFormat="1" ht="22.5" customHeight="1" x14ac:dyDescent="0.55000000000000004">
      <c r="A745" s="5"/>
      <c r="B745" s="52"/>
      <c r="C745" s="59"/>
      <c r="D745" s="60"/>
      <c r="E745" s="149"/>
      <c r="F745" s="60"/>
      <c r="G745" s="60"/>
      <c r="H745" s="15"/>
      <c r="I745" s="6"/>
      <c r="J745" s="6"/>
      <c r="K745" s="6"/>
      <c r="L745" s="7"/>
      <c r="M745" s="8"/>
      <c r="N745" s="21"/>
      <c r="O745" s="10"/>
      <c r="P745" s="128"/>
      <c r="Q745" s="3"/>
      <c r="R745" s="3"/>
      <c r="S745" s="50"/>
      <c r="X745" s="3"/>
    </row>
    <row r="746" spans="1:24" s="13" customFormat="1" ht="22.5" customHeight="1" x14ac:dyDescent="0.55000000000000004">
      <c r="A746" s="5"/>
      <c r="B746" s="52"/>
      <c r="C746" s="59"/>
      <c r="D746" s="60"/>
      <c r="E746" s="149"/>
      <c r="F746" s="60"/>
      <c r="G746" s="60"/>
      <c r="H746" s="15"/>
      <c r="I746" s="6"/>
      <c r="J746" s="6"/>
      <c r="K746" s="27"/>
      <c r="L746" s="6"/>
      <c r="M746" s="31"/>
      <c r="N746" s="21"/>
      <c r="O746" s="10"/>
      <c r="P746" s="128"/>
      <c r="Q746" s="3"/>
      <c r="R746" s="3"/>
      <c r="S746" s="50"/>
      <c r="X746" s="3"/>
    </row>
    <row r="747" spans="1:24" s="13" customFormat="1" ht="22.5" customHeight="1" x14ac:dyDescent="0.55000000000000004">
      <c r="A747" s="5"/>
      <c r="B747" s="52"/>
      <c r="C747" s="59"/>
      <c r="D747" s="60"/>
      <c r="E747" s="149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  <c r="Q747" s="3"/>
      <c r="R747" s="3"/>
      <c r="S747" s="50"/>
      <c r="X747" s="3"/>
    </row>
    <row r="748" spans="1:24" s="13" customFormat="1" ht="22.5" customHeight="1" x14ac:dyDescent="0.55000000000000004">
      <c r="A748" s="5"/>
      <c r="B748" s="52"/>
      <c r="C748" s="59"/>
      <c r="D748" s="60"/>
      <c r="E748" s="149"/>
      <c r="F748" s="60"/>
      <c r="G748" s="60"/>
      <c r="H748" s="15"/>
      <c r="I748" s="6"/>
      <c r="J748" s="6"/>
      <c r="K748" s="7"/>
      <c r="L748" s="6"/>
      <c r="M748" s="31"/>
      <c r="N748" s="21"/>
      <c r="O748" s="10"/>
      <c r="P748" s="128"/>
      <c r="Q748" s="3"/>
      <c r="R748" s="3"/>
      <c r="S748" s="50"/>
      <c r="X748" s="3"/>
    </row>
    <row r="749" spans="1:24" s="13" customFormat="1" ht="22.5" customHeight="1" x14ac:dyDescent="0.55000000000000004">
      <c r="A749" s="5"/>
      <c r="B749" s="52"/>
      <c r="C749" s="59"/>
      <c r="D749" s="60"/>
      <c r="E749" s="149"/>
      <c r="F749" s="60"/>
      <c r="G749" s="60"/>
      <c r="H749" s="15"/>
      <c r="I749" s="6"/>
      <c r="J749" s="6"/>
      <c r="K749" s="7"/>
      <c r="L749" s="6"/>
      <c r="M749" s="31"/>
      <c r="N749" s="21"/>
      <c r="O749" s="10"/>
      <c r="P749" s="128"/>
      <c r="Q749" s="3"/>
      <c r="R749" s="3"/>
      <c r="S749" s="50"/>
      <c r="X749" s="3"/>
    </row>
    <row r="750" spans="1:24" s="13" customFormat="1" ht="22.5" customHeight="1" x14ac:dyDescent="0.55000000000000004">
      <c r="A750" s="5"/>
      <c r="B750" s="52"/>
      <c r="C750" s="59"/>
      <c r="D750" s="60"/>
      <c r="E750" s="149"/>
      <c r="F750" s="60"/>
      <c r="G750" s="60"/>
      <c r="H750" s="15"/>
      <c r="I750" s="6"/>
      <c r="J750" s="6"/>
      <c r="K750" s="7"/>
      <c r="L750" s="6"/>
      <c r="M750" s="31"/>
      <c r="N750" s="9"/>
      <c r="O750" s="10"/>
      <c r="P750" s="128"/>
      <c r="Q750" s="3"/>
      <c r="R750" s="3"/>
      <c r="X750" s="3"/>
    </row>
    <row r="751" spans="1:24" s="13" customFormat="1" ht="22.5" customHeight="1" x14ac:dyDescent="0.55000000000000004">
      <c r="A751" s="5"/>
      <c r="B751" s="52"/>
      <c r="C751" s="59"/>
      <c r="D751" s="60"/>
      <c r="E751" s="149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9"/>
      <c r="Q751" s="3"/>
      <c r="R751" s="3"/>
      <c r="X751" s="3"/>
    </row>
    <row r="752" spans="1:24" s="13" customFormat="1" ht="22.5" customHeight="1" x14ac:dyDescent="0.55000000000000004">
      <c r="A752" s="5"/>
      <c r="B752" s="52"/>
      <c r="C752" s="59"/>
      <c r="D752" s="60"/>
      <c r="E752" s="149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  <c r="Q752" s="3"/>
      <c r="R752" s="3"/>
      <c r="X752" s="3"/>
    </row>
    <row r="753" spans="1:24" s="13" customFormat="1" ht="22.5" customHeight="1" x14ac:dyDescent="0.55000000000000004">
      <c r="A753" s="5"/>
      <c r="B753" s="52"/>
      <c r="C753" s="59"/>
      <c r="D753" s="60"/>
      <c r="E753" s="149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  <c r="Q753" s="3"/>
      <c r="R753" s="3"/>
      <c r="X753" s="3"/>
    </row>
    <row r="754" spans="1:24" ht="22.5" customHeight="1" x14ac:dyDescent="0.55000000000000004">
      <c r="A754" s="5"/>
      <c r="B754" s="52"/>
      <c r="C754" s="59"/>
      <c r="D754" s="60"/>
      <c r="E754" s="149"/>
      <c r="F754" s="60"/>
      <c r="G754" s="60"/>
      <c r="H754" s="22"/>
      <c r="I754" s="7"/>
      <c r="J754" s="6"/>
      <c r="K754" s="7"/>
      <c r="L754" s="6"/>
      <c r="M754" s="31"/>
      <c r="N754" s="21"/>
      <c r="O754" s="10"/>
      <c r="P754" s="128"/>
    </row>
    <row r="755" spans="1:24" ht="22.5" customHeight="1" x14ac:dyDescent="0.55000000000000004">
      <c r="A755" s="5"/>
      <c r="B755" s="52"/>
      <c r="C755" s="59"/>
      <c r="D755" s="60"/>
      <c r="E755" s="149"/>
      <c r="F755" s="60"/>
      <c r="G755" s="60"/>
      <c r="H755" s="54"/>
      <c r="I755" s="6"/>
      <c r="J755" s="6"/>
      <c r="K755" s="7"/>
      <c r="L755" s="6"/>
      <c r="M755" s="31"/>
      <c r="N755" s="21"/>
      <c r="O755" s="10"/>
      <c r="P755" s="128"/>
    </row>
    <row r="756" spans="1:24" ht="22.5" customHeight="1" x14ac:dyDescent="0.55000000000000004">
      <c r="A756" s="5"/>
      <c r="B756" s="52"/>
      <c r="C756" s="59"/>
      <c r="D756" s="60"/>
      <c r="E756" s="149"/>
      <c r="F756" s="60"/>
      <c r="G756" s="60"/>
      <c r="H756" s="15"/>
      <c r="I756" s="6"/>
      <c r="J756" s="29"/>
      <c r="K756" s="7"/>
      <c r="L756" s="6"/>
      <c r="M756" s="31"/>
      <c r="N756" s="21"/>
      <c r="O756" s="10"/>
      <c r="P756" s="128"/>
    </row>
    <row r="757" spans="1:24" ht="22.5" customHeight="1" x14ac:dyDescent="0.55000000000000004">
      <c r="A757" s="5"/>
      <c r="B757" s="52"/>
      <c r="C757" s="59"/>
      <c r="D757" s="60"/>
      <c r="E757" s="149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8"/>
    </row>
    <row r="758" spans="1:24" ht="22.5" customHeight="1" x14ac:dyDescent="0.55000000000000004">
      <c r="A758" s="5"/>
      <c r="B758" s="52"/>
      <c r="C758" s="59"/>
      <c r="D758" s="60"/>
      <c r="E758" s="149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8"/>
    </row>
    <row r="759" spans="1:24" ht="22.5" customHeight="1" x14ac:dyDescent="0.55000000000000004">
      <c r="A759" s="5"/>
      <c r="B759" s="52"/>
      <c r="C759" s="59"/>
      <c r="D759" s="60"/>
      <c r="E759" s="149"/>
      <c r="F759" s="60"/>
      <c r="G759" s="60"/>
      <c r="H759" s="15"/>
      <c r="I759" s="6"/>
      <c r="J759" s="6"/>
      <c r="K759" s="6"/>
      <c r="L759" s="7"/>
      <c r="M759" s="31"/>
      <c r="N759" s="21"/>
      <c r="O759" s="10"/>
      <c r="P759" s="128"/>
    </row>
    <row r="760" spans="1:24" ht="22.5" customHeight="1" x14ac:dyDescent="0.55000000000000004">
      <c r="A760" s="5"/>
      <c r="B760" s="52"/>
      <c r="C760" s="59"/>
      <c r="D760" s="60"/>
      <c r="E760" s="149"/>
      <c r="F760" s="60"/>
      <c r="G760" s="60"/>
      <c r="H760" s="15"/>
      <c r="I760" s="6"/>
      <c r="J760" s="6"/>
      <c r="K760" s="6"/>
      <c r="L760" s="6"/>
      <c r="M760" s="31"/>
      <c r="N760" s="21"/>
      <c r="O760" s="10"/>
      <c r="P760" s="128"/>
    </row>
    <row r="761" spans="1:24" ht="22.5" customHeight="1" x14ac:dyDescent="0.55000000000000004">
      <c r="A761" s="5"/>
      <c r="B761" s="52"/>
      <c r="C761" s="59"/>
      <c r="D761" s="60"/>
      <c r="E761" s="149"/>
      <c r="F761" s="60"/>
      <c r="G761" s="60"/>
      <c r="H761" s="15"/>
      <c r="I761" s="6"/>
      <c r="J761" s="6"/>
      <c r="K761" s="6"/>
      <c r="L761" s="7"/>
      <c r="M761" s="31"/>
      <c r="N761" s="21"/>
      <c r="O761" s="10"/>
      <c r="P761" s="128"/>
    </row>
    <row r="762" spans="1:24" ht="22.5" customHeight="1" x14ac:dyDescent="0.55000000000000004">
      <c r="A762" s="5"/>
      <c r="B762" s="52"/>
      <c r="C762" s="59"/>
      <c r="D762" s="60"/>
      <c r="E762" s="149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24" ht="22.5" customHeight="1" x14ac:dyDescent="0.55000000000000004">
      <c r="A763" s="5"/>
      <c r="B763" s="52"/>
      <c r="C763" s="59"/>
      <c r="D763" s="60"/>
      <c r="E763" s="149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24" ht="22.5" customHeight="1" x14ac:dyDescent="0.55000000000000004">
      <c r="A764" s="5"/>
      <c r="B764" s="52"/>
      <c r="C764" s="59"/>
      <c r="D764" s="60"/>
      <c r="E764" s="149"/>
      <c r="F764" s="60"/>
      <c r="G764" s="60"/>
      <c r="H764" s="15"/>
      <c r="I764" s="6"/>
      <c r="J764" s="6"/>
      <c r="K764" s="7"/>
      <c r="L764" s="6"/>
      <c r="M764" s="8"/>
      <c r="N764" s="9"/>
      <c r="O764" s="10"/>
      <c r="P764" s="128"/>
    </row>
    <row r="765" spans="1:24" ht="22.5" customHeight="1" x14ac:dyDescent="0.55000000000000004">
      <c r="A765" s="5"/>
      <c r="B765" s="52"/>
      <c r="C765" s="59"/>
      <c r="D765" s="60"/>
      <c r="E765" s="149"/>
      <c r="F765" s="60"/>
      <c r="G765" s="60"/>
      <c r="H765" s="15"/>
      <c r="I765" s="6"/>
      <c r="J765" s="6"/>
      <c r="K765" s="7"/>
      <c r="L765" s="6"/>
      <c r="M765" s="8"/>
      <c r="N765" s="21"/>
      <c r="O765" s="30"/>
      <c r="P765" s="129"/>
    </row>
    <row r="766" spans="1:24" ht="22.5" customHeight="1" x14ac:dyDescent="0.55000000000000004">
      <c r="A766" s="5"/>
      <c r="B766" s="52"/>
      <c r="C766" s="59"/>
      <c r="D766" s="60"/>
      <c r="E766" s="149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9"/>
    </row>
    <row r="767" spans="1:24" ht="22.5" customHeight="1" x14ac:dyDescent="0.55000000000000004">
      <c r="A767" s="5"/>
      <c r="B767" s="52"/>
      <c r="C767" s="59"/>
      <c r="D767" s="60"/>
      <c r="E767" s="149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9"/>
    </row>
    <row r="768" spans="1:24" ht="22.5" customHeight="1" x14ac:dyDescent="0.55000000000000004">
      <c r="A768" s="5"/>
      <c r="B768" s="52"/>
      <c r="C768" s="59"/>
      <c r="D768" s="60"/>
      <c r="E768" s="149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149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149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149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149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149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149"/>
      <c r="F774" s="60"/>
      <c r="G774" s="60"/>
      <c r="H774" s="15"/>
      <c r="I774" s="6"/>
      <c r="J774" s="6"/>
      <c r="K774" s="7"/>
      <c r="L774" s="6"/>
      <c r="M774" s="8"/>
      <c r="N774" s="21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149"/>
      <c r="F775" s="60"/>
      <c r="G775" s="60"/>
      <c r="H775" s="15"/>
      <c r="I775" s="6"/>
      <c r="J775" s="6"/>
      <c r="K775" s="7"/>
      <c r="L775" s="6"/>
      <c r="M775" s="8"/>
      <c r="N775" s="21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149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149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149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149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149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149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8"/>
    </row>
    <row r="782" spans="1:16" ht="22.5" customHeight="1" x14ac:dyDescent="0.55000000000000004">
      <c r="A782" s="20"/>
      <c r="B782" s="52"/>
      <c r="C782" s="59"/>
      <c r="D782" s="60"/>
      <c r="E782" s="149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149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149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149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149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149"/>
      <c r="F787" s="60"/>
      <c r="G787" s="60"/>
      <c r="H787" s="15"/>
      <c r="I787" s="6"/>
      <c r="J787" s="6"/>
      <c r="K787" s="7"/>
      <c r="L787" s="6"/>
      <c r="M787" s="8"/>
      <c r="N787" s="18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149"/>
      <c r="F788" s="60"/>
      <c r="G788" s="60"/>
      <c r="H788" s="15"/>
      <c r="I788" s="6"/>
      <c r="J788" s="6"/>
      <c r="K788" s="7"/>
      <c r="L788" s="6"/>
      <c r="M788" s="8"/>
      <c r="N788" s="18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149"/>
      <c r="F789" s="60"/>
      <c r="G789" s="60"/>
      <c r="H789" s="15"/>
      <c r="I789" s="6"/>
      <c r="J789" s="6"/>
      <c r="K789" s="7"/>
      <c r="L789" s="6"/>
      <c r="M789" s="8"/>
      <c r="N789" s="18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149"/>
      <c r="F790" s="60"/>
      <c r="G790" s="60"/>
      <c r="H790" s="15"/>
      <c r="I790" s="6"/>
      <c r="J790" s="6"/>
      <c r="K790" s="7"/>
      <c r="L790" s="6"/>
      <c r="M790" s="8"/>
      <c r="N790" s="18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149"/>
      <c r="F791" s="60"/>
      <c r="G791" s="60"/>
      <c r="H791" s="15"/>
      <c r="I791" s="6"/>
      <c r="J791" s="6"/>
      <c r="K791" s="7"/>
      <c r="L791" s="6"/>
      <c r="M791" s="8"/>
      <c r="N791" s="18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149"/>
      <c r="F792" s="60"/>
      <c r="G792" s="60"/>
      <c r="H792" s="15"/>
      <c r="I792" s="6"/>
      <c r="J792" s="6"/>
      <c r="K792" s="7"/>
      <c r="L792" s="6"/>
      <c r="M792" s="8"/>
      <c r="N792" s="18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149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149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149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149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8"/>
    </row>
    <row r="797" spans="1:16" ht="22.5" customHeight="1" x14ac:dyDescent="0.55000000000000004">
      <c r="A797" s="20"/>
      <c r="B797" s="52"/>
      <c r="C797" s="59"/>
      <c r="D797" s="60"/>
      <c r="E797" s="149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149"/>
      <c r="F798" s="60"/>
      <c r="G798" s="60"/>
      <c r="H798" s="15"/>
      <c r="I798" s="6"/>
      <c r="J798" s="6"/>
      <c r="K798" s="7"/>
      <c r="L798" s="6"/>
      <c r="M798" s="8"/>
      <c r="N798" s="9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149"/>
      <c r="F799" s="60"/>
      <c r="G799" s="60"/>
      <c r="H799" s="15"/>
      <c r="I799" s="6"/>
      <c r="J799" s="6"/>
      <c r="K799" s="7"/>
      <c r="L799" s="6"/>
      <c r="M799" s="8"/>
      <c r="N799" s="9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149"/>
      <c r="F800" s="60"/>
      <c r="G800" s="60"/>
      <c r="H800" s="15"/>
      <c r="I800" s="6"/>
      <c r="J800" s="6"/>
      <c r="K800" s="7"/>
      <c r="L800" s="6"/>
      <c r="M800" s="8"/>
      <c r="N800" s="9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149"/>
      <c r="F801" s="60"/>
      <c r="G801" s="60"/>
      <c r="H801" s="15"/>
      <c r="I801" s="6"/>
      <c r="J801" s="6"/>
      <c r="K801" s="7"/>
      <c r="L801" s="6"/>
      <c r="M801" s="8"/>
      <c r="N801" s="9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149"/>
      <c r="F802" s="60"/>
      <c r="G802" s="60"/>
      <c r="H802" s="15"/>
      <c r="I802" s="6"/>
      <c r="J802" s="6"/>
      <c r="K802" s="7"/>
      <c r="L802" s="6"/>
      <c r="M802" s="8"/>
      <c r="N802" s="9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149"/>
      <c r="F803" s="60"/>
      <c r="G803" s="60"/>
      <c r="H803" s="15"/>
      <c r="I803" s="6"/>
      <c r="J803" s="6"/>
      <c r="K803" s="7"/>
      <c r="L803" s="6"/>
      <c r="M803" s="8"/>
      <c r="N803" s="9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149"/>
      <c r="F804" s="60"/>
      <c r="G804" s="60"/>
      <c r="H804" s="15"/>
      <c r="I804" s="6"/>
      <c r="J804" s="6"/>
      <c r="K804" s="7"/>
      <c r="L804" s="6"/>
      <c r="M804" s="8"/>
      <c r="N804" s="9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149"/>
      <c r="F805" s="60"/>
      <c r="G805" s="60"/>
      <c r="H805" s="15"/>
      <c r="I805" s="6"/>
      <c r="J805" s="6"/>
      <c r="K805" s="7"/>
      <c r="L805" s="6"/>
      <c r="M805" s="8"/>
      <c r="N805" s="9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149"/>
      <c r="F806" s="60"/>
      <c r="G806" s="60"/>
      <c r="H806" s="15"/>
      <c r="I806" s="6"/>
      <c r="J806" s="6"/>
      <c r="K806" s="7"/>
      <c r="L806" s="6"/>
      <c r="M806" s="8"/>
      <c r="N806" s="9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149"/>
      <c r="F807" s="60"/>
      <c r="G807" s="60"/>
      <c r="H807" s="15"/>
      <c r="I807" s="6"/>
      <c r="J807" s="6"/>
      <c r="K807" s="7"/>
      <c r="L807" s="6"/>
      <c r="M807" s="8"/>
      <c r="N807" s="16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149"/>
      <c r="F808" s="60"/>
      <c r="G808" s="60"/>
      <c r="H808" s="15"/>
      <c r="I808" s="6"/>
      <c r="J808" s="6"/>
      <c r="K808" s="7"/>
      <c r="L808" s="6"/>
      <c r="M808" s="8"/>
      <c r="N808" s="16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149"/>
      <c r="F809" s="60"/>
      <c r="G809" s="60"/>
      <c r="H809" s="15"/>
      <c r="I809" s="6"/>
      <c r="J809" s="6"/>
      <c r="K809" s="7"/>
      <c r="L809" s="6"/>
      <c r="M809" s="8"/>
      <c r="N809" s="16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149"/>
      <c r="F810" s="60"/>
      <c r="G810" s="60"/>
      <c r="H810" s="15"/>
      <c r="I810" s="6"/>
      <c r="J810" s="6"/>
      <c r="K810" s="7"/>
      <c r="L810" s="6"/>
      <c r="M810" s="8"/>
      <c r="N810" s="16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149"/>
      <c r="F811" s="60"/>
      <c r="G811" s="60"/>
      <c r="H811" s="15"/>
      <c r="I811" s="6"/>
      <c r="J811" s="6"/>
      <c r="K811" s="7"/>
      <c r="L811" s="6"/>
      <c r="M811" s="8"/>
      <c r="N811" s="16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149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149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149"/>
      <c r="F814" s="60"/>
      <c r="G814" s="60"/>
      <c r="H814" s="15"/>
      <c r="I814" s="6"/>
      <c r="J814" s="6"/>
      <c r="K814" s="7"/>
      <c r="L814" s="6"/>
      <c r="M814" s="8"/>
      <c r="N814" s="21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149"/>
      <c r="F815" s="60"/>
      <c r="G815" s="60"/>
      <c r="H815" s="15"/>
      <c r="I815" s="6"/>
      <c r="J815" s="6"/>
      <c r="K815" s="7"/>
      <c r="L815" s="6"/>
      <c r="M815" s="8"/>
      <c r="N815" s="21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149"/>
      <c r="F816" s="60"/>
      <c r="G816" s="60"/>
      <c r="H816" s="15"/>
      <c r="I816" s="6"/>
      <c r="J816" s="6"/>
      <c r="K816" s="7"/>
      <c r="L816" s="6"/>
      <c r="M816" s="8"/>
      <c r="N816" s="21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149"/>
      <c r="F817" s="60"/>
      <c r="G817" s="60"/>
      <c r="H817" s="15"/>
      <c r="I817" s="6"/>
      <c r="J817" s="6"/>
      <c r="K817" s="7"/>
      <c r="L817" s="6"/>
      <c r="M817" s="8"/>
      <c r="N817" s="21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149"/>
      <c r="F818" s="60"/>
      <c r="G818" s="60"/>
      <c r="H818" s="15"/>
      <c r="I818" s="6"/>
      <c r="J818" s="6"/>
      <c r="K818" s="7"/>
      <c r="L818" s="6"/>
      <c r="M818" s="8"/>
      <c r="N818" s="21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149"/>
      <c r="F819" s="60"/>
      <c r="G819" s="60"/>
      <c r="H819" s="15"/>
      <c r="I819" s="6"/>
      <c r="J819" s="6"/>
      <c r="K819" s="7"/>
      <c r="L819" s="6"/>
      <c r="M819" s="8"/>
      <c r="N819" s="21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149"/>
      <c r="F820" s="60"/>
      <c r="G820" s="60"/>
      <c r="H820" s="15"/>
      <c r="I820" s="6"/>
      <c r="J820" s="6"/>
      <c r="K820" s="7"/>
      <c r="L820" s="6"/>
      <c r="M820" s="8"/>
      <c r="N820" s="21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149"/>
      <c r="F821" s="60"/>
      <c r="G821" s="60"/>
      <c r="H821" s="15"/>
      <c r="I821" s="6"/>
      <c r="J821" s="6"/>
      <c r="K821" s="7"/>
      <c r="L821" s="6"/>
      <c r="M821" s="8"/>
      <c r="N821" s="21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149"/>
      <c r="F822" s="60"/>
      <c r="G822" s="60"/>
      <c r="H822" s="15"/>
      <c r="I822" s="6"/>
      <c r="J822" s="6"/>
      <c r="K822" s="7"/>
      <c r="L822" s="6"/>
      <c r="M822" s="8"/>
      <c r="N822" s="21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149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149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149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149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149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149"/>
      <c r="F828" s="60"/>
      <c r="G828" s="60"/>
      <c r="H828" s="15"/>
      <c r="I828" s="6"/>
      <c r="J828" s="6"/>
      <c r="K828" s="7"/>
      <c r="L828" s="6"/>
      <c r="M828" s="8"/>
      <c r="N828" s="32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149"/>
      <c r="F829" s="60"/>
      <c r="G829" s="60"/>
      <c r="H829" s="15"/>
      <c r="I829" s="6"/>
      <c r="J829" s="6"/>
      <c r="K829" s="7"/>
      <c r="L829" s="6"/>
      <c r="M829" s="8"/>
      <c r="N829" s="1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149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149"/>
      <c r="F831" s="60"/>
      <c r="G831" s="60"/>
      <c r="H831" s="15"/>
      <c r="I831" s="6"/>
      <c r="J831" s="6"/>
      <c r="K831" s="7"/>
      <c r="L831" s="6"/>
      <c r="M831" s="8"/>
      <c r="N831" s="9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149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149"/>
      <c r="F833" s="60"/>
      <c r="G833" s="60"/>
      <c r="H833" s="15"/>
      <c r="I833" s="6"/>
      <c r="J833" s="6"/>
      <c r="K833" s="7"/>
      <c r="L833" s="6"/>
      <c r="M833" s="8"/>
      <c r="N833" s="9"/>
      <c r="O833" s="10"/>
      <c r="P833" s="128"/>
    </row>
    <row r="834" spans="1:16" ht="22.5" customHeight="1" x14ac:dyDescent="0.55000000000000004">
      <c r="A834" s="5"/>
      <c r="B834" s="52"/>
      <c r="C834" s="59"/>
      <c r="D834" s="60"/>
      <c r="E834" s="149"/>
      <c r="F834" s="60"/>
      <c r="G834" s="60"/>
      <c r="H834" s="15"/>
      <c r="I834" s="6"/>
      <c r="J834" s="6"/>
      <c r="K834" s="7"/>
      <c r="L834" s="6"/>
      <c r="M834" s="8"/>
      <c r="N834" s="9"/>
      <c r="O834" s="10"/>
      <c r="P834" s="128"/>
    </row>
    <row r="835" spans="1:16" ht="22.5" customHeight="1" x14ac:dyDescent="0.55000000000000004">
      <c r="A835" s="5"/>
      <c r="B835" s="52"/>
      <c r="C835" s="59"/>
      <c r="D835" s="60"/>
      <c r="E835" s="149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8"/>
    </row>
    <row r="836" spans="1:16" ht="22.5" customHeight="1" x14ac:dyDescent="0.55000000000000004">
      <c r="A836" s="5"/>
      <c r="B836" s="52"/>
      <c r="C836" s="59"/>
      <c r="D836" s="60"/>
      <c r="E836" s="149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8"/>
    </row>
    <row r="837" spans="1:16" ht="22.5" customHeight="1" x14ac:dyDescent="0.55000000000000004">
      <c r="A837" s="5"/>
      <c r="B837" s="52"/>
      <c r="C837" s="59"/>
      <c r="D837" s="60"/>
      <c r="E837" s="149"/>
      <c r="F837" s="60"/>
      <c r="G837" s="60"/>
      <c r="H837" s="15"/>
      <c r="I837" s="6"/>
      <c r="J837" s="6"/>
      <c r="K837" s="7"/>
      <c r="L837" s="6"/>
      <c r="M837" s="8"/>
      <c r="N837" s="33"/>
      <c r="O837" s="10"/>
      <c r="P837" s="128"/>
    </row>
    <row r="838" spans="1:16" ht="22.5" customHeight="1" x14ac:dyDescent="0.55000000000000004">
      <c r="A838" s="5"/>
      <c r="B838" s="52"/>
      <c r="C838" s="59"/>
      <c r="D838" s="60"/>
      <c r="E838" s="149"/>
      <c r="F838" s="60"/>
      <c r="G838" s="60"/>
      <c r="H838" s="15"/>
      <c r="I838" s="6"/>
      <c r="J838" s="6"/>
      <c r="K838" s="7"/>
      <c r="L838" s="6"/>
      <c r="M838" s="8"/>
      <c r="N838" s="9"/>
      <c r="O838" s="10"/>
      <c r="P838" s="128"/>
    </row>
    <row r="839" spans="1:16" ht="22.5" customHeight="1" x14ac:dyDescent="0.55000000000000004">
      <c r="A839" s="5"/>
      <c r="B839" s="52"/>
      <c r="C839" s="59"/>
      <c r="D839" s="60"/>
      <c r="E839" s="149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8"/>
    </row>
    <row r="840" spans="1:16" ht="22.5" customHeight="1" x14ac:dyDescent="0.55000000000000004">
      <c r="A840" s="5"/>
      <c r="B840" s="52"/>
      <c r="C840" s="59"/>
      <c r="D840" s="60"/>
      <c r="E840" s="149"/>
      <c r="F840" s="60"/>
      <c r="G840" s="60"/>
      <c r="H840" s="15"/>
      <c r="I840" s="6"/>
      <c r="J840" s="6"/>
      <c r="K840" s="7"/>
      <c r="L840" s="6"/>
      <c r="M840" s="8"/>
      <c r="N840" s="33"/>
      <c r="O840" s="10"/>
      <c r="P840" s="128"/>
    </row>
    <row r="841" spans="1:16" ht="22.5" customHeight="1" x14ac:dyDescent="0.55000000000000004">
      <c r="A841" s="5"/>
      <c r="B841" s="52"/>
      <c r="C841" s="59"/>
      <c r="D841" s="60"/>
      <c r="E841" s="149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8"/>
    </row>
    <row r="842" spans="1:16" ht="22.5" customHeight="1" x14ac:dyDescent="0.55000000000000004">
      <c r="A842" s="5"/>
      <c r="B842" s="52"/>
      <c r="C842" s="59"/>
      <c r="D842" s="60"/>
      <c r="E842" s="149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8"/>
    </row>
    <row r="843" spans="1:16" ht="22.5" customHeight="1" x14ac:dyDescent="0.55000000000000004">
      <c r="A843" s="5"/>
      <c r="B843" s="52"/>
      <c r="C843" s="59"/>
      <c r="D843" s="60"/>
      <c r="E843" s="149"/>
      <c r="F843" s="60"/>
      <c r="G843" s="60"/>
      <c r="H843" s="15"/>
      <c r="I843" s="6"/>
      <c r="J843" s="6"/>
      <c r="K843" s="7"/>
      <c r="L843" s="6"/>
      <c r="M843" s="8"/>
      <c r="N843" s="16"/>
      <c r="O843" s="10"/>
      <c r="P843" s="128"/>
    </row>
    <row r="844" spans="1:16" ht="22.5" customHeight="1" x14ac:dyDescent="0.55000000000000004">
      <c r="A844" s="5"/>
      <c r="B844" s="52"/>
      <c r="C844" s="59"/>
      <c r="D844" s="60"/>
      <c r="E844" s="149"/>
      <c r="F844" s="60"/>
      <c r="G844" s="60"/>
      <c r="H844" s="15"/>
      <c r="I844" s="6"/>
      <c r="J844" s="6"/>
      <c r="K844" s="7"/>
      <c r="L844" s="6"/>
      <c r="M844" s="8"/>
      <c r="N844" s="16"/>
      <c r="O844" s="10"/>
      <c r="P844" s="128"/>
    </row>
    <row r="845" spans="1:16" ht="22.5" customHeight="1" x14ac:dyDescent="0.55000000000000004">
      <c r="A845" s="5"/>
      <c r="B845" s="52"/>
      <c r="C845" s="59"/>
      <c r="D845" s="60"/>
      <c r="E845" s="149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28"/>
    </row>
    <row r="846" spans="1:16" x14ac:dyDescent="0.55000000000000004">
      <c r="A846" s="5"/>
      <c r="B846" s="52"/>
      <c r="C846" s="59"/>
      <c r="D846" s="60"/>
      <c r="E846" s="149"/>
      <c r="F846" s="60"/>
      <c r="G846" s="60"/>
      <c r="H846" s="15"/>
      <c r="I846" s="6"/>
      <c r="J846" s="6"/>
      <c r="K846" s="7"/>
      <c r="L846" s="6"/>
      <c r="M846" s="8"/>
      <c r="N846" s="21"/>
      <c r="O846" s="10"/>
      <c r="P846" s="128"/>
    </row>
    <row r="847" spans="1:16" x14ac:dyDescent="0.55000000000000004">
      <c r="A847" s="5"/>
      <c r="B847" s="52"/>
      <c r="C847" s="59"/>
      <c r="D847" s="60"/>
      <c r="E847" s="149"/>
      <c r="F847" s="60"/>
      <c r="G847" s="60"/>
      <c r="H847" s="15"/>
      <c r="I847" s="6"/>
      <c r="J847" s="6"/>
      <c r="K847" s="7"/>
      <c r="L847" s="6"/>
      <c r="M847" s="8"/>
      <c r="N847" s="21"/>
      <c r="O847" s="10"/>
      <c r="P847" s="128"/>
    </row>
    <row r="848" spans="1:16" x14ac:dyDescent="0.55000000000000004">
      <c r="A848" s="5"/>
      <c r="B848" s="52"/>
      <c r="C848" s="59"/>
      <c r="D848" s="60"/>
      <c r="E848" s="149"/>
      <c r="F848" s="60"/>
      <c r="G848" s="60"/>
      <c r="H848" s="15"/>
      <c r="I848" s="6"/>
      <c r="J848" s="6"/>
      <c r="K848" s="7"/>
      <c r="L848" s="6"/>
      <c r="M848" s="8"/>
      <c r="N848" s="21"/>
      <c r="O848" s="10"/>
      <c r="P848" s="128"/>
    </row>
    <row r="849" spans="1:43" x14ac:dyDescent="0.55000000000000004">
      <c r="A849" s="5"/>
      <c r="B849" s="52"/>
      <c r="C849" s="59"/>
      <c r="D849" s="60"/>
      <c r="E849" s="149"/>
      <c r="F849" s="60"/>
      <c r="G849" s="60"/>
      <c r="H849" s="15"/>
      <c r="I849" s="6"/>
      <c r="J849" s="6"/>
      <c r="K849" s="7"/>
      <c r="L849" s="6"/>
      <c r="M849" s="8"/>
      <c r="N849" s="21"/>
      <c r="O849" s="10"/>
      <c r="P849" s="128"/>
    </row>
    <row r="850" spans="1:43" x14ac:dyDescent="0.55000000000000004">
      <c r="A850" s="5"/>
      <c r="B850" s="52"/>
      <c r="C850" s="59"/>
      <c r="D850" s="60"/>
      <c r="E850" s="149"/>
      <c r="F850" s="60"/>
      <c r="G850" s="60"/>
      <c r="H850" s="15"/>
      <c r="I850" s="6"/>
      <c r="J850" s="6"/>
      <c r="K850" s="7"/>
      <c r="L850" s="6"/>
      <c r="M850" s="8"/>
      <c r="N850" s="34"/>
      <c r="O850" s="10"/>
      <c r="P850" s="128"/>
    </row>
    <row r="851" spans="1:43" x14ac:dyDescent="0.55000000000000004">
      <c r="A851" s="5"/>
      <c r="B851" s="52"/>
      <c r="C851" s="59"/>
      <c r="D851" s="60"/>
      <c r="E851" s="149"/>
      <c r="F851" s="60"/>
      <c r="G851" s="60"/>
      <c r="H851" s="15"/>
      <c r="I851" s="6"/>
      <c r="J851" s="6"/>
      <c r="K851" s="7"/>
      <c r="L851" s="6"/>
      <c r="M851" s="8"/>
      <c r="N851" s="34"/>
      <c r="O851" s="10"/>
      <c r="P851" s="128"/>
    </row>
    <row r="852" spans="1:43" x14ac:dyDescent="0.55000000000000004">
      <c r="A852" s="5"/>
      <c r="B852" s="52"/>
      <c r="C852" s="59"/>
      <c r="D852" s="60"/>
      <c r="E852" s="149"/>
      <c r="F852" s="60"/>
      <c r="G852" s="60"/>
      <c r="H852" s="55"/>
      <c r="I852" s="7"/>
      <c r="J852" s="7"/>
      <c r="K852" s="7"/>
      <c r="L852" s="7"/>
      <c r="M852" s="35"/>
      <c r="N852" s="34"/>
      <c r="O852" s="10"/>
      <c r="P852" s="128"/>
    </row>
    <row r="853" spans="1:43" x14ac:dyDescent="0.55000000000000004">
      <c r="A853" s="36"/>
      <c r="B853" s="52"/>
      <c r="C853" s="59"/>
      <c r="D853" s="60"/>
      <c r="E853" s="149"/>
      <c r="F853" s="60"/>
      <c r="G853" s="60"/>
      <c r="H853" s="57"/>
      <c r="I853" s="37"/>
      <c r="J853" s="37"/>
      <c r="K853" s="38"/>
      <c r="L853" s="37"/>
      <c r="M853" s="39"/>
      <c r="N853" s="40"/>
      <c r="O853" s="41"/>
      <c r="P853" s="128"/>
    </row>
    <row r="854" spans="1:43" x14ac:dyDescent="0.55000000000000004">
      <c r="A854" s="42"/>
      <c r="B854" s="53"/>
      <c r="H854" s="58"/>
      <c r="I854" s="43"/>
      <c r="J854" s="43"/>
      <c r="K854" s="43"/>
      <c r="L854" s="43"/>
      <c r="M854" s="2"/>
      <c r="N854" s="44"/>
      <c r="O854" s="45"/>
      <c r="P854" s="127"/>
    </row>
    <row r="855" spans="1:43" x14ac:dyDescent="0.55000000000000004">
      <c r="A855" s="42"/>
      <c r="B855" s="53"/>
      <c r="H855" s="58"/>
      <c r="I855" s="43"/>
      <c r="J855" s="43"/>
      <c r="K855" s="43"/>
      <c r="L855" s="43"/>
      <c r="M855" s="2"/>
      <c r="N855" s="44"/>
      <c r="O855" s="45"/>
      <c r="P855" s="127"/>
    </row>
    <row r="856" spans="1:43" x14ac:dyDescent="0.55000000000000004">
      <c r="A856" s="42"/>
      <c r="B856" s="53"/>
      <c r="H856" s="58"/>
      <c r="I856" s="43"/>
      <c r="J856" s="43"/>
      <c r="K856" s="43"/>
      <c r="L856" s="43"/>
      <c r="M856" s="2"/>
      <c r="N856" s="44"/>
      <c r="O856" s="45"/>
      <c r="P856" s="127"/>
    </row>
    <row r="857" spans="1:43" x14ac:dyDescent="0.55000000000000004">
      <c r="A857" s="42"/>
      <c r="B857" s="53"/>
      <c r="H857" s="58"/>
      <c r="I857" s="43"/>
      <c r="J857" s="43"/>
      <c r="K857" s="43"/>
      <c r="L857" s="43"/>
      <c r="M857" s="2"/>
      <c r="N857" s="44"/>
      <c r="O857" s="45"/>
      <c r="P857" s="127"/>
    </row>
    <row r="858" spans="1:43" x14ac:dyDescent="0.55000000000000004">
      <c r="A858" s="42"/>
      <c r="B858" s="53"/>
      <c r="H858" s="58"/>
      <c r="I858" s="43"/>
      <c r="J858" s="43"/>
      <c r="K858" s="43"/>
      <c r="L858" s="43"/>
      <c r="M858" s="46"/>
      <c r="N858" s="42"/>
      <c r="O858" s="47"/>
    </row>
    <row r="859" spans="1:43" x14ac:dyDescent="0.55000000000000004">
      <c r="A859" s="42"/>
      <c r="B859" s="53"/>
      <c r="H859" s="58"/>
      <c r="I859" s="43"/>
      <c r="J859" s="43"/>
      <c r="K859" s="43"/>
      <c r="L859" s="43"/>
      <c r="M859" s="46"/>
      <c r="N859" s="42"/>
      <c r="O859" s="47"/>
    </row>
    <row r="860" spans="1:43" s="51" customFormat="1" x14ac:dyDescent="0.55000000000000004">
      <c r="A860" s="42"/>
      <c r="B860" s="53"/>
      <c r="C860" s="61"/>
      <c r="D860" s="62"/>
      <c r="E860" s="150"/>
      <c r="F860" s="62"/>
      <c r="G860" s="62"/>
      <c r="H860" s="58"/>
      <c r="I860" s="43"/>
      <c r="J860" s="43"/>
      <c r="K860" s="43"/>
      <c r="L860" s="43"/>
      <c r="M860" s="46"/>
      <c r="N860" s="42"/>
      <c r="O860" s="47"/>
      <c r="Q860" s="3"/>
      <c r="R860" s="3"/>
      <c r="S860" s="13"/>
      <c r="T860" s="13"/>
      <c r="U860" s="13"/>
      <c r="V860" s="13"/>
      <c r="W860" s="1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s="51" customFormat="1" x14ac:dyDescent="0.55000000000000004">
      <c r="A861" s="42"/>
      <c r="B861" s="53"/>
      <c r="C861" s="61"/>
      <c r="D861" s="62"/>
      <c r="E861" s="150"/>
      <c r="F861" s="62"/>
      <c r="G861" s="62"/>
      <c r="H861" s="58"/>
      <c r="I861" s="43"/>
      <c r="J861" s="43"/>
      <c r="K861" s="43"/>
      <c r="L861" s="43"/>
      <c r="M861" s="46"/>
      <c r="N861" s="42"/>
      <c r="O861" s="47"/>
      <c r="Q861" s="3"/>
      <c r="R861" s="3"/>
      <c r="S861" s="13"/>
      <c r="T861" s="13"/>
      <c r="U861" s="13"/>
      <c r="V861" s="13"/>
      <c r="W861" s="1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s="51" customFormat="1" x14ac:dyDescent="0.55000000000000004">
      <c r="A862" s="42"/>
      <c r="B862" s="53"/>
      <c r="C862" s="61"/>
      <c r="D862" s="62"/>
      <c r="E862" s="150"/>
      <c r="F862" s="62"/>
      <c r="G862" s="62"/>
      <c r="H862" s="58"/>
      <c r="I862" s="43"/>
      <c r="J862" s="43"/>
      <c r="K862" s="43"/>
      <c r="L862" s="43"/>
      <c r="M862" s="46"/>
      <c r="N862" s="42"/>
      <c r="O862" s="47"/>
      <c r="Q862" s="3"/>
      <c r="R862" s="3"/>
      <c r="S862" s="13"/>
      <c r="T862" s="13"/>
      <c r="U862" s="13"/>
      <c r="V862" s="13"/>
      <c r="W862" s="1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s="51" customFormat="1" x14ac:dyDescent="0.55000000000000004">
      <c r="A863" s="42"/>
      <c r="B863" s="53"/>
      <c r="C863" s="61"/>
      <c r="D863" s="62"/>
      <c r="E863" s="150"/>
      <c r="F863" s="62"/>
      <c r="G863" s="62"/>
      <c r="H863" s="58"/>
      <c r="I863" s="43"/>
      <c r="J863" s="43"/>
      <c r="K863" s="43"/>
      <c r="L863" s="43"/>
      <c r="M863" s="46"/>
      <c r="N863" s="42"/>
      <c r="O863" s="47"/>
      <c r="Q863" s="3"/>
      <c r="R863" s="3"/>
      <c r="S863" s="13"/>
      <c r="T863" s="13"/>
      <c r="U863" s="13"/>
      <c r="V863" s="13"/>
      <c r="W863" s="1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</sheetData>
  <autoFilter ref="A2:AP667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X1:X2"/>
    <mergeCell ref="Q1:Q2"/>
    <mergeCell ref="S1:S2"/>
    <mergeCell ref="T1:T2"/>
    <mergeCell ref="U1:U2"/>
    <mergeCell ref="V1:V2"/>
    <mergeCell ref="W1:W2"/>
  </mergeCells>
  <conditionalFormatting sqref="N535">
    <cfRule type="duplicateValues" dxfId="14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356C-F4EF-4677-AF26-14BF49045404}">
  <sheetPr>
    <pageSetUpPr fitToPage="1"/>
  </sheetPr>
  <dimension ref="A1:AQ850"/>
  <sheetViews>
    <sheetView zoomScale="70" zoomScaleNormal="70" workbookViewId="0">
      <pane xSplit="2" ySplit="2" topLeftCell="C182" activePane="bottomRight" state="frozen"/>
      <selection pane="topRight" activeCell="C1" sqref="C1"/>
      <selection pane="bottomLeft" activeCell="A3" sqref="A3"/>
      <selection pane="bottomRight" activeCell="O196" sqref="O196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478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40013805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442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30023531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443</v>
      </c>
      <c r="O4" s="10">
        <f>O3</f>
        <v>1</v>
      </c>
      <c r="P4" s="10">
        <v>16</v>
      </c>
      <c r="Q4" s="11" t="s">
        <v>75</v>
      </c>
      <c r="R4" s="43">
        <f t="shared" ref="R4:R66" si="0">3600/P4</f>
        <v>225</v>
      </c>
      <c r="X4" s="122"/>
      <c r="Y4" s="50">
        <f t="shared" ref="Y4:Y66" si="1">$Y$1/R4</f>
        <v>4.4444444444444446</v>
      </c>
      <c r="Z4" s="50"/>
      <c r="AA4" s="50"/>
      <c r="AB4" s="50">
        <f t="shared" ref="AB4:AB66" si="2">$Y$1/R4</f>
        <v>4.4444444444444446</v>
      </c>
      <c r="AC4" s="121"/>
      <c r="AD4" s="122"/>
      <c r="AE4" s="122">
        <f t="shared" ref="AE4:AE66" si="3">$Y$1/R4</f>
        <v>4.4444444444444446</v>
      </c>
      <c r="AF4" s="122"/>
      <c r="AG4" s="122"/>
      <c r="AH4" s="122">
        <f t="shared" ref="AH4:AH66" si="4">$Y$1/R4</f>
        <v>4.4444444444444446</v>
      </c>
      <c r="AI4" s="122"/>
      <c r="AJ4" s="122"/>
      <c r="AK4" s="122">
        <f t="shared" ref="AK4:AK66" si="5">$Y$1/R4</f>
        <v>4.4444444444444446</v>
      </c>
      <c r="AL4" s="122"/>
      <c r="AM4" s="122"/>
      <c r="AN4" s="122">
        <f t="shared" ref="AN4:AN66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1"/>
        <v>3.3333333333333335</v>
      </c>
      <c r="Z13" s="50"/>
      <c r="AA13" s="50"/>
      <c r="AB13" s="50">
        <f t="shared" si="2"/>
        <v>3.3333333333333335</v>
      </c>
      <c r="AC13" s="121"/>
      <c r="AD13" s="122"/>
      <c r="AE13" s="122">
        <f t="shared" si="3"/>
        <v>3.3333333333333335</v>
      </c>
      <c r="AF13" s="122"/>
      <c r="AG13" s="122"/>
      <c r="AH13" s="122">
        <f t="shared" si="4"/>
        <v>3.3333333333333335</v>
      </c>
      <c r="AI13" s="122"/>
      <c r="AJ13" s="122"/>
      <c r="AK13" s="122">
        <f t="shared" si="5"/>
        <v>3.3333333333333335</v>
      </c>
      <c r="AL13" s="122"/>
      <c r="AM13" s="122"/>
      <c r="AN13" s="122">
        <f t="shared" si="6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O5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f t="shared" si="1"/>
        <v>11.111111111111111</v>
      </c>
      <c r="Z16" s="50"/>
      <c r="AA16" s="50"/>
      <c r="AB16" s="50">
        <f t="shared" si="2"/>
        <v>11.111111111111111</v>
      </c>
      <c r="AC16" s="121"/>
      <c r="AD16" s="122"/>
      <c r="AE16" s="122">
        <f t="shared" si="3"/>
        <v>11.111111111111111</v>
      </c>
      <c r="AF16" s="122"/>
      <c r="AG16" s="122"/>
      <c r="AH16" s="122">
        <f t="shared" si="4"/>
        <v>11.111111111111111</v>
      </c>
      <c r="AI16" s="122"/>
      <c r="AJ16" s="122"/>
      <c r="AK16" s="122">
        <f t="shared" si="5"/>
        <v>11.111111111111111</v>
      </c>
      <c r="AL16" s="122"/>
      <c r="AM16" s="122"/>
      <c r="AN16" s="122">
        <f t="shared" si="6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f t="shared" si="1"/>
        <v>3.3333333333333335</v>
      </c>
      <c r="Z18" s="50"/>
      <c r="AA18" s="50"/>
      <c r="AB18" s="50">
        <f t="shared" si="2"/>
        <v>3.3333333333333335</v>
      </c>
      <c r="AC18" s="121"/>
      <c r="AD18" s="122"/>
      <c r="AE18" s="122">
        <f t="shared" si="3"/>
        <v>3.3333333333333335</v>
      </c>
      <c r="AF18" s="122"/>
      <c r="AG18" s="122"/>
      <c r="AH18" s="122">
        <f t="shared" si="4"/>
        <v>3.3333333333333335</v>
      </c>
      <c r="AI18" s="122"/>
      <c r="AJ18" s="122"/>
      <c r="AK18" s="122">
        <f t="shared" si="5"/>
        <v>3.3333333333333335</v>
      </c>
      <c r="AL18" s="122"/>
      <c r="AM18" s="122"/>
      <c r="AN18" s="122">
        <f t="shared" si="6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O5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10034231</v>
      </c>
      <c r="F22" s="71"/>
      <c r="G22" s="71"/>
      <c r="H22" s="71"/>
      <c r="I22" s="64"/>
      <c r="J22" s="64"/>
      <c r="K22" s="71"/>
      <c r="L22" s="116"/>
      <c r="M22" s="8"/>
      <c r="N22" s="91" t="s">
        <v>453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39">
        <v>30023532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444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f t="shared" si="1"/>
        <v>4.4444444444444446</v>
      </c>
      <c r="Z29" s="50"/>
      <c r="AA29" s="50"/>
      <c r="AB29" s="50">
        <f t="shared" si="2"/>
        <v>4.4444444444444446</v>
      </c>
      <c r="AC29" s="121"/>
      <c r="AD29" s="122"/>
      <c r="AE29" s="122">
        <f t="shared" si="3"/>
        <v>4.4444444444444446</v>
      </c>
      <c r="AF29" s="122"/>
      <c r="AG29" s="122"/>
      <c r="AH29" s="122">
        <f t="shared" si="4"/>
        <v>4.4444444444444446</v>
      </c>
      <c r="AI29" s="122"/>
      <c r="AJ29" s="122"/>
      <c r="AK29" s="122">
        <f t="shared" si="5"/>
        <v>4.4444444444444446</v>
      </c>
      <c r="AL29" s="122"/>
      <c r="AM29" s="122"/>
      <c r="AN29" s="122">
        <f t="shared" si="6"/>
        <v>4.4444444444444446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O4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f t="shared" si="1"/>
        <v>50</v>
      </c>
      <c r="Z30" s="50"/>
      <c r="AA30" s="50"/>
      <c r="AB30" s="50">
        <f t="shared" si="2"/>
        <v>50</v>
      </c>
      <c r="AC30" s="121"/>
      <c r="AD30" s="122"/>
      <c r="AE30" s="122">
        <f t="shared" si="3"/>
        <v>50</v>
      </c>
      <c r="AF30" s="122"/>
      <c r="AG30" s="122"/>
      <c r="AH30" s="122">
        <f t="shared" si="4"/>
        <v>50</v>
      </c>
      <c r="AI30" s="122"/>
      <c r="AJ30" s="122"/>
      <c r="AK30" s="122">
        <f t="shared" si="5"/>
        <v>50</v>
      </c>
      <c r="AL30" s="122"/>
      <c r="AM30" s="122"/>
      <c r="AN30" s="122">
        <f t="shared" si="6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f t="shared" si="1"/>
        <v>103.05555555555556</v>
      </c>
      <c r="Z31" s="50"/>
      <c r="AA31" s="50"/>
      <c r="AB31" s="50">
        <f t="shared" si="2"/>
        <v>103.05555555555556</v>
      </c>
      <c r="AC31" s="121"/>
      <c r="AD31" s="122"/>
      <c r="AE31" s="122">
        <f t="shared" si="3"/>
        <v>103.05555555555556</v>
      </c>
      <c r="AF31" s="122"/>
      <c r="AG31" s="122"/>
      <c r="AH31" s="122">
        <f t="shared" si="4"/>
        <v>103.05555555555556</v>
      </c>
      <c r="AI31" s="122"/>
      <c r="AJ31" s="122"/>
      <c r="AK31" s="122">
        <f t="shared" si="5"/>
        <v>103.05555555555556</v>
      </c>
      <c r="AL31" s="122"/>
      <c r="AM31" s="122"/>
      <c r="AN31" s="122">
        <f t="shared" si="6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8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f t="shared" si="1"/>
        <v>20.833333333333332</v>
      </c>
      <c r="Z32" s="50"/>
      <c r="AA32" s="50"/>
      <c r="AB32" s="50">
        <f t="shared" si="2"/>
        <v>20.833333333333332</v>
      </c>
      <c r="AC32" s="121"/>
      <c r="AD32" s="122"/>
      <c r="AE32" s="122">
        <f t="shared" si="3"/>
        <v>20.833333333333332</v>
      </c>
      <c r="AF32" s="122"/>
      <c r="AG32" s="122"/>
      <c r="AH32" s="122">
        <f t="shared" si="4"/>
        <v>20.833333333333332</v>
      </c>
      <c r="AI32" s="122"/>
      <c r="AJ32" s="122"/>
      <c r="AK32" s="122">
        <f t="shared" si="5"/>
        <v>20.833333333333332</v>
      </c>
      <c r="AL32" s="122"/>
      <c r="AM32" s="122"/>
      <c r="AN32" s="122">
        <f t="shared" si="6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8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f t="shared" si="1"/>
        <v>7.4999999999999991</v>
      </c>
      <c r="Z33" s="50"/>
      <c r="AA33" s="50"/>
      <c r="AB33" s="50">
        <f t="shared" si="2"/>
        <v>7.4999999999999991</v>
      </c>
      <c r="AC33" s="121"/>
      <c r="AD33" s="122"/>
      <c r="AE33" s="122">
        <f t="shared" si="3"/>
        <v>7.4999999999999991</v>
      </c>
      <c r="AF33" s="122"/>
      <c r="AG33" s="122"/>
      <c r="AH33" s="122">
        <f t="shared" si="4"/>
        <v>7.4999999999999991</v>
      </c>
      <c r="AI33" s="122"/>
      <c r="AJ33" s="122"/>
      <c r="AK33" s="122">
        <f t="shared" si="5"/>
        <v>7.4999999999999991</v>
      </c>
      <c r="AL33" s="122"/>
      <c r="AM33" s="122"/>
      <c r="AN33" s="122">
        <f t="shared" si="6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8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O3</f>
        <v>1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f t="shared" si="1"/>
        <v>8.3333333333333339</v>
      </c>
      <c r="Z39" s="50"/>
      <c r="AA39" s="50"/>
      <c r="AB39" s="50">
        <f t="shared" si="2"/>
        <v>8.3333333333333339</v>
      </c>
      <c r="AC39" s="121"/>
      <c r="AD39" s="122"/>
      <c r="AE39" s="122">
        <f t="shared" si="3"/>
        <v>8.3333333333333339</v>
      </c>
      <c r="AF39" s="122"/>
      <c r="AG39" s="122"/>
      <c r="AH39" s="122">
        <f t="shared" si="4"/>
        <v>8.3333333333333339</v>
      </c>
      <c r="AI39" s="122"/>
      <c r="AJ39" s="122"/>
      <c r="AK39" s="122">
        <f t="shared" si="5"/>
        <v>8.3333333333333339</v>
      </c>
      <c r="AL39" s="122"/>
      <c r="AM39" s="122"/>
      <c r="AN39" s="122">
        <f t="shared" si="6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1</v>
      </c>
      <c r="P41" s="10">
        <v>18</v>
      </c>
      <c r="Q41" s="11" t="s">
        <v>72</v>
      </c>
      <c r="R41" s="43">
        <f t="shared" si="0"/>
        <v>200</v>
      </c>
      <c r="X41" s="122"/>
      <c r="Y41" s="50">
        <f t="shared" si="1"/>
        <v>5</v>
      </c>
      <c r="Z41" s="50"/>
      <c r="AA41" s="50"/>
      <c r="AB41" s="50">
        <f t="shared" si="2"/>
        <v>5</v>
      </c>
      <c r="AC41" s="121"/>
      <c r="AD41" s="122"/>
      <c r="AE41" s="122">
        <f t="shared" si="3"/>
        <v>5</v>
      </c>
      <c r="AF41" s="122"/>
      <c r="AG41" s="122"/>
      <c r="AH41" s="122">
        <f t="shared" si="4"/>
        <v>5</v>
      </c>
      <c r="AI41" s="122"/>
      <c r="AJ41" s="122"/>
      <c r="AK41" s="122">
        <f t="shared" si="5"/>
        <v>5</v>
      </c>
      <c r="AL41" s="122"/>
      <c r="AM41" s="122"/>
      <c r="AN41" s="122">
        <f t="shared" si="6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9">O41</f>
        <v>1</v>
      </c>
      <c r="P42" s="10">
        <v>24</v>
      </c>
      <c r="Q42" s="11" t="s">
        <v>84</v>
      </c>
      <c r="R42" s="43">
        <f t="shared" si="0"/>
        <v>150</v>
      </c>
      <c r="X42" s="122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21"/>
      <c r="AD42" s="122"/>
      <c r="AE42" s="122">
        <f t="shared" si="3"/>
        <v>6.666666666666667</v>
      </c>
      <c r="AF42" s="122"/>
      <c r="AG42" s="122"/>
      <c r="AH42" s="122">
        <f t="shared" si="4"/>
        <v>6.666666666666667</v>
      </c>
      <c r="AI42" s="122"/>
      <c r="AJ42" s="122"/>
      <c r="AK42" s="122">
        <f t="shared" si="5"/>
        <v>6.666666666666667</v>
      </c>
      <c r="AL42" s="122"/>
      <c r="AM42" s="122"/>
      <c r="AN42" s="122">
        <f t="shared" si="6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9"/>
        <v>1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1</v>
      </c>
      <c r="P44" s="10">
        <v>9</v>
      </c>
      <c r="Q44" s="11" t="s">
        <v>72</v>
      </c>
      <c r="R44" s="43">
        <f t="shared" si="0"/>
        <v>400</v>
      </c>
      <c r="X44" s="122"/>
      <c r="Y44" s="50">
        <f t="shared" si="1"/>
        <v>2.5</v>
      </c>
      <c r="Z44" s="50"/>
      <c r="AA44" s="50"/>
      <c r="AB44" s="50">
        <f t="shared" si="2"/>
        <v>2.5</v>
      </c>
      <c r="AC44" s="121"/>
      <c r="AD44" s="122"/>
      <c r="AE44" s="122">
        <f t="shared" si="3"/>
        <v>2.5</v>
      </c>
      <c r="AF44" s="122"/>
      <c r="AG44" s="122"/>
      <c r="AH44" s="122">
        <f t="shared" si="4"/>
        <v>2.5</v>
      </c>
      <c r="AI44" s="122"/>
      <c r="AJ44" s="122"/>
      <c r="AK44" s="122">
        <f t="shared" si="5"/>
        <v>2.5</v>
      </c>
      <c r="AL44" s="122"/>
      <c r="AM44" s="122"/>
      <c r="AN44" s="122">
        <f t="shared" si="6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1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1</v>
      </c>
      <c r="P46" s="10">
        <v>9</v>
      </c>
      <c r="Q46" s="11" t="s">
        <v>72</v>
      </c>
      <c r="R46" s="43">
        <f t="shared" si="0"/>
        <v>400</v>
      </c>
      <c r="X46" s="122"/>
      <c r="Y46" s="50">
        <f t="shared" si="1"/>
        <v>2.5</v>
      </c>
      <c r="Z46" s="50"/>
      <c r="AA46" s="50"/>
      <c r="AB46" s="50">
        <f t="shared" si="2"/>
        <v>2.5</v>
      </c>
      <c r="AC46" s="121"/>
      <c r="AD46" s="122"/>
      <c r="AE46" s="122">
        <f t="shared" si="3"/>
        <v>2.5</v>
      </c>
      <c r="AF46" s="122"/>
      <c r="AG46" s="122"/>
      <c r="AH46" s="122">
        <f t="shared" si="4"/>
        <v>2.5</v>
      </c>
      <c r="AI46" s="122"/>
      <c r="AJ46" s="122"/>
      <c r="AK46" s="122">
        <f t="shared" si="5"/>
        <v>2.5</v>
      </c>
      <c r="AL46" s="122"/>
      <c r="AM46" s="122"/>
      <c r="AN46" s="122">
        <f t="shared" si="6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1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f t="shared" si="1"/>
        <v>39.166666666666664</v>
      </c>
      <c r="Z48" s="50"/>
      <c r="AA48" s="50"/>
      <c r="AB48" s="50">
        <f t="shared" si="2"/>
        <v>39.166666666666664</v>
      </c>
      <c r="AC48" s="121"/>
      <c r="AD48" s="122"/>
      <c r="AE48" s="122">
        <f t="shared" si="3"/>
        <v>39.166666666666664</v>
      </c>
      <c r="AF48" s="122"/>
      <c r="AG48" s="122"/>
      <c r="AH48" s="122">
        <f t="shared" si="4"/>
        <v>39.166666666666664</v>
      </c>
      <c r="AI48" s="122"/>
      <c r="AJ48" s="122"/>
      <c r="AK48" s="122">
        <f t="shared" si="5"/>
        <v>39.166666666666664</v>
      </c>
      <c r="AL48" s="122"/>
      <c r="AM48" s="122"/>
      <c r="AN48" s="122">
        <f t="shared" si="6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f t="shared" si="1"/>
        <v>7.4999999999999991</v>
      </c>
      <c r="Z49" s="50"/>
      <c r="AA49" s="50"/>
      <c r="AB49" s="50">
        <f t="shared" si="2"/>
        <v>7.4999999999999991</v>
      </c>
      <c r="AC49" s="121"/>
      <c r="AD49" s="122"/>
      <c r="AE49" s="122">
        <f t="shared" si="3"/>
        <v>7.4999999999999991</v>
      </c>
      <c r="AF49" s="122"/>
      <c r="AG49" s="122"/>
      <c r="AH49" s="122">
        <f t="shared" si="4"/>
        <v>7.4999999999999991</v>
      </c>
      <c r="AI49" s="122"/>
      <c r="AJ49" s="122"/>
      <c r="AK49" s="122">
        <f t="shared" si="5"/>
        <v>7.4999999999999991</v>
      </c>
      <c r="AL49" s="122"/>
      <c r="AM49" s="122"/>
      <c r="AN49" s="122">
        <f t="shared" si="6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0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f t="shared" si="1"/>
        <v>10</v>
      </c>
      <c r="Z50" s="50"/>
      <c r="AA50" s="50"/>
      <c r="AB50" s="50">
        <f t="shared" si="2"/>
        <v>10</v>
      </c>
      <c r="AC50" s="121"/>
      <c r="AD50" s="122"/>
      <c r="AE50" s="122">
        <f t="shared" si="3"/>
        <v>10</v>
      </c>
      <c r="AF50" s="122"/>
      <c r="AG50" s="122"/>
      <c r="AH50" s="122">
        <f t="shared" si="4"/>
        <v>10</v>
      </c>
      <c r="AI50" s="122"/>
      <c r="AJ50" s="122"/>
      <c r="AK50" s="122">
        <f t="shared" si="5"/>
        <v>10</v>
      </c>
      <c r="AL50" s="122"/>
      <c r="AM50" s="122"/>
      <c r="AN50" s="122">
        <f t="shared" si="6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0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f t="shared" si="1"/>
        <v>13.888888888888889</v>
      </c>
      <c r="Z53" s="50"/>
      <c r="AA53" s="50"/>
      <c r="AB53" s="50">
        <f t="shared" si="2"/>
        <v>13.888888888888889</v>
      </c>
      <c r="AC53" s="121"/>
      <c r="AD53" s="122"/>
      <c r="AE53" s="122">
        <f t="shared" si="3"/>
        <v>13.888888888888889</v>
      </c>
      <c r="AF53" s="122"/>
      <c r="AG53" s="122"/>
      <c r="AH53" s="122">
        <f t="shared" si="4"/>
        <v>13.888888888888889</v>
      </c>
      <c r="AI53" s="122"/>
      <c r="AJ53" s="122"/>
      <c r="AK53" s="122">
        <f t="shared" si="5"/>
        <v>13.888888888888889</v>
      </c>
      <c r="AL53" s="122"/>
      <c r="AM53" s="122"/>
      <c r="AN53" s="122">
        <f t="shared" si="6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0"/>
        <v>150</v>
      </c>
      <c r="X54" s="122"/>
      <c r="Y54" s="50">
        <f t="shared" si="1"/>
        <v>6.666666666666667</v>
      </c>
      <c r="Z54" s="50"/>
      <c r="AA54" s="50"/>
      <c r="AB54" s="50">
        <f t="shared" si="2"/>
        <v>6.666666666666667</v>
      </c>
      <c r="AC54" s="121"/>
      <c r="AD54" s="122"/>
      <c r="AE54" s="122">
        <f t="shared" si="3"/>
        <v>6.666666666666667</v>
      </c>
      <c r="AF54" s="122"/>
      <c r="AG54" s="122"/>
      <c r="AH54" s="122">
        <f t="shared" si="4"/>
        <v>6.666666666666667</v>
      </c>
      <c r="AI54" s="122"/>
      <c r="AJ54" s="122"/>
      <c r="AK54" s="122">
        <f t="shared" si="5"/>
        <v>6.666666666666667</v>
      </c>
      <c r="AL54" s="122"/>
      <c r="AM54" s="122"/>
      <c r="AN54" s="122">
        <f t="shared" si="6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1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2">3600/P56</f>
        <v>200</v>
      </c>
      <c r="X56" s="122"/>
      <c r="Y56" s="50">
        <f t="shared" ref="Y56" si="13">$Y$1/R56</f>
        <v>5</v>
      </c>
      <c r="Z56" s="50"/>
      <c r="AA56" s="50"/>
      <c r="AB56" s="50">
        <f t="shared" ref="AB56" si="14">$Y$1/R56</f>
        <v>5</v>
      </c>
      <c r="AC56" s="121"/>
      <c r="AD56" s="122"/>
      <c r="AE56" s="122">
        <f t="shared" ref="AE56" si="15">$Y$1/R56</f>
        <v>5</v>
      </c>
      <c r="AF56" s="122"/>
      <c r="AG56" s="122"/>
      <c r="AH56" s="122">
        <f t="shared" ref="AH56" si="16">$Y$1/R56</f>
        <v>5</v>
      </c>
      <c r="AI56" s="122"/>
      <c r="AJ56" s="122"/>
      <c r="AK56" s="122">
        <f t="shared" ref="AK56" si="17">$Y$1/R56</f>
        <v>5</v>
      </c>
      <c r="AL56" s="122"/>
      <c r="AM56" s="122"/>
      <c r="AN56" s="122">
        <f t="shared" ref="AN56" si="18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0"/>
        <v>300</v>
      </c>
      <c r="X58" s="122"/>
      <c r="Y58" s="50">
        <f t="shared" si="1"/>
        <v>3.3333333333333335</v>
      </c>
      <c r="Z58" s="50"/>
      <c r="AA58" s="50"/>
      <c r="AB58" s="50">
        <f t="shared" si="2"/>
        <v>3.3333333333333335</v>
      </c>
      <c r="AC58" s="121"/>
      <c r="AD58" s="122"/>
      <c r="AE58" s="122">
        <f t="shared" si="3"/>
        <v>3.3333333333333335</v>
      </c>
      <c r="AF58" s="122"/>
      <c r="AG58" s="122"/>
      <c r="AH58" s="122">
        <f t="shared" si="4"/>
        <v>3.3333333333333335</v>
      </c>
      <c r="AI58" s="122"/>
      <c r="AJ58" s="122"/>
      <c r="AK58" s="122">
        <f t="shared" si="5"/>
        <v>3.3333333333333335</v>
      </c>
      <c r="AL58" s="122"/>
      <c r="AM58" s="122"/>
      <c r="AN58" s="122">
        <f t="shared" si="6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0"/>
        <v>39.560439560439562</v>
      </c>
      <c r="X60" s="122"/>
      <c r="Y60" s="50">
        <f t="shared" si="1"/>
        <v>25.277777777777775</v>
      </c>
      <c r="Z60" s="50"/>
      <c r="AA60" s="50"/>
      <c r="AB60" s="50">
        <f t="shared" si="2"/>
        <v>25.277777777777775</v>
      </c>
      <c r="AC60" s="121"/>
      <c r="AD60" s="122"/>
      <c r="AE60" s="122">
        <f t="shared" si="3"/>
        <v>25.277777777777775</v>
      </c>
      <c r="AF60" s="122"/>
      <c r="AG60" s="122"/>
      <c r="AH60" s="122">
        <f t="shared" si="4"/>
        <v>25.277777777777775</v>
      </c>
      <c r="AI60" s="122"/>
      <c r="AJ60" s="122"/>
      <c r="AK60" s="122">
        <f t="shared" si="5"/>
        <v>25.277777777777775</v>
      </c>
      <c r="AL60" s="122"/>
      <c r="AM60" s="122"/>
      <c r="AN60" s="122">
        <f t="shared" si="6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0"/>
        <v>133.33333333333334</v>
      </c>
      <c r="X61" s="122"/>
      <c r="Y61" s="50">
        <f t="shared" si="1"/>
        <v>7.4999999999999991</v>
      </c>
      <c r="Z61" s="50"/>
      <c r="AA61" s="50"/>
      <c r="AB61" s="50">
        <f t="shared" si="2"/>
        <v>7.4999999999999991</v>
      </c>
      <c r="AC61" s="121"/>
      <c r="AD61" s="122"/>
      <c r="AE61" s="122">
        <f t="shared" si="3"/>
        <v>7.4999999999999991</v>
      </c>
      <c r="AF61" s="122"/>
      <c r="AG61" s="122"/>
      <c r="AH61" s="122">
        <f t="shared" si="4"/>
        <v>7.4999999999999991</v>
      </c>
      <c r="AI61" s="122"/>
      <c r="AJ61" s="122"/>
      <c r="AK61" s="122">
        <f t="shared" si="5"/>
        <v>7.4999999999999991</v>
      </c>
      <c r="AL61" s="122"/>
      <c r="AM61" s="122"/>
      <c r="AN61" s="122">
        <f t="shared" si="6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19">O61</f>
        <v>1</v>
      </c>
      <c r="P62" s="10">
        <v>36</v>
      </c>
      <c r="Q62" s="11" t="s">
        <v>84</v>
      </c>
      <c r="R62" s="43">
        <f t="shared" si="0"/>
        <v>100</v>
      </c>
      <c r="X62" s="122"/>
      <c r="Y62" s="50">
        <f t="shared" si="1"/>
        <v>10</v>
      </c>
      <c r="Z62" s="50"/>
      <c r="AA62" s="50"/>
      <c r="AB62" s="50">
        <f t="shared" si="2"/>
        <v>10</v>
      </c>
      <c r="AC62" s="121"/>
      <c r="AD62" s="122"/>
      <c r="AE62" s="122">
        <f t="shared" si="3"/>
        <v>10</v>
      </c>
      <c r="AF62" s="122"/>
      <c r="AG62" s="122"/>
      <c r="AH62" s="122">
        <f t="shared" si="4"/>
        <v>10</v>
      </c>
      <c r="AI62" s="122"/>
      <c r="AJ62" s="122"/>
      <c r="AK62" s="122">
        <f t="shared" si="5"/>
        <v>10</v>
      </c>
      <c r="AL62" s="122"/>
      <c r="AM62" s="122"/>
      <c r="AN62" s="122">
        <f t="shared" si="6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19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0"/>
        <v>72</v>
      </c>
      <c r="X65" s="122"/>
      <c r="Y65" s="50">
        <f t="shared" si="1"/>
        <v>13.888888888888889</v>
      </c>
      <c r="Z65" s="50"/>
      <c r="AA65" s="50"/>
      <c r="AB65" s="50">
        <f t="shared" si="2"/>
        <v>13.888888888888889</v>
      </c>
      <c r="AC65" s="121"/>
      <c r="AD65" s="122"/>
      <c r="AE65" s="122">
        <f t="shared" si="3"/>
        <v>13.888888888888889</v>
      </c>
      <c r="AF65" s="122"/>
      <c r="AG65" s="122"/>
      <c r="AH65" s="122">
        <f t="shared" si="4"/>
        <v>13.888888888888889</v>
      </c>
      <c r="AI65" s="122"/>
      <c r="AJ65" s="122"/>
      <c r="AK65" s="122">
        <f t="shared" si="5"/>
        <v>13.888888888888889</v>
      </c>
      <c r="AL65" s="122"/>
      <c r="AM65" s="122"/>
      <c r="AN65" s="122">
        <f t="shared" si="6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0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1">3600/P68</f>
        <v>200</v>
      </c>
      <c r="X68" s="122"/>
      <c r="Y68" s="50">
        <f t="shared" ref="Y68" si="22">$Y$1/R68</f>
        <v>5</v>
      </c>
      <c r="Z68" s="50"/>
      <c r="AA68" s="50"/>
      <c r="AB68" s="50">
        <f t="shared" ref="AB68" si="23">$Y$1/R68</f>
        <v>5</v>
      </c>
      <c r="AC68" s="121"/>
      <c r="AD68" s="122"/>
      <c r="AE68" s="122">
        <f t="shared" ref="AE68" si="24">$Y$1/R68</f>
        <v>5</v>
      </c>
      <c r="AF68" s="122"/>
      <c r="AG68" s="122"/>
      <c r="AH68" s="122">
        <f t="shared" ref="AH68" si="25">$Y$1/R68</f>
        <v>5</v>
      </c>
      <c r="AI68" s="122"/>
      <c r="AJ68" s="122"/>
      <c r="AK68" s="122">
        <f t="shared" ref="AK68" si="26">$Y$1/R68</f>
        <v>5</v>
      </c>
      <c r="AL68" s="122"/>
      <c r="AM68" s="122"/>
      <c r="AN68" s="122">
        <f t="shared" ref="AN68" si="27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1"/>
        <v>300</v>
      </c>
      <c r="X70" s="122"/>
      <c r="Y70" s="50">
        <f t="shared" ref="Y70" si="28">$Y$1/R70</f>
        <v>3.3333333333333335</v>
      </c>
      <c r="Z70" s="50"/>
      <c r="AA70" s="50"/>
      <c r="AB70" s="50">
        <f t="shared" ref="AB70" si="29">$Y$1/R70</f>
        <v>3.3333333333333335</v>
      </c>
      <c r="AC70" s="121"/>
      <c r="AD70" s="122"/>
      <c r="AE70" s="122">
        <f t="shared" ref="AE70" si="30">$Y$1/R70</f>
        <v>3.3333333333333335</v>
      </c>
      <c r="AF70" s="122"/>
      <c r="AG70" s="122"/>
      <c r="AH70" s="122">
        <f t="shared" ref="AH70" si="31">$Y$1/R70</f>
        <v>3.3333333333333335</v>
      </c>
      <c r="AI70" s="122"/>
      <c r="AJ70" s="122"/>
      <c r="AK70" s="122">
        <f t="shared" ref="AK70" si="32">$Y$1/R70</f>
        <v>3.3333333333333335</v>
      </c>
      <c r="AL70" s="122"/>
      <c r="AM70" s="122"/>
      <c r="AN70" s="122">
        <f t="shared" ref="AN70" si="33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10034231</v>
      </c>
      <c r="F75" s="71"/>
      <c r="G75" s="71"/>
      <c r="H75" s="71"/>
      <c r="I75" s="64"/>
      <c r="J75" s="64"/>
      <c r="K75" s="71"/>
      <c r="L75" s="116"/>
      <c r="M75" s="8"/>
      <c r="N75" s="91" t="s">
        <v>453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39">
        <v>30023533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445</v>
      </c>
      <c r="O82" s="10">
        <f>3*O3</f>
        <v>3</v>
      </c>
      <c r="P82" s="10">
        <f>16</f>
        <v>16</v>
      </c>
      <c r="Q82" s="11" t="s">
        <v>75</v>
      </c>
      <c r="R82" s="43">
        <f t="shared" ref="R82:R127" si="34">3600/P82</f>
        <v>225</v>
      </c>
      <c r="X82" s="122"/>
      <c r="Y82" s="50">
        <f t="shared" ref="Y82:Y127" si="35">$Y$1/R82</f>
        <v>4.4444444444444446</v>
      </c>
      <c r="Z82" s="50"/>
      <c r="AA82" s="50"/>
      <c r="AB82" s="50">
        <f t="shared" ref="AB82:AB127" si="36">$Y$1/R82</f>
        <v>4.4444444444444446</v>
      </c>
      <c r="AC82" s="121"/>
      <c r="AD82" s="122"/>
      <c r="AE82" s="122">
        <f t="shared" ref="AE82:AE127" si="37">$Y$1/R82</f>
        <v>4.4444444444444446</v>
      </c>
      <c r="AF82" s="122"/>
      <c r="AG82" s="122"/>
      <c r="AH82" s="122">
        <f t="shared" ref="AH82:AH127" si="38">$Y$1/R82</f>
        <v>4.4444444444444446</v>
      </c>
      <c r="AI82" s="122"/>
      <c r="AJ82" s="122"/>
      <c r="AK82" s="122">
        <f t="shared" ref="AK82:AK127" si="39">$Y$1/R82</f>
        <v>4.4444444444444446</v>
      </c>
      <c r="AL82" s="122"/>
      <c r="AM82" s="122"/>
      <c r="AN82" s="122">
        <f t="shared" ref="AN82:AN127" si="40">$Y$1/R82</f>
        <v>4.4444444444444446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si="34"/>
        <v>40</v>
      </c>
      <c r="X83" s="122"/>
      <c r="Y83" s="50">
        <f t="shared" si="35"/>
        <v>25</v>
      </c>
      <c r="Z83" s="50"/>
      <c r="AA83" s="50"/>
      <c r="AB83" s="50">
        <f t="shared" si="36"/>
        <v>25</v>
      </c>
      <c r="AC83" s="121"/>
      <c r="AD83" s="122"/>
      <c r="AE83" s="122">
        <f t="shared" si="37"/>
        <v>25</v>
      </c>
      <c r="AF83" s="122"/>
      <c r="AG83" s="122"/>
      <c r="AH83" s="122">
        <f t="shared" si="38"/>
        <v>25</v>
      </c>
      <c r="AI83" s="122"/>
      <c r="AJ83" s="122"/>
      <c r="AK83" s="122">
        <f t="shared" si="39"/>
        <v>25</v>
      </c>
      <c r="AL83" s="122"/>
      <c r="AM83" s="122"/>
      <c r="AN83" s="122">
        <f t="shared" si="40"/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1">$O$82</f>
        <v>3</v>
      </c>
      <c r="P84" s="10">
        <v>9</v>
      </c>
      <c r="Q84" s="11" t="s">
        <v>72</v>
      </c>
      <c r="R84" s="43">
        <f t="shared" si="34"/>
        <v>400</v>
      </c>
      <c r="X84" s="122"/>
      <c r="Y84" s="50">
        <f t="shared" si="35"/>
        <v>2.5</v>
      </c>
      <c r="Z84" s="50"/>
      <c r="AA84" s="50"/>
      <c r="AB84" s="50">
        <f t="shared" si="36"/>
        <v>2.5</v>
      </c>
      <c r="AC84" s="121"/>
      <c r="AD84" s="122"/>
      <c r="AE84" s="122">
        <f t="shared" si="37"/>
        <v>2.5</v>
      </c>
      <c r="AF84" s="122"/>
      <c r="AG84" s="122"/>
      <c r="AH84" s="122">
        <f t="shared" si="38"/>
        <v>2.5</v>
      </c>
      <c r="AI84" s="122"/>
      <c r="AJ84" s="122"/>
      <c r="AK84" s="122">
        <f t="shared" si="39"/>
        <v>2.5</v>
      </c>
      <c r="AL84" s="122"/>
      <c r="AM84" s="122"/>
      <c r="AN84" s="122">
        <f t="shared" si="40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1"/>
        <v>3</v>
      </c>
      <c r="P85" s="10">
        <v>12</v>
      </c>
      <c r="Q85" s="11" t="s">
        <v>84</v>
      </c>
      <c r="R85" s="43">
        <f t="shared" si="34"/>
        <v>300</v>
      </c>
      <c r="X85" s="122"/>
      <c r="Y85" s="50">
        <f t="shared" si="35"/>
        <v>3.3333333333333335</v>
      </c>
      <c r="Z85" s="50"/>
      <c r="AA85" s="50"/>
      <c r="AB85" s="50">
        <f t="shared" si="36"/>
        <v>3.3333333333333335</v>
      </c>
      <c r="AC85" s="121"/>
      <c r="AD85" s="122"/>
      <c r="AE85" s="122">
        <f t="shared" si="37"/>
        <v>3.3333333333333335</v>
      </c>
      <c r="AF85" s="122"/>
      <c r="AG85" s="122"/>
      <c r="AH85" s="122">
        <f t="shared" si="38"/>
        <v>3.3333333333333335</v>
      </c>
      <c r="AI85" s="122"/>
      <c r="AJ85" s="122"/>
      <c r="AK85" s="122">
        <f t="shared" si="39"/>
        <v>3.3333333333333335</v>
      </c>
      <c r="AL85" s="122"/>
      <c r="AM85" s="122"/>
      <c r="AN85" s="122">
        <f t="shared" si="40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1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1"/>
        <v>3</v>
      </c>
      <c r="P87" s="10">
        <v>36</v>
      </c>
      <c r="Q87" s="11" t="s">
        <v>72</v>
      </c>
      <c r="R87" s="43">
        <f t="shared" si="34"/>
        <v>100</v>
      </c>
      <c r="X87" s="122"/>
      <c r="Y87" s="50">
        <f t="shared" si="35"/>
        <v>10</v>
      </c>
      <c r="Z87" s="50"/>
      <c r="AA87" s="50"/>
      <c r="AB87" s="50">
        <f t="shared" si="36"/>
        <v>10</v>
      </c>
      <c r="AC87" s="121"/>
      <c r="AD87" s="122"/>
      <c r="AE87" s="122">
        <f t="shared" si="37"/>
        <v>10</v>
      </c>
      <c r="AF87" s="122"/>
      <c r="AG87" s="122"/>
      <c r="AH87" s="122">
        <f t="shared" si="38"/>
        <v>10</v>
      </c>
      <c r="AI87" s="122"/>
      <c r="AJ87" s="122"/>
      <c r="AK87" s="122">
        <f t="shared" si="39"/>
        <v>10</v>
      </c>
      <c r="AL87" s="122"/>
      <c r="AM87" s="122"/>
      <c r="AN87" s="122">
        <f t="shared" si="40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1"/>
        <v>3</v>
      </c>
      <c r="P88" s="10">
        <v>72</v>
      </c>
      <c r="Q88" s="11" t="s">
        <v>84</v>
      </c>
      <c r="R88" s="43">
        <f t="shared" si="34"/>
        <v>50</v>
      </c>
      <c r="X88" s="122"/>
      <c r="Y88" s="50">
        <f t="shared" si="35"/>
        <v>20</v>
      </c>
      <c r="Z88" s="50"/>
      <c r="AA88" s="50"/>
      <c r="AB88" s="50">
        <f t="shared" si="36"/>
        <v>20</v>
      </c>
      <c r="AC88" s="121"/>
      <c r="AD88" s="122"/>
      <c r="AE88" s="122">
        <f t="shared" si="37"/>
        <v>20</v>
      </c>
      <c r="AF88" s="122"/>
      <c r="AG88" s="122"/>
      <c r="AH88" s="122">
        <f t="shared" si="38"/>
        <v>20</v>
      </c>
      <c r="AI88" s="122"/>
      <c r="AJ88" s="122"/>
      <c r="AK88" s="122">
        <f t="shared" si="39"/>
        <v>20</v>
      </c>
      <c r="AL88" s="122"/>
      <c r="AM88" s="122"/>
      <c r="AN88" s="122">
        <f t="shared" si="40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1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1"/>
        <v>3</v>
      </c>
      <c r="P90" s="10">
        <v>12</v>
      </c>
      <c r="Q90" s="11" t="s">
        <v>84</v>
      </c>
      <c r="R90" s="43">
        <f t="shared" si="34"/>
        <v>300</v>
      </c>
      <c r="X90" s="122"/>
      <c r="Y90" s="50">
        <f t="shared" si="35"/>
        <v>3.3333333333333335</v>
      </c>
      <c r="Z90" s="50"/>
      <c r="AA90" s="50"/>
      <c r="AB90" s="50">
        <f t="shared" si="36"/>
        <v>3.3333333333333335</v>
      </c>
      <c r="AC90" s="121"/>
      <c r="AD90" s="122"/>
      <c r="AE90" s="122">
        <f t="shared" si="37"/>
        <v>3.3333333333333335</v>
      </c>
      <c r="AF90" s="122"/>
      <c r="AG90" s="122"/>
      <c r="AH90" s="122">
        <f t="shared" si="38"/>
        <v>3.3333333333333335</v>
      </c>
      <c r="AI90" s="122"/>
      <c r="AJ90" s="122"/>
      <c r="AK90" s="122">
        <f t="shared" si="39"/>
        <v>3.3333333333333335</v>
      </c>
      <c r="AL90" s="122"/>
      <c r="AM90" s="122"/>
      <c r="AN90" s="122">
        <f t="shared" si="40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1"/>
        <v>3</v>
      </c>
      <c r="P91" s="10">
        <v>9</v>
      </c>
      <c r="Q91" s="11" t="s">
        <v>72</v>
      </c>
      <c r="R91" s="43">
        <f t="shared" si="34"/>
        <v>400</v>
      </c>
      <c r="X91" s="122"/>
      <c r="Y91" s="50">
        <f t="shared" si="35"/>
        <v>2.5</v>
      </c>
      <c r="Z91" s="50"/>
      <c r="AA91" s="50"/>
      <c r="AB91" s="50">
        <f t="shared" si="36"/>
        <v>2.5</v>
      </c>
      <c r="AC91" s="121"/>
      <c r="AD91" s="122"/>
      <c r="AE91" s="122">
        <f t="shared" si="37"/>
        <v>2.5</v>
      </c>
      <c r="AF91" s="122"/>
      <c r="AG91" s="122"/>
      <c r="AH91" s="122">
        <f t="shared" si="38"/>
        <v>2.5</v>
      </c>
      <c r="AI91" s="122"/>
      <c r="AJ91" s="122"/>
      <c r="AK91" s="122">
        <f t="shared" si="39"/>
        <v>2.5</v>
      </c>
      <c r="AL91" s="122"/>
      <c r="AM91" s="122"/>
      <c r="AN91" s="122">
        <f t="shared" si="40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1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10034231</v>
      </c>
      <c r="F93" s="71"/>
      <c r="G93" s="71"/>
      <c r="H93" s="71"/>
      <c r="I93" s="64"/>
      <c r="J93" s="64"/>
      <c r="K93" s="71"/>
      <c r="L93" s="116"/>
      <c r="M93" s="8"/>
      <c r="N93" s="91" t="s">
        <v>453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151">
        <v>30023534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446</v>
      </c>
      <c r="O100" s="10">
        <f>4*O3</f>
        <v>4</v>
      </c>
      <c r="P100" s="10">
        <f>16</f>
        <v>16</v>
      </c>
      <c r="Q100" s="11" t="s">
        <v>75</v>
      </c>
      <c r="R100" s="43">
        <f t="shared" si="34"/>
        <v>225</v>
      </c>
      <c r="X100" s="122"/>
      <c r="Y100" s="50">
        <f t="shared" si="35"/>
        <v>4.4444444444444446</v>
      </c>
      <c r="Z100" s="50"/>
      <c r="AA100" s="50"/>
      <c r="AB100" s="50">
        <f t="shared" si="36"/>
        <v>4.4444444444444446</v>
      </c>
      <c r="AC100" s="121"/>
      <c r="AD100" s="122"/>
      <c r="AE100" s="122">
        <f t="shared" si="37"/>
        <v>4.4444444444444446</v>
      </c>
      <c r="AF100" s="122"/>
      <c r="AG100" s="122"/>
      <c r="AH100" s="122">
        <f t="shared" si="38"/>
        <v>4.4444444444444446</v>
      </c>
      <c r="AI100" s="122"/>
      <c r="AJ100" s="122"/>
      <c r="AK100" s="122">
        <f t="shared" si="39"/>
        <v>4.4444444444444446</v>
      </c>
      <c r="AL100" s="122"/>
      <c r="AM100" s="122"/>
      <c r="AN100" s="122">
        <f t="shared" si="40"/>
        <v>4.4444444444444446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4"/>
        <v>36</v>
      </c>
      <c r="X101" s="122"/>
      <c r="Y101" s="50">
        <f t="shared" si="35"/>
        <v>27.777777777777779</v>
      </c>
      <c r="Z101" s="50"/>
      <c r="AA101" s="50"/>
      <c r="AB101" s="50">
        <f t="shared" si="36"/>
        <v>27.777777777777779</v>
      </c>
      <c r="AC101" s="121"/>
      <c r="AD101" s="122"/>
      <c r="AE101" s="122">
        <f t="shared" si="37"/>
        <v>27.777777777777779</v>
      </c>
      <c r="AF101" s="122"/>
      <c r="AG101" s="122"/>
      <c r="AH101" s="122">
        <f t="shared" si="38"/>
        <v>27.777777777777779</v>
      </c>
      <c r="AI101" s="122"/>
      <c r="AJ101" s="122"/>
      <c r="AK101" s="122">
        <f t="shared" si="39"/>
        <v>27.777777777777779</v>
      </c>
      <c r="AL101" s="122"/>
      <c r="AM101" s="122"/>
      <c r="AN101" s="122">
        <f t="shared" si="40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2">$O$100</f>
        <v>4</v>
      </c>
      <c r="P102" s="10">
        <v>9</v>
      </c>
      <c r="Q102" s="11" t="s">
        <v>72</v>
      </c>
      <c r="R102" s="43">
        <f t="shared" si="34"/>
        <v>400</v>
      </c>
      <c r="X102" s="122"/>
      <c r="Y102" s="50">
        <f t="shared" si="35"/>
        <v>2.5</v>
      </c>
      <c r="Z102" s="50"/>
      <c r="AA102" s="50"/>
      <c r="AB102" s="50">
        <f t="shared" si="36"/>
        <v>2.5</v>
      </c>
      <c r="AC102" s="121"/>
      <c r="AD102" s="122"/>
      <c r="AE102" s="122">
        <f t="shared" si="37"/>
        <v>2.5</v>
      </c>
      <c r="AF102" s="122"/>
      <c r="AG102" s="122"/>
      <c r="AH102" s="122">
        <f t="shared" si="38"/>
        <v>2.5</v>
      </c>
      <c r="AI102" s="122"/>
      <c r="AJ102" s="122"/>
      <c r="AK102" s="122">
        <f t="shared" si="39"/>
        <v>2.5</v>
      </c>
      <c r="AL102" s="122"/>
      <c r="AM102" s="122"/>
      <c r="AN102" s="122">
        <f t="shared" si="40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2"/>
        <v>4</v>
      </c>
      <c r="P103" s="10">
        <v>12</v>
      </c>
      <c r="Q103" s="11" t="s">
        <v>84</v>
      </c>
      <c r="R103" s="43">
        <f t="shared" si="34"/>
        <v>300</v>
      </c>
      <c r="X103" s="122"/>
      <c r="Y103" s="50">
        <f t="shared" si="35"/>
        <v>3.3333333333333335</v>
      </c>
      <c r="Z103" s="50"/>
      <c r="AA103" s="50"/>
      <c r="AB103" s="50">
        <f t="shared" si="36"/>
        <v>3.3333333333333335</v>
      </c>
      <c r="AC103" s="121"/>
      <c r="AD103" s="122"/>
      <c r="AE103" s="122">
        <f t="shared" si="37"/>
        <v>3.3333333333333335</v>
      </c>
      <c r="AF103" s="122"/>
      <c r="AG103" s="122"/>
      <c r="AH103" s="122">
        <f t="shared" si="38"/>
        <v>3.3333333333333335</v>
      </c>
      <c r="AI103" s="122"/>
      <c r="AJ103" s="122"/>
      <c r="AK103" s="122">
        <f t="shared" si="39"/>
        <v>3.3333333333333335</v>
      </c>
      <c r="AL103" s="122"/>
      <c r="AM103" s="122"/>
      <c r="AN103" s="122">
        <f t="shared" si="40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2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2"/>
        <v>4</v>
      </c>
      <c r="P105" s="10">
        <v>36</v>
      </c>
      <c r="Q105" s="11" t="s">
        <v>72</v>
      </c>
      <c r="R105" s="43">
        <f t="shared" si="34"/>
        <v>100</v>
      </c>
      <c r="X105" s="122"/>
      <c r="Y105" s="50">
        <f t="shared" si="35"/>
        <v>10</v>
      </c>
      <c r="Z105" s="50"/>
      <c r="AA105" s="50"/>
      <c r="AB105" s="50">
        <f t="shared" si="36"/>
        <v>10</v>
      </c>
      <c r="AC105" s="121"/>
      <c r="AD105" s="122"/>
      <c r="AE105" s="122">
        <f t="shared" si="37"/>
        <v>10</v>
      </c>
      <c r="AF105" s="122"/>
      <c r="AG105" s="122"/>
      <c r="AH105" s="122">
        <f t="shared" si="38"/>
        <v>10</v>
      </c>
      <c r="AI105" s="122"/>
      <c r="AJ105" s="122"/>
      <c r="AK105" s="122">
        <f t="shared" si="39"/>
        <v>10</v>
      </c>
      <c r="AL105" s="122"/>
      <c r="AM105" s="122"/>
      <c r="AN105" s="122">
        <f t="shared" si="40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2"/>
        <v>4</v>
      </c>
      <c r="P106" s="10">
        <v>72</v>
      </c>
      <c r="Q106" s="11" t="s">
        <v>84</v>
      </c>
      <c r="R106" s="43">
        <f t="shared" si="34"/>
        <v>50</v>
      </c>
      <c r="X106" s="122"/>
      <c r="Y106" s="50">
        <f t="shared" si="35"/>
        <v>20</v>
      </c>
      <c r="Z106" s="50"/>
      <c r="AA106" s="50"/>
      <c r="AB106" s="50">
        <f t="shared" si="36"/>
        <v>20</v>
      </c>
      <c r="AC106" s="121"/>
      <c r="AD106" s="122"/>
      <c r="AE106" s="122">
        <f t="shared" si="37"/>
        <v>20</v>
      </c>
      <c r="AF106" s="122"/>
      <c r="AG106" s="122"/>
      <c r="AH106" s="122">
        <f t="shared" si="38"/>
        <v>20</v>
      </c>
      <c r="AI106" s="122"/>
      <c r="AJ106" s="122"/>
      <c r="AK106" s="122">
        <f t="shared" si="39"/>
        <v>20</v>
      </c>
      <c r="AL106" s="122"/>
      <c r="AM106" s="122"/>
      <c r="AN106" s="122">
        <f t="shared" si="40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2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2"/>
        <v>4</v>
      </c>
      <c r="P108" s="10">
        <v>12</v>
      </c>
      <c r="Q108" s="11" t="s">
        <v>84</v>
      </c>
      <c r="R108" s="43">
        <f t="shared" si="34"/>
        <v>300</v>
      </c>
      <c r="X108" s="122"/>
      <c r="Y108" s="50">
        <f t="shared" si="35"/>
        <v>3.3333333333333335</v>
      </c>
      <c r="Z108" s="50"/>
      <c r="AA108" s="50"/>
      <c r="AB108" s="50">
        <f t="shared" si="36"/>
        <v>3.3333333333333335</v>
      </c>
      <c r="AC108" s="121"/>
      <c r="AD108" s="122"/>
      <c r="AE108" s="122">
        <f t="shared" si="37"/>
        <v>3.3333333333333335</v>
      </c>
      <c r="AF108" s="122"/>
      <c r="AG108" s="122"/>
      <c r="AH108" s="122">
        <f t="shared" si="38"/>
        <v>3.3333333333333335</v>
      </c>
      <c r="AI108" s="122"/>
      <c r="AJ108" s="122"/>
      <c r="AK108" s="122">
        <f t="shared" si="39"/>
        <v>3.3333333333333335</v>
      </c>
      <c r="AL108" s="122"/>
      <c r="AM108" s="122"/>
      <c r="AN108" s="122">
        <f t="shared" si="40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2"/>
        <v>4</v>
      </c>
      <c r="P109" s="10">
        <v>9</v>
      </c>
      <c r="Q109" s="11" t="s">
        <v>72</v>
      </c>
      <c r="R109" s="43">
        <f t="shared" si="34"/>
        <v>400</v>
      </c>
      <c r="X109" s="122"/>
      <c r="Y109" s="50">
        <f t="shared" si="35"/>
        <v>2.5</v>
      </c>
      <c r="Z109" s="50"/>
      <c r="AA109" s="50"/>
      <c r="AB109" s="50">
        <f t="shared" si="36"/>
        <v>2.5</v>
      </c>
      <c r="AC109" s="121"/>
      <c r="AD109" s="122"/>
      <c r="AE109" s="122">
        <f t="shared" si="37"/>
        <v>2.5</v>
      </c>
      <c r="AF109" s="122"/>
      <c r="AG109" s="122"/>
      <c r="AH109" s="122">
        <f t="shared" si="38"/>
        <v>2.5</v>
      </c>
      <c r="AI109" s="122"/>
      <c r="AJ109" s="122"/>
      <c r="AK109" s="122">
        <f t="shared" si="39"/>
        <v>2.5</v>
      </c>
      <c r="AL109" s="122"/>
      <c r="AM109" s="122"/>
      <c r="AN109" s="122">
        <f t="shared" si="40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2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10034231</v>
      </c>
      <c r="F111" s="71"/>
      <c r="G111" s="71"/>
      <c r="H111" s="71"/>
      <c r="I111" s="64"/>
      <c r="J111" s="64"/>
      <c r="K111" s="71"/>
      <c r="L111" s="116"/>
      <c r="M111" s="8"/>
      <c r="N111" s="91" t="s">
        <v>453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151">
        <v>30023535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447</v>
      </c>
      <c r="O118" s="10">
        <v>2</v>
      </c>
      <c r="P118" s="10">
        <f>16</f>
        <v>16</v>
      </c>
      <c r="Q118" s="11" t="s">
        <v>75</v>
      </c>
      <c r="R118" s="43">
        <f t="shared" si="34"/>
        <v>225</v>
      </c>
      <c r="X118" s="122"/>
      <c r="Y118" s="50">
        <f t="shared" si="35"/>
        <v>4.4444444444444446</v>
      </c>
      <c r="Z118" s="50"/>
      <c r="AA118" s="50"/>
      <c r="AB118" s="50">
        <f t="shared" si="36"/>
        <v>4.4444444444444446</v>
      </c>
      <c r="AC118" s="121"/>
      <c r="AD118" s="122"/>
      <c r="AE118" s="122">
        <f t="shared" si="37"/>
        <v>4.4444444444444446</v>
      </c>
      <c r="AF118" s="122"/>
      <c r="AG118" s="122"/>
      <c r="AH118" s="122">
        <f t="shared" si="38"/>
        <v>4.4444444444444446</v>
      </c>
      <c r="AI118" s="122"/>
      <c r="AJ118" s="122"/>
      <c r="AK118" s="122">
        <f t="shared" si="39"/>
        <v>4.4444444444444446</v>
      </c>
      <c r="AL118" s="122"/>
      <c r="AM118" s="122"/>
      <c r="AN118" s="122">
        <f t="shared" si="40"/>
        <v>4.4444444444444446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10034231</v>
      </c>
      <c r="F120" s="71"/>
      <c r="G120" s="71"/>
      <c r="H120" s="71"/>
      <c r="I120" s="64"/>
      <c r="J120" s="64"/>
      <c r="K120" s="71"/>
      <c r="L120" s="116"/>
      <c r="M120" s="8"/>
      <c r="N120" s="91" t="s">
        <v>453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151">
        <v>30023536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448</v>
      </c>
      <c r="O127" s="10">
        <v>1</v>
      </c>
      <c r="P127" s="10">
        <f>16</f>
        <v>16</v>
      </c>
      <c r="Q127" s="11" t="s">
        <v>75</v>
      </c>
      <c r="R127" s="43">
        <f t="shared" si="34"/>
        <v>225</v>
      </c>
      <c r="X127" s="122"/>
      <c r="Y127" s="50">
        <f t="shared" si="35"/>
        <v>4.4444444444444446</v>
      </c>
      <c r="Z127" s="50"/>
      <c r="AA127" s="50"/>
      <c r="AB127" s="50">
        <f t="shared" si="36"/>
        <v>4.4444444444444446</v>
      </c>
      <c r="AC127" s="121"/>
      <c r="AD127" s="122"/>
      <c r="AE127" s="122">
        <f t="shared" si="37"/>
        <v>4.4444444444444446</v>
      </c>
      <c r="AF127" s="122"/>
      <c r="AG127" s="122"/>
      <c r="AH127" s="122">
        <f t="shared" si="38"/>
        <v>4.4444444444444446</v>
      </c>
      <c r="AI127" s="122"/>
      <c r="AJ127" s="122"/>
      <c r="AK127" s="122">
        <f t="shared" si="39"/>
        <v>4.4444444444444446</v>
      </c>
      <c r="AL127" s="122"/>
      <c r="AM127" s="122"/>
      <c r="AN127" s="122">
        <f t="shared" si="40"/>
        <v>4.4444444444444446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10034231</v>
      </c>
      <c r="F129" s="71"/>
      <c r="G129" s="71"/>
      <c r="H129" s="71"/>
      <c r="I129" s="64"/>
      <c r="J129" s="64"/>
      <c r="K129" s="71"/>
      <c r="L129" s="116"/>
      <c r="M129" s="8"/>
      <c r="N129" s="91" t="s">
        <v>453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151">
        <v>30023537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449</v>
      </c>
      <c r="O136" s="10">
        <v>1</v>
      </c>
      <c r="P136" s="10">
        <f>16</f>
        <v>16</v>
      </c>
      <c r="Q136" s="11" t="s">
        <v>75</v>
      </c>
      <c r="R136" s="43">
        <f t="shared" ref="R136" si="43">3600/P136</f>
        <v>225</v>
      </c>
      <c r="X136" s="122"/>
      <c r="Y136" s="50">
        <f t="shared" ref="Y136" si="44">$Y$1/R136</f>
        <v>4.4444444444444446</v>
      </c>
      <c r="Z136" s="50"/>
      <c r="AA136" s="50"/>
      <c r="AB136" s="50">
        <f t="shared" ref="AB136" si="45">$Y$1/R136</f>
        <v>4.4444444444444446</v>
      </c>
      <c r="AC136" s="121"/>
      <c r="AD136" s="122"/>
      <c r="AE136" s="122">
        <f t="shared" ref="AE136" si="46">$Y$1/R136</f>
        <v>4.4444444444444446</v>
      </c>
      <c r="AF136" s="122"/>
      <c r="AG136" s="122"/>
      <c r="AH136" s="122">
        <f t="shared" ref="AH136" si="47">$Y$1/R136</f>
        <v>4.4444444444444446</v>
      </c>
      <c r="AI136" s="122"/>
      <c r="AJ136" s="122"/>
      <c r="AK136" s="122">
        <f t="shared" ref="AK136" si="48">$Y$1/R136</f>
        <v>4.4444444444444446</v>
      </c>
      <c r="AL136" s="122"/>
      <c r="AM136" s="122"/>
      <c r="AN136" s="122">
        <f t="shared" ref="AN136" si="49">$Y$1/R136</f>
        <v>4.4444444444444446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10034231</v>
      </c>
      <c r="F138" s="71"/>
      <c r="G138" s="71"/>
      <c r="H138" s="71"/>
      <c r="I138" s="64"/>
      <c r="J138" s="64"/>
      <c r="K138" s="71"/>
      <c r="L138" s="116"/>
      <c r="M138" s="8"/>
      <c r="N138" s="91" t="s">
        <v>453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20004936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301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20004089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462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88">
        <v>20004998</v>
      </c>
      <c r="E182" s="88"/>
      <c r="F182" s="88"/>
      <c r="G182" s="88"/>
      <c r="H182" s="135"/>
      <c r="I182" s="88"/>
      <c r="J182" s="88"/>
      <c r="K182" s="136"/>
      <c r="L182" s="137"/>
      <c r="M182" s="85"/>
      <c r="N182" s="87" t="s">
        <v>308</v>
      </c>
      <c r="O182" s="86">
        <v>1</v>
      </c>
      <c r="P182" s="86" t="s">
        <v>466</v>
      </c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20005221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450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20005222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451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20005223</v>
      </c>
      <c r="E190" s="118"/>
      <c r="F190" s="118"/>
      <c r="G190" s="118"/>
      <c r="H190" s="118"/>
      <c r="I190" s="64"/>
      <c r="J190" s="118"/>
      <c r="K190" s="118"/>
      <c r="L190" s="105"/>
      <c r="M190" s="8"/>
      <c r="N190" s="91" t="s">
        <v>452</v>
      </c>
      <c r="O190" s="10">
        <v>2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20005987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482</v>
      </c>
      <c r="O191" s="10">
        <v>4.5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10035742</v>
      </c>
      <c r="E192" s="118"/>
      <c r="F192" s="118"/>
      <c r="G192" s="118"/>
      <c r="H192" s="118"/>
      <c r="I192" s="118"/>
      <c r="J192" s="117"/>
      <c r="K192" s="118"/>
      <c r="L192" s="105"/>
      <c r="M192" s="8"/>
      <c r="N192" s="91" t="s">
        <v>476</v>
      </c>
      <c r="O192" s="10">
        <f>1/40</f>
        <v>2.5000000000000001E-2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10036298</v>
      </c>
      <c r="E193" s="144"/>
      <c r="F193" s="118"/>
      <c r="G193" s="118"/>
      <c r="H193" s="118"/>
      <c r="I193" s="118"/>
      <c r="J193" s="117"/>
      <c r="K193" s="118"/>
      <c r="L193" s="105"/>
      <c r="M193" s="8"/>
      <c r="N193" s="91" t="s">
        <v>479</v>
      </c>
      <c r="O193" s="10">
        <v>0.02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10036299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480</v>
      </c>
      <c r="O194" s="10">
        <v>0.05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10036337</v>
      </c>
      <c r="E195" s="144"/>
      <c r="F195" s="71"/>
      <c r="G195" s="118"/>
      <c r="H195" s="118"/>
      <c r="I195" s="64"/>
      <c r="J195" s="65"/>
      <c r="K195" s="66"/>
      <c r="L195" s="105"/>
      <c r="M195" s="8"/>
      <c r="N195" s="91" t="s">
        <v>481</v>
      </c>
      <c r="O195" s="10">
        <v>5.0000000000000001E-3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>
        <v>20005152</v>
      </c>
      <c r="E196" s="64"/>
      <c r="F196" s="71"/>
      <c r="G196" s="118"/>
      <c r="H196" s="118"/>
      <c r="I196" s="64"/>
      <c r="J196" s="65"/>
      <c r="K196" s="66"/>
      <c r="L196" s="105"/>
      <c r="M196" s="8"/>
      <c r="N196" s="91" t="s">
        <v>488</v>
      </c>
      <c r="O196" s="10">
        <v>0.2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64"/>
      <c r="G197" s="64"/>
      <c r="H197" s="71"/>
      <c r="I197" s="64"/>
      <c r="J197" s="64"/>
      <c r="K197" s="65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71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4"/>
      <c r="I214" s="118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64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118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18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18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71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118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/>
      <c r="C264" s="63"/>
      <c r="D264" s="64"/>
      <c r="E264" s="118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71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  <c r="AP273" s="3"/>
      <c r="AQ273" s="3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ht="22.5" customHeight="1" x14ac:dyDescent="0.55000000000000004">
      <c r="A277" s="5">
        <v>1000</v>
      </c>
      <c r="B277" s="52" t="s">
        <v>66</v>
      </c>
      <c r="C277" s="63"/>
      <c r="D277" s="64"/>
      <c r="E277" s="118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18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71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  <c r="AP289" s="3"/>
      <c r="AQ289" s="3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ht="22.5" customHeight="1" x14ac:dyDescent="0.55000000000000004">
      <c r="A293" s="5">
        <v>1000</v>
      </c>
      <c r="B293" s="52" t="s">
        <v>66</v>
      </c>
      <c r="C293" s="63"/>
      <c r="D293" s="64"/>
      <c r="E293" s="118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18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71"/>
      <c r="G300" s="118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7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71"/>
      <c r="I302" s="64"/>
      <c r="J302" s="64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71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98"/>
      <c r="Y309" s="96"/>
      <c r="Z309" s="96"/>
      <c r="AA309" s="96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18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18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118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64"/>
      <c r="J318" s="64"/>
      <c r="K318" s="64"/>
      <c r="L318" s="105"/>
      <c r="M318" s="8"/>
      <c r="N318" s="91"/>
      <c r="O318" s="10"/>
      <c r="P318" s="10"/>
      <c r="Q318" s="11"/>
      <c r="R318" s="43"/>
      <c r="X318" s="98"/>
      <c r="Y318" s="96"/>
      <c r="Z318" s="96"/>
      <c r="AA318" s="96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18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18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4"/>
      <c r="G326" s="118"/>
      <c r="H326" s="118"/>
      <c r="I326" s="118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118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18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64"/>
      <c r="F340" s="64"/>
      <c r="G340" s="64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64"/>
      <c r="F343" s="64"/>
      <c r="G343" s="64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64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64"/>
      <c r="G351" s="64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119"/>
      <c r="E354" s="64"/>
      <c r="F354" s="64"/>
      <c r="G354" s="64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64"/>
      <c r="F357" s="64"/>
      <c r="G357" s="64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64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43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43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119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5"/>
      <c r="I452" s="66"/>
      <c r="J452" s="66"/>
      <c r="K452" s="66"/>
      <c r="L452" s="105"/>
      <c r="M452" s="8"/>
      <c r="N452" s="16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6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1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4"/>
      <c r="G469" s="64"/>
      <c r="H469" s="65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6"/>
      <c r="E473" s="64"/>
      <c r="F473" s="66"/>
      <c r="G473" s="70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106"/>
      <c r="D474" s="107"/>
      <c r="E474" s="107"/>
      <c r="F474" s="107"/>
      <c r="G474" s="108"/>
      <c r="H474" s="107"/>
      <c r="I474" s="107"/>
      <c r="J474" s="107"/>
      <c r="K474" s="107"/>
      <c r="L474" s="109"/>
      <c r="M474" s="8"/>
      <c r="N474" s="90"/>
      <c r="O474" s="10"/>
      <c r="P474" s="10"/>
      <c r="Q474" s="11"/>
      <c r="R474" s="12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93"/>
      <c r="F475" s="93"/>
      <c r="H475" s="29"/>
      <c r="I475" s="93"/>
      <c r="J475" s="93"/>
      <c r="K475" s="93"/>
      <c r="L475" s="22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60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93"/>
      <c r="E479" s="60"/>
      <c r="F479" s="93"/>
      <c r="H479" s="93"/>
      <c r="I479" s="93"/>
      <c r="J479" s="93"/>
      <c r="K479" s="93"/>
      <c r="L479" s="22"/>
      <c r="M479" s="8"/>
      <c r="N479" s="90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60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93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93"/>
      <c r="F486" s="93"/>
      <c r="G486" s="60"/>
      <c r="H486" s="94"/>
      <c r="I486" s="93"/>
      <c r="J486" s="93"/>
      <c r="K486" s="93"/>
      <c r="L486" s="22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92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60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93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93"/>
      <c r="F492" s="93"/>
      <c r="G492" s="60"/>
      <c r="H492" s="94"/>
      <c r="I492" s="93"/>
      <c r="J492" s="93"/>
      <c r="K492" s="93"/>
      <c r="L492" s="22"/>
      <c r="M492" s="8"/>
      <c r="N492" s="9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93"/>
      <c r="E496" s="60"/>
      <c r="F496" s="60"/>
      <c r="G496" s="93"/>
      <c r="H496" s="29"/>
      <c r="I496" s="93"/>
      <c r="J496" s="93"/>
      <c r="K496" s="93"/>
      <c r="L496" s="22"/>
      <c r="M496" s="8"/>
      <c r="N496" s="90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93"/>
      <c r="F497" s="60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60"/>
      <c r="F500" s="93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60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93"/>
      <c r="I505" s="93"/>
      <c r="J505" s="93"/>
      <c r="K505" s="93"/>
      <c r="L505" s="22"/>
      <c r="M505" s="8"/>
      <c r="N505" s="9"/>
      <c r="O505" s="10"/>
      <c r="P505" s="10"/>
      <c r="Q505" s="11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83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1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17"/>
      <c r="O528" s="10"/>
      <c r="P528" s="10"/>
      <c r="Q528" s="11"/>
      <c r="R528" s="43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94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1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29"/>
      <c r="H534" s="94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60"/>
      <c r="H535" s="29"/>
      <c r="I535" s="93"/>
      <c r="J535" s="93"/>
      <c r="K535" s="93"/>
      <c r="L535" s="22"/>
      <c r="M535" s="8"/>
      <c r="N535" s="104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1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V543" s="14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V546" s="14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1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16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93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94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16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6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6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6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93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9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94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9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6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7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60"/>
      <c r="F607" s="60"/>
      <c r="G607" s="60"/>
      <c r="H607" s="29"/>
      <c r="I607" s="93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V610" s="14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17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18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55"/>
      <c r="I620" s="23"/>
      <c r="J620" s="23"/>
      <c r="K620" s="24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15"/>
      <c r="I621" s="6"/>
      <c r="J621" s="25"/>
      <c r="K621" s="26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25"/>
      <c r="J622" s="6"/>
      <c r="K622" s="25"/>
      <c r="L622" s="26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25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23"/>
      <c r="K628" s="23"/>
      <c r="L628" s="7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7"/>
      <c r="L635" s="7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6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7"/>
      <c r="K642" s="7"/>
      <c r="L642" s="6"/>
      <c r="M642" s="8"/>
      <c r="N642" s="21"/>
      <c r="O642" s="10"/>
      <c r="P642" s="10"/>
      <c r="Q642" s="11"/>
      <c r="R642" s="43"/>
      <c r="V642" s="14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7"/>
      <c r="M643" s="8"/>
      <c r="N643" s="21"/>
      <c r="O643" s="10"/>
      <c r="P643" s="10"/>
      <c r="Q643" s="11"/>
      <c r="R643" s="43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27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6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27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  <c r="V650" s="14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27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7"/>
      <c r="K660" s="7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2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7"/>
      <c r="K663" s="7"/>
      <c r="L663" s="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7"/>
      <c r="K672" s="7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43"/>
      <c r="V673" s="14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6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4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7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56"/>
      <c r="I692" s="7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22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29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29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29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6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7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6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9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22"/>
      <c r="I713" s="7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29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7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9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22"/>
      <c r="I727" s="7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6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20"/>
      <c r="B729" s="52"/>
      <c r="C729" s="59"/>
      <c r="D729" s="60"/>
      <c r="E729" s="60"/>
      <c r="F729" s="60"/>
      <c r="G729" s="60"/>
      <c r="H729" s="15"/>
      <c r="I729" s="6"/>
      <c r="J729" s="29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6"/>
      <c r="L732" s="7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27"/>
      <c r="L733" s="6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9"/>
      <c r="O737" s="10"/>
      <c r="P737" s="128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54"/>
      <c r="I742" s="6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18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9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20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20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32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33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33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3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3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3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3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43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3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43" x14ac:dyDescent="0.55000000000000004">
      <c r="A839" s="5"/>
      <c r="B839" s="52"/>
      <c r="C839" s="59"/>
      <c r="D839" s="60"/>
      <c r="E839" s="60"/>
      <c r="F839" s="60"/>
      <c r="G839" s="60"/>
      <c r="H839" s="55"/>
      <c r="I839" s="7"/>
      <c r="J839" s="7"/>
      <c r="K839" s="7"/>
      <c r="L839" s="7"/>
      <c r="M839" s="35"/>
      <c r="N839" s="34"/>
      <c r="O839" s="10"/>
      <c r="P839" s="128"/>
    </row>
    <row r="840" spans="1:43" x14ac:dyDescent="0.55000000000000004">
      <c r="A840" s="36"/>
      <c r="B840" s="52"/>
      <c r="C840" s="59"/>
      <c r="D840" s="60"/>
      <c r="E840" s="60"/>
      <c r="F840" s="60"/>
      <c r="G840" s="60"/>
      <c r="H840" s="57"/>
      <c r="I840" s="37"/>
      <c r="J840" s="37"/>
      <c r="K840" s="38"/>
      <c r="L840" s="37"/>
      <c r="M840" s="39"/>
      <c r="N840" s="40"/>
      <c r="O840" s="41"/>
      <c r="P840" s="128"/>
    </row>
    <row r="841" spans="1:43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3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3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3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43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3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3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43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</sheetData>
  <autoFilter ref="A2:AO65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2">
    <cfRule type="duplicateValues" dxfId="1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B249-C83B-44FE-BF01-B5F84F382E2E}">
  <sheetPr>
    <pageSetUpPr fitToPage="1"/>
  </sheetPr>
  <dimension ref="A1:AS863"/>
  <sheetViews>
    <sheetView zoomScale="55" zoomScaleNormal="55" workbookViewId="0">
      <pane xSplit="2" ySplit="2" topLeftCell="C133" activePane="bottomRight" state="frozen"/>
      <selection pane="topRight" activeCell="C1" sqref="C1"/>
      <selection pane="bottomLeft" activeCell="A3" sqref="A3"/>
      <selection pane="bottomRight" activeCell="E149" sqref="E149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4" width="11.140625" style="62" customWidth="1"/>
    <col min="5" max="5" width="11.140625" style="150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customWidth="1"/>
    <col min="13" max="13" width="8.140625" style="13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8" width="12.85546875" style="3" customWidth="1"/>
    <col min="19" max="19" width="9.140625" style="13"/>
    <col min="20" max="20" width="0" style="13" hidden="1" customWidth="1"/>
    <col min="21" max="21" width="10.5703125" style="13" hidden="1" customWidth="1"/>
    <col min="22" max="23" width="0" style="13" hidden="1" customWidth="1"/>
    <col min="24" max="24" width="10.140625" style="3" hidden="1" customWidth="1"/>
    <col min="25" max="25" width="1.7109375" style="3" customWidth="1"/>
    <col min="26" max="26" width="9.140625" style="3"/>
    <col min="27" max="28" width="1.7109375" style="3" customWidth="1"/>
    <col min="29" max="29" width="9.140625" style="3"/>
    <col min="30" max="31" width="1.7109375" style="3" customWidth="1"/>
    <col min="32" max="32" width="9.140625" style="3" customWidth="1"/>
    <col min="33" max="34" width="1.7109375" style="3" customWidth="1"/>
    <col min="35" max="35" width="9.140625" style="3"/>
    <col min="36" max="37" width="1.7109375" style="3" customWidth="1"/>
    <col min="38" max="38" width="9.140625" style="3"/>
    <col min="39" max="40" width="1.7109375" style="3" customWidth="1"/>
    <col min="41" max="41" width="9.140625" style="3" customWidth="1"/>
    <col min="42" max="42" width="4.42578125" style="3" hidden="1" customWidth="1"/>
    <col min="43" max="43" width="13" style="3" customWidth="1"/>
    <col min="44" max="44" width="42.140625" style="3" bestFit="1" customWidth="1"/>
    <col min="45" max="45" width="10.140625" style="3" bestFit="1" customWidth="1"/>
    <col min="46" max="16384" width="9.140625" style="3"/>
  </cols>
  <sheetData>
    <row r="1" spans="1:41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55"/>
      <c r="S1" s="179" t="s">
        <v>60</v>
      </c>
      <c r="T1" s="179" t="s">
        <v>61</v>
      </c>
      <c r="U1" s="180" t="s">
        <v>62</v>
      </c>
      <c r="V1" s="176" t="s">
        <v>63</v>
      </c>
      <c r="W1" s="176" t="s">
        <v>64</v>
      </c>
      <c r="X1" s="176" t="s">
        <v>65</v>
      </c>
      <c r="Z1" s="3">
        <v>1000</v>
      </c>
      <c r="AC1" s="3">
        <v>3600</v>
      </c>
    </row>
    <row r="2" spans="1:41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56"/>
      <c r="S2" s="179"/>
      <c r="T2" s="179"/>
      <c r="U2" s="180"/>
      <c r="V2" s="176"/>
      <c r="W2" s="176"/>
      <c r="X2" s="176"/>
    </row>
    <row r="3" spans="1:41" ht="22.5" customHeight="1" x14ac:dyDescent="0.55000000000000004">
      <c r="A3" s="5">
        <v>1000</v>
      </c>
      <c r="B3" s="52" t="s">
        <v>66</v>
      </c>
      <c r="C3" s="140">
        <v>40012177</v>
      </c>
      <c r="D3" s="110"/>
      <c r="E3" s="141"/>
      <c r="F3" s="110"/>
      <c r="G3" s="110"/>
      <c r="H3" s="111"/>
      <c r="I3" s="112"/>
      <c r="J3" s="112"/>
      <c r="K3" s="112"/>
      <c r="L3" s="113"/>
      <c r="M3" s="8"/>
      <c r="N3" s="91" t="s">
        <v>262</v>
      </c>
      <c r="O3" s="10">
        <v>1</v>
      </c>
      <c r="P3" s="10">
        <f>144</f>
        <v>144</v>
      </c>
      <c r="Q3" s="11" t="s">
        <v>76</v>
      </c>
      <c r="R3" s="11" t="str">
        <f>VLOOKUP(Q3,[1]Sheet1!C$3:D$89,2,0)</f>
        <v>Assembly B9</v>
      </c>
      <c r="S3" s="43">
        <f>3600/P3</f>
        <v>25</v>
      </c>
      <c r="Y3" s="122"/>
      <c r="Z3" s="50">
        <v>20</v>
      </c>
      <c r="AA3" s="50"/>
      <c r="AB3" s="50"/>
      <c r="AC3" s="50">
        <v>1</v>
      </c>
      <c r="AD3" s="121"/>
      <c r="AE3" s="122"/>
      <c r="AF3" s="122">
        <v>1</v>
      </c>
      <c r="AG3" s="122"/>
      <c r="AH3" s="122"/>
      <c r="AI3" s="122">
        <f t="shared" ref="AI3:AI10" si="0">S3</f>
        <v>25</v>
      </c>
      <c r="AJ3" s="122"/>
      <c r="AK3" s="122"/>
      <c r="AL3" s="122">
        <f t="shared" ref="AL3:AL10" si="1">S3</f>
        <v>25</v>
      </c>
      <c r="AM3" s="122"/>
      <c r="AN3" s="122"/>
      <c r="AO3" s="122">
        <f t="shared" ref="AO3:AO10" si="2">S3</f>
        <v>25</v>
      </c>
    </row>
    <row r="4" spans="1:41" ht="22.5" customHeight="1" x14ac:dyDescent="0.55000000000000004">
      <c r="A4" s="5">
        <v>1000</v>
      </c>
      <c r="B4" s="52" t="s">
        <v>66</v>
      </c>
      <c r="C4" s="114"/>
      <c r="D4" s="139">
        <v>30022061</v>
      </c>
      <c r="E4" s="142"/>
      <c r="F4" s="71"/>
      <c r="G4" s="71"/>
      <c r="H4" s="115"/>
      <c r="I4" s="72"/>
      <c r="J4" s="72"/>
      <c r="K4" s="72"/>
      <c r="L4" s="116"/>
      <c r="M4" s="8"/>
      <c r="N4" s="91" t="s">
        <v>261</v>
      </c>
      <c r="O4" s="10">
        <f>O3</f>
        <v>1</v>
      </c>
      <c r="P4" s="10">
        <v>16</v>
      </c>
      <c r="Q4" s="11" t="s">
        <v>75</v>
      </c>
      <c r="R4" s="11" t="str">
        <f>VLOOKUP(Q4,[1]Sheet1!C$3:D$89,2,0)</f>
        <v>Paint B9</v>
      </c>
      <c r="S4" s="43">
        <f t="shared" ref="S4:S82" si="3">3600/P4</f>
        <v>225</v>
      </c>
      <c r="Y4" s="122"/>
      <c r="Z4" s="50">
        <v>17</v>
      </c>
      <c r="AA4" s="50"/>
      <c r="AB4" s="50"/>
      <c r="AC4" s="50">
        <v>1</v>
      </c>
      <c r="AD4" s="121"/>
      <c r="AE4" s="122"/>
      <c r="AF4" s="122">
        <v>1</v>
      </c>
      <c r="AG4" s="122"/>
      <c r="AH4" s="122"/>
      <c r="AI4" s="122">
        <f t="shared" si="0"/>
        <v>225</v>
      </c>
      <c r="AJ4" s="122"/>
      <c r="AK4" s="122"/>
      <c r="AL4" s="122">
        <f t="shared" si="1"/>
        <v>225</v>
      </c>
      <c r="AM4" s="122"/>
      <c r="AN4" s="122"/>
      <c r="AO4" s="122">
        <f t="shared" si="2"/>
        <v>225</v>
      </c>
    </row>
    <row r="5" spans="1:41" ht="22.5" customHeight="1" x14ac:dyDescent="0.55000000000000004">
      <c r="A5" s="5">
        <v>1000</v>
      </c>
      <c r="B5" s="52" t="s">
        <v>66</v>
      </c>
      <c r="C5" s="114"/>
      <c r="D5" s="71"/>
      <c r="E5" s="139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11" si="4">O4</f>
        <v>1</v>
      </c>
      <c r="P5" s="10">
        <f>15</f>
        <v>15</v>
      </c>
      <c r="Q5" s="157" t="s">
        <v>74</v>
      </c>
      <c r="R5" s="11" t="str">
        <f>VLOOKUP(Q5,[1]Sheet1!C$3:D$89,2,0)</f>
        <v>Weld Umini No.1</v>
      </c>
      <c r="S5" s="43">
        <f t="shared" si="3"/>
        <v>240</v>
      </c>
      <c r="Y5" s="122"/>
      <c r="Z5" s="50">
        <v>1</v>
      </c>
      <c r="AA5" s="50"/>
      <c r="AB5" s="50"/>
      <c r="AC5" s="50">
        <v>1</v>
      </c>
      <c r="AD5" s="121"/>
      <c r="AE5" s="122"/>
      <c r="AF5" s="122">
        <v>1</v>
      </c>
      <c r="AG5" s="122"/>
      <c r="AH5" s="122"/>
      <c r="AI5" s="122">
        <f t="shared" si="0"/>
        <v>240</v>
      </c>
      <c r="AJ5" s="122"/>
      <c r="AK5" s="122"/>
      <c r="AL5" s="122">
        <f t="shared" si="1"/>
        <v>240</v>
      </c>
      <c r="AM5" s="122"/>
      <c r="AN5" s="122"/>
      <c r="AO5" s="122">
        <f t="shared" si="2"/>
        <v>240</v>
      </c>
    </row>
    <row r="6" spans="1:41" ht="22.5" customHeight="1" x14ac:dyDescent="0.55000000000000004">
      <c r="A6" s="5"/>
      <c r="B6" s="52"/>
      <c r="C6" s="114"/>
      <c r="D6" s="71"/>
      <c r="E6" s="71"/>
      <c r="F6" s="71"/>
      <c r="G6" s="71"/>
      <c r="H6" s="71"/>
      <c r="I6" s="115"/>
      <c r="J6" s="72"/>
      <c r="K6" s="72"/>
      <c r="L6" s="116"/>
      <c r="M6" s="8"/>
      <c r="N6" s="91"/>
      <c r="O6" s="10"/>
      <c r="P6" s="10">
        <v>70</v>
      </c>
      <c r="Q6" s="157" t="s">
        <v>514</v>
      </c>
      <c r="R6" s="11" t="str">
        <f>VLOOKUP(Q6,[1]Sheet1!C$3:D$89,2,0)</f>
        <v>Spot 50KVA 2</v>
      </c>
      <c r="S6" s="43">
        <f t="shared" si="3"/>
        <v>51.428571428571431</v>
      </c>
      <c r="Y6" s="122"/>
      <c r="Z6" s="50">
        <v>1</v>
      </c>
      <c r="AA6" s="50"/>
      <c r="AB6" s="50"/>
      <c r="AC6" s="50">
        <v>1</v>
      </c>
      <c r="AD6" s="121"/>
      <c r="AE6" s="122"/>
      <c r="AF6" s="122">
        <v>1</v>
      </c>
      <c r="AG6" s="122"/>
      <c r="AH6" s="122"/>
      <c r="AI6" s="122">
        <f t="shared" si="0"/>
        <v>51.428571428571431</v>
      </c>
      <c r="AJ6" s="122"/>
      <c r="AK6" s="122"/>
      <c r="AL6" s="122">
        <f t="shared" si="1"/>
        <v>51.428571428571431</v>
      </c>
      <c r="AM6" s="122"/>
      <c r="AN6" s="122"/>
      <c r="AO6" s="122">
        <f t="shared" si="2"/>
        <v>51.428571428571431</v>
      </c>
    </row>
    <row r="7" spans="1:41" ht="22.5" customHeight="1" x14ac:dyDescent="0.55000000000000004">
      <c r="A7" s="5"/>
      <c r="B7" s="52"/>
      <c r="C7" s="114"/>
      <c r="D7" s="71"/>
      <c r="E7" s="71"/>
      <c r="F7" s="71"/>
      <c r="G7" s="71"/>
      <c r="H7" s="71"/>
      <c r="I7" s="115"/>
      <c r="J7" s="72"/>
      <c r="K7" s="72"/>
      <c r="L7" s="116"/>
      <c r="M7" s="8"/>
      <c r="N7" s="91"/>
      <c r="O7" s="10"/>
      <c r="P7" s="10">
        <v>15</v>
      </c>
      <c r="Q7" s="157" t="s">
        <v>522</v>
      </c>
      <c r="R7" s="11" t="str">
        <f>VLOOKUP(Q7,[1]Sheet1!C$3:D$89,2,0)</f>
        <v>Spot 35KVA 1</v>
      </c>
      <c r="S7" s="43">
        <f t="shared" si="3"/>
        <v>240</v>
      </c>
      <c r="Y7" s="122"/>
      <c r="Z7" s="50">
        <v>1</v>
      </c>
      <c r="AA7" s="50"/>
      <c r="AB7" s="50"/>
      <c r="AC7" s="50">
        <v>1</v>
      </c>
      <c r="AD7" s="121"/>
      <c r="AE7" s="122"/>
      <c r="AF7" s="122">
        <v>1</v>
      </c>
      <c r="AG7" s="122"/>
      <c r="AH7" s="122"/>
      <c r="AI7" s="122">
        <f t="shared" si="0"/>
        <v>240</v>
      </c>
      <c r="AJ7" s="122"/>
      <c r="AK7" s="122"/>
      <c r="AL7" s="122">
        <f t="shared" si="1"/>
        <v>240</v>
      </c>
      <c r="AM7" s="122"/>
      <c r="AN7" s="122"/>
      <c r="AO7" s="122">
        <f t="shared" si="2"/>
        <v>240</v>
      </c>
    </row>
    <row r="8" spans="1:41" ht="22.5" customHeight="1" x14ac:dyDescent="0.55000000000000004">
      <c r="A8" s="5"/>
      <c r="B8" s="52"/>
      <c r="C8" s="114"/>
      <c r="D8" s="71"/>
      <c r="E8" s="71"/>
      <c r="F8" s="71"/>
      <c r="G8" s="71"/>
      <c r="H8" s="71"/>
      <c r="I8" s="115"/>
      <c r="J8" s="72"/>
      <c r="K8" s="72"/>
      <c r="L8" s="116"/>
      <c r="M8" s="8"/>
      <c r="N8" s="91"/>
      <c r="O8" s="10"/>
      <c r="P8" s="10">
        <v>115</v>
      </c>
      <c r="Q8" s="157" t="s">
        <v>514</v>
      </c>
      <c r="R8" s="11" t="str">
        <f>VLOOKUP(Q8,[1]Sheet1!C$3:D$89,2,0)</f>
        <v>Spot 50KVA 2</v>
      </c>
      <c r="S8" s="43">
        <f t="shared" si="3"/>
        <v>31.304347826086957</v>
      </c>
      <c r="Y8" s="122"/>
      <c r="Z8" s="50">
        <v>2</v>
      </c>
      <c r="AA8" s="50"/>
      <c r="AB8" s="50"/>
      <c r="AC8" s="50">
        <v>1</v>
      </c>
      <c r="AD8" s="121"/>
      <c r="AE8" s="122"/>
      <c r="AF8" s="122">
        <v>1</v>
      </c>
      <c r="AG8" s="122"/>
      <c r="AH8" s="122"/>
      <c r="AI8" s="122">
        <f t="shared" si="0"/>
        <v>31.304347826086957</v>
      </c>
      <c r="AJ8" s="122"/>
      <c r="AK8" s="122"/>
      <c r="AL8" s="122">
        <f t="shared" si="1"/>
        <v>31.304347826086957</v>
      </c>
      <c r="AM8" s="122"/>
      <c r="AN8" s="122"/>
      <c r="AO8" s="122">
        <f t="shared" si="2"/>
        <v>31.304347826086957</v>
      </c>
    </row>
    <row r="9" spans="1:41" ht="22.5" customHeight="1" x14ac:dyDescent="0.55000000000000004">
      <c r="A9" s="5">
        <v>1000</v>
      </c>
      <c r="B9" s="52" t="s">
        <v>66</v>
      </c>
      <c r="C9" s="114"/>
      <c r="D9" s="71"/>
      <c r="E9" s="142"/>
      <c r="F9" s="139">
        <v>30022063</v>
      </c>
      <c r="G9" s="71"/>
      <c r="H9" s="71"/>
      <c r="I9" s="115"/>
      <c r="J9" s="72"/>
      <c r="K9" s="72"/>
      <c r="L9" s="116"/>
      <c r="M9" s="8"/>
      <c r="N9" s="91" t="s">
        <v>187</v>
      </c>
      <c r="O9" s="10">
        <f>O5</f>
        <v>1</v>
      </c>
      <c r="P9" s="10">
        <v>24</v>
      </c>
      <c r="Q9" s="11" t="s">
        <v>84</v>
      </c>
      <c r="R9" s="11" t="str">
        <f>VLOOKUP(Q9,[1]Sheet1!C$3:D$89,2,0)</f>
        <v>110TON-Press 1</v>
      </c>
      <c r="S9" s="43">
        <f t="shared" si="3"/>
        <v>150</v>
      </c>
      <c r="Y9" s="122"/>
      <c r="Z9" s="50">
        <v>1</v>
      </c>
      <c r="AA9" s="50"/>
      <c r="AB9" s="50"/>
      <c r="AC9" s="50">
        <v>1</v>
      </c>
      <c r="AD9" s="121"/>
      <c r="AE9" s="122"/>
      <c r="AF9" s="122">
        <v>1</v>
      </c>
      <c r="AG9" s="122"/>
      <c r="AH9" s="122"/>
      <c r="AI9" s="122">
        <f t="shared" si="0"/>
        <v>150</v>
      </c>
      <c r="AJ9" s="122"/>
      <c r="AK9" s="122"/>
      <c r="AL9" s="122">
        <f t="shared" si="1"/>
        <v>150</v>
      </c>
      <c r="AM9" s="122"/>
      <c r="AN9" s="122"/>
      <c r="AO9" s="122">
        <f t="shared" si="2"/>
        <v>150</v>
      </c>
    </row>
    <row r="10" spans="1:41" ht="22.5" customHeight="1" x14ac:dyDescent="0.55000000000000004">
      <c r="A10" s="5">
        <v>1000</v>
      </c>
      <c r="B10" s="52" t="s">
        <v>66</v>
      </c>
      <c r="C10" s="114"/>
      <c r="D10" s="64"/>
      <c r="E10" s="143"/>
      <c r="F10" s="71"/>
      <c r="G10" s="139">
        <v>30022064</v>
      </c>
      <c r="H10" s="71"/>
      <c r="I10" s="115"/>
      <c r="J10" s="72"/>
      <c r="K10" s="72"/>
      <c r="L10" s="116"/>
      <c r="M10" s="8"/>
      <c r="N10" s="91" t="s">
        <v>186</v>
      </c>
      <c r="O10" s="10">
        <f t="shared" si="4"/>
        <v>1</v>
      </c>
      <c r="P10" s="10">
        <v>63</v>
      </c>
      <c r="Q10" s="11" t="s">
        <v>525</v>
      </c>
      <c r="R10" s="11" t="str">
        <f>VLOOKUP(Q10,[1]Sheet1!C$3:D$89,2,0)</f>
        <v>AMADA-HM1003 1</v>
      </c>
      <c r="S10" s="43">
        <f t="shared" si="3"/>
        <v>57.142857142857146</v>
      </c>
      <c r="Y10" s="122"/>
      <c r="Z10" s="50">
        <v>1</v>
      </c>
      <c r="AA10" s="50"/>
      <c r="AB10" s="50"/>
      <c r="AC10" s="50">
        <v>1</v>
      </c>
      <c r="AD10" s="121"/>
      <c r="AE10" s="122"/>
      <c r="AF10" s="122">
        <v>1</v>
      </c>
      <c r="AG10" s="122"/>
      <c r="AH10" s="122"/>
      <c r="AI10" s="122">
        <f t="shared" si="0"/>
        <v>57.142857142857146</v>
      </c>
      <c r="AJ10" s="122"/>
      <c r="AK10" s="122"/>
      <c r="AL10" s="122">
        <f t="shared" si="1"/>
        <v>57.142857142857146</v>
      </c>
      <c r="AM10" s="122"/>
      <c r="AN10" s="122"/>
      <c r="AO10" s="122">
        <f t="shared" si="2"/>
        <v>57.142857142857146</v>
      </c>
    </row>
    <row r="11" spans="1:41" ht="22.5" customHeight="1" x14ac:dyDescent="0.55000000000000004">
      <c r="A11" s="5">
        <v>1000</v>
      </c>
      <c r="B11" s="52" t="s">
        <v>66</v>
      </c>
      <c r="C11" s="114"/>
      <c r="D11" s="71"/>
      <c r="E11" s="142"/>
      <c r="F11" s="71"/>
      <c r="G11" s="71"/>
      <c r="H11" s="71">
        <v>10030492</v>
      </c>
      <c r="I11" s="115"/>
      <c r="J11" s="72"/>
      <c r="K11" s="72"/>
      <c r="L11" s="116"/>
      <c r="M11" s="8"/>
      <c r="N11" s="91" t="s">
        <v>188</v>
      </c>
      <c r="O11" s="10">
        <f t="shared" si="4"/>
        <v>1</v>
      </c>
      <c r="P11" s="10"/>
      <c r="Q11" s="11"/>
      <c r="R11" s="11"/>
      <c r="S11" s="43"/>
      <c r="Y11" s="122"/>
      <c r="Z11" s="50"/>
      <c r="AA11" s="50"/>
      <c r="AB11" s="50"/>
      <c r="AC11" s="50"/>
      <c r="AD11" s="121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</row>
    <row r="12" spans="1:41" ht="22.5" customHeight="1" x14ac:dyDescent="0.55000000000000004">
      <c r="A12" s="5">
        <v>1000</v>
      </c>
      <c r="B12" s="52" t="s">
        <v>66</v>
      </c>
      <c r="C12" s="114"/>
      <c r="D12" s="71"/>
      <c r="E12" s="142"/>
      <c r="F12" s="139">
        <v>30022066</v>
      </c>
      <c r="G12" s="138"/>
      <c r="H12" s="71"/>
      <c r="I12" s="115"/>
      <c r="J12" s="72"/>
      <c r="K12" s="72"/>
      <c r="L12" s="116"/>
      <c r="M12" s="8"/>
      <c r="N12" s="91" t="s">
        <v>189</v>
      </c>
      <c r="O12" s="10">
        <f>O5</f>
        <v>1</v>
      </c>
      <c r="P12" s="10">
        <v>18</v>
      </c>
      <c r="Q12" s="11" t="s">
        <v>536</v>
      </c>
      <c r="R12" s="11" t="str">
        <f>VLOOKUP(Q12,[1]Sheet1!C$3:D$89,2,0)</f>
        <v>110TON-Press 2</v>
      </c>
      <c r="S12" s="43">
        <f>3600/P12</f>
        <v>200</v>
      </c>
      <c r="Y12" s="122"/>
      <c r="Z12" s="50">
        <v>1</v>
      </c>
      <c r="AA12" s="50"/>
      <c r="AB12" s="50"/>
      <c r="AC12" s="50">
        <v>1</v>
      </c>
      <c r="AD12" s="121"/>
      <c r="AE12" s="122"/>
      <c r="AF12" s="122">
        <v>1</v>
      </c>
      <c r="AG12" s="122"/>
      <c r="AH12" s="122"/>
      <c r="AI12" s="122">
        <f>S12</f>
        <v>200</v>
      </c>
      <c r="AJ12" s="122"/>
      <c r="AK12" s="122"/>
      <c r="AL12" s="122">
        <f>S12</f>
        <v>200</v>
      </c>
      <c r="AM12" s="122"/>
      <c r="AN12" s="122"/>
      <c r="AO12" s="122">
        <f>S12</f>
        <v>200</v>
      </c>
    </row>
    <row r="13" spans="1:41" ht="22.5" customHeight="1" x14ac:dyDescent="0.55000000000000004">
      <c r="A13" s="5">
        <v>1000</v>
      </c>
      <c r="B13" s="52" t="s">
        <v>66</v>
      </c>
      <c r="C13" s="114"/>
      <c r="D13" s="71"/>
      <c r="E13" s="142"/>
      <c r="F13" s="71"/>
      <c r="G13" s="71">
        <v>10030493</v>
      </c>
      <c r="H13" s="71"/>
      <c r="I13" s="115"/>
      <c r="J13" s="72"/>
      <c r="K13" s="72"/>
      <c r="L13" s="116"/>
      <c r="M13" s="8"/>
      <c r="N13" s="91" t="s">
        <v>190</v>
      </c>
      <c r="O13" s="10">
        <f>O9</f>
        <v>1</v>
      </c>
      <c r="P13" s="10"/>
      <c r="Q13" s="11"/>
      <c r="R13" s="11"/>
      <c r="S13" s="43"/>
      <c r="Y13" s="122"/>
      <c r="Z13" s="50"/>
      <c r="AA13" s="50"/>
      <c r="AB13" s="50"/>
      <c r="AC13" s="50"/>
      <c r="AD13" s="121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</row>
    <row r="14" spans="1:41" ht="22.5" customHeight="1" x14ac:dyDescent="0.55000000000000004">
      <c r="A14" s="5">
        <v>1000</v>
      </c>
      <c r="B14" s="52" t="s">
        <v>66</v>
      </c>
      <c r="C14" s="114"/>
      <c r="D14" s="71"/>
      <c r="E14" s="142"/>
      <c r="F14" s="139">
        <v>30022111</v>
      </c>
      <c r="G14" s="71"/>
      <c r="H14" s="71"/>
      <c r="I14" s="115"/>
      <c r="J14" s="72"/>
      <c r="K14" s="72"/>
      <c r="L14" s="116"/>
      <c r="M14" s="8"/>
      <c r="N14" s="91" t="s">
        <v>196</v>
      </c>
      <c r="O14" s="10">
        <f>O5</f>
        <v>1</v>
      </c>
      <c r="P14" s="10">
        <v>30</v>
      </c>
      <c r="Q14" s="157" t="s">
        <v>73</v>
      </c>
      <c r="R14" s="11" t="str">
        <f>VLOOKUP(Q14,[1]Sheet1!C$3:D$89,2,0)</f>
        <v>Spot 50KVA 1</v>
      </c>
      <c r="S14" s="43">
        <f>3600/P14</f>
        <v>120</v>
      </c>
      <c r="Y14" s="122"/>
      <c r="Z14" s="50">
        <v>1</v>
      </c>
      <c r="AA14" s="50"/>
      <c r="AB14" s="50"/>
      <c r="AC14" s="50">
        <v>1</v>
      </c>
      <c r="AD14" s="121"/>
      <c r="AE14" s="122"/>
      <c r="AF14" s="122">
        <v>1</v>
      </c>
      <c r="AG14" s="122"/>
      <c r="AH14" s="122"/>
      <c r="AI14" s="122">
        <f>S14</f>
        <v>120</v>
      </c>
      <c r="AJ14" s="122"/>
      <c r="AK14" s="122"/>
      <c r="AL14" s="122">
        <f>S14</f>
        <v>120</v>
      </c>
      <c r="AM14" s="122"/>
      <c r="AN14" s="122"/>
      <c r="AO14" s="122">
        <f>S14</f>
        <v>120</v>
      </c>
    </row>
    <row r="15" spans="1:41" ht="22.5" customHeight="1" x14ac:dyDescent="0.55000000000000004">
      <c r="A15" s="5"/>
      <c r="B15" s="52"/>
      <c r="C15" s="114"/>
      <c r="D15" s="71"/>
      <c r="E15" s="71"/>
      <c r="F15" s="71"/>
      <c r="G15" s="71"/>
      <c r="H15" s="71"/>
      <c r="I15" s="115"/>
      <c r="J15" s="72"/>
      <c r="K15" s="72"/>
      <c r="L15" s="116"/>
      <c r="M15" s="8"/>
      <c r="N15" s="91"/>
      <c r="O15" s="10"/>
      <c r="P15" s="10">
        <v>20</v>
      </c>
      <c r="Q15" s="157" t="s">
        <v>513</v>
      </c>
      <c r="R15" s="11" t="str">
        <f>VLOOKUP(Q15,[1]Sheet1!C$3:D$89,2,0)</f>
        <v>Accessories spot 2 op</v>
      </c>
      <c r="S15" s="159">
        <f>3600/P15</f>
        <v>180</v>
      </c>
      <c r="Y15" s="122"/>
      <c r="Z15" s="158">
        <v>0.5</v>
      </c>
      <c r="AA15" s="50"/>
      <c r="AB15" s="50"/>
      <c r="AC15" s="50">
        <v>1</v>
      </c>
      <c r="AD15" s="121"/>
      <c r="AE15" s="122"/>
      <c r="AF15" s="122">
        <v>1</v>
      </c>
      <c r="AG15" s="122"/>
      <c r="AH15" s="122"/>
      <c r="AI15" s="122">
        <f>S15</f>
        <v>180</v>
      </c>
      <c r="AJ15" s="122"/>
      <c r="AK15" s="122"/>
      <c r="AL15" s="122">
        <f>S15</f>
        <v>180</v>
      </c>
      <c r="AM15" s="122"/>
      <c r="AN15" s="122"/>
      <c r="AO15" s="122">
        <f>S15</f>
        <v>180</v>
      </c>
    </row>
    <row r="16" spans="1:41" ht="22.5" customHeight="1" x14ac:dyDescent="0.55000000000000004">
      <c r="A16" s="5"/>
      <c r="B16" s="52"/>
      <c r="C16" s="114"/>
      <c r="D16" s="71"/>
      <c r="E16" s="142"/>
      <c r="F16" s="71"/>
      <c r="G16" s="139">
        <v>30023754</v>
      </c>
      <c r="H16" s="71"/>
      <c r="I16" s="115"/>
      <c r="J16" s="72"/>
      <c r="K16" s="72"/>
      <c r="L16" s="116"/>
      <c r="M16" s="8"/>
      <c r="N16" s="91" t="s">
        <v>468</v>
      </c>
      <c r="O16" s="10">
        <v>1</v>
      </c>
      <c r="P16" s="10">
        <v>9</v>
      </c>
      <c r="Q16" s="11" t="s">
        <v>526</v>
      </c>
      <c r="R16" s="11" t="str">
        <f>VLOOKUP(Q16,[1]Sheet1!C$3:D$89,2,0)</f>
        <v>AMADA-HM1003 2</v>
      </c>
      <c r="S16" s="43">
        <f>3600/P16</f>
        <v>400</v>
      </c>
      <c r="Y16" s="122"/>
      <c r="Z16" s="50">
        <v>1</v>
      </c>
      <c r="AA16" s="50"/>
      <c r="AB16" s="50"/>
      <c r="AC16" s="50">
        <v>1</v>
      </c>
      <c r="AD16" s="121"/>
      <c r="AE16" s="122"/>
      <c r="AF16" s="122">
        <v>1</v>
      </c>
      <c r="AG16" s="122"/>
      <c r="AH16" s="122"/>
      <c r="AI16" s="122">
        <f>S16</f>
        <v>400</v>
      </c>
      <c r="AJ16" s="122"/>
      <c r="AK16" s="122"/>
      <c r="AL16" s="122">
        <f>S16</f>
        <v>400</v>
      </c>
      <c r="AM16" s="122"/>
      <c r="AN16" s="122"/>
      <c r="AO16" s="122">
        <f>S16</f>
        <v>400</v>
      </c>
    </row>
    <row r="17" spans="1:41" ht="22.5" customHeight="1" x14ac:dyDescent="0.55000000000000004">
      <c r="A17" s="5">
        <v>1000</v>
      </c>
      <c r="B17" s="52" t="s">
        <v>66</v>
      </c>
      <c r="C17" s="114"/>
      <c r="D17" s="64"/>
      <c r="E17" s="143"/>
      <c r="F17" s="71"/>
      <c r="G17" s="71"/>
      <c r="H17" s="139">
        <v>30023041</v>
      </c>
      <c r="I17" s="71"/>
      <c r="J17" s="71"/>
      <c r="K17" s="115"/>
      <c r="L17" s="116"/>
      <c r="M17" s="8"/>
      <c r="N17" s="91" t="s">
        <v>191</v>
      </c>
      <c r="O17" s="10">
        <f>O9</f>
        <v>1</v>
      </c>
      <c r="P17" s="10">
        <v>12</v>
      </c>
      <c r="Q17" s="11" t="s">
        <v>537</v>
      </c>
      <c r="R17" s="11" t="str">
        <f>VLOOKUP(Q17,[1]Sheet1!C$3:D$89,2,0)</f>
        <v>110TON-Press 3</v>
      </c>
      <c r="S17" s="43">
        <f t="shared" si="3"/>
        <v>300</v>
      </c>
      <c r="Y17" s="122"/>
      <c r="Z17" s="50">
        <v>1</v>
      </c>
      <c r="AA17" s="50"/>
      <c r="AB17" s="50"/>
      <c r="AC17" s="50">
        <v>1</v>
      </c>
      <c r="AD17" s="121"/>
      <c r="AE17" s="122"/>
      <c r="AF17" s="122">
        <v>1</v>
      </c>
      <c r="AG17" s="122"/>
      <c r="AH17" s="122"/>
      <c r="AI17" s="122">
        <f>S17</f>
        <v>300</v>
      </c>
      <c r="AJ17" s="122"/>
      <c r="AK17" s="122"/>
      <c r="AL17" s="122">
        <f>S17</f>
        <v>300</v>
      </c>
      <c r="AM17" s="122"/>
      <c r="AN17" s="122"/>
      <c r="AO17" s="122">
        <f>S17</f>
        <v>300</v>
      </c>
    </row>
    <row r="18" spans="1:41" ht="22.5" customHeight="1" x14ac:dyDescent="0.55000000000000004">
      <c r="A18" s="5">
        <v>1000</v>
      </c>
      <c r="B18" s="52" t="s">
        <v>66</v>
      </c>
      <c r="C18" s="114"/>
      <c r="D18" s="64"/>
      <c r="E18" s="143"/>
      <c r="F18" s="71"/>
      <c r="G18" s="71"/>
      <c r="H18" s="71"/>
      <c r="I18" s="71">
        <v>10034330</v>
      </c>
      <c r="J18" s="71"/>
      <c r="K18" s="115"/>
      <c r="L18" s="116"/>
      <c r="M18" s="8"/>
      <c r="N18" s="91" t="s">
        <v>193</v>
      </c>
      <c r="O18" s="10">
        <f>O10</f>
        <v>1</v>
      </c>
      <c r="P18" s="10"/>
      <c r="Q18" s="11"/>
      <c r="R18" s="11"/>
      <c r="S18" s="43"/>
      <c r="Y18" s="122"/>
      <c r="Z18" s="50"/>
      <c r="AA18" s="50"/>
      <c r="AB18" s="50"/>
      <c r="AC18" s="50"/>
      <c r="AD18" s="121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</row>
    <row r="19" spans="1:41" ht="22.5" customHeight="1" x14ac:dyDescent="0.55000000000000004">
      <c r="A19" s="5">
        <v>1000</v>
      </c>
      <c r="B19" s="52" t="s">
        <v>66</v>
      </c>
      <c r="C19" s="114"/>
      <c r="D19" s="64"/>
      <c r="E19" s="143"/>
      <c r="F19" s="64"/>
      <c r="G19" s="71">
        <v>10030495</v>
      </c>
      <c r="H19" s="71"/>
      <c r="I19" s="64"/>
      <c r="J19" s="71"/>
      <c r="K19" s="71"/>
      <c r="L19" s="116"/>
      <c r="M19" s="8"/>
      <c r="N19" s="91" t="s">
        <v>195</v>
      </c>
      <c r="O19" s="10">
        <f>O14</f>
        <v>1</v>
      </c>
      <c r="P19" s="10"/>
      <c r="Q19" s="11"/>
      <c r="R19" s="11"/>
      <c r="S19" s="43"/>
      <c r="Y19" s="122"/>
      <c r="Z19" s="50"/>
      <c r="AA19" s="50"/>
      <c r="AB19" s="50"/>
      <c r="AC19" s="50"/>
      <c r="AD19" s="121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</row>
    <row r="20" spans="1:41" ht="22.5" customHeight="1" x14ac:dyDescent="0.55000000000000004">
      <c r="A20" s="5">
        <v>1000</v>
      </c>
      <c r="B20" s="52" t="s">
        <v>66</v>
      </c>
      <c r="C20" s="114"/>
      <c r="D20" s="64"/>
      <c r="E20" s="143"/>
      <c r="F20" s="133">
        <v>30022067</v>
      </c>
      <c r="G20" s="71"/>
      <c r="H20" s="71"/>
      <c r="I20" s="71"/>
      <c r="J20" s="71"/>
      <c r="K20" s="71"/>
      <c r="L20" s="116"/>
      <c r="M20" s="8"/>
      <c r="N20" s="91" t="s">
        <v>197</v>
      </c>
      <c r="O20" s="10">
        <f>O5</f>
        <v>1</v>
      </c>
      <c r="P20" s="10">
        <v>30</v>
      </c>
      <c r="Q20" s="157" t="s">
        <v>73</v>
      </c>
      <c r="R20" s="11" t="str">
        <f>VLOOKUP(Q20,[1]Sheet1!C$3:D$89,2,0)</f>
        <v>Spot 50KVA 1</v>
      </c>
      <c r="S20" s="43">
        <f t="shared" si="3"/>
        <v>120</v>
      </c>
      <c r="Y20" s="122"/>
      <c r="Z20" s="50">
        <v>1</v>
      </c>
      <c r="AA20" s="50"/>
      <c r="AB20" s="50"/>
      <c r="AC20" s="50">
        <v>1</v>
      </c>
      <c r="AD20" s="121"/>
      <c r="AE20" s="122"/>
      <c r="AF20" s="122">
        <v>1</v>
      </c>
      <c r="AG20" s="122"/>
      <c r="AH20" s="122"/>
      <c r="AI20" s="122">
        <f>S20</f>
        <v>120</v>
      </c>
      <c r="AJ20" s="122"/>
      <c r="AK20" s="122"/>
      <c r="AL20" s="122">
        <f>S20</f>
        <v>120</v>
      </c>
      <c r="AM20" s="122"/>
      <c r="AN20" s="122"/>
      <c r="AO20" s="122">
        <f>S20</f>
        <v>120</v>
      </c>
    </row>
    <row r="21" spans="1:41" ht="22.5" customHeight="1" x14ac:dyDescent="0.55000000000000004">
      <c r="A21" s="5"/>
      <c r="B21" s="52"/>
      <c r="C21" s="114"/>
      <c r="D21" s="71"/>
      <c r="E21" s="71"/>
      <c r="F21" s="71"/>
      <c r="G21" s="71"/>
      <c r="H21" s="71"/>
      <c r="I21" s="71"/>
      <c r="J21" s="71"/>
      <c r="K21" s="71"/>
      <c r="L21" s="116"/>
      <c r="M21" s="8"/>
      <c r="N21" s="91"/>
      <c r="O21" s="10"/>
      <c r="P21" s="10">
        <v>20</v>
      </c>
      <c r="Q21" s="157" t="s">
        <v>513</v>
      </c>
      <c r="R21" s="11" t="str">
        <f>VLOOKUP(Q21,[1]Sheet1!C$3:D$89,2,0)</f>
        <v>Accessories spot 2 op</v>
      </c>
      <c r="S21" s="159">
        <f>3600/P21</f>
        <v>180</v>
      </c>
      <c r="Y21" s="122"/>
      <c r="Z21" s="158">
        <v>0.5</v>
      </c>
      <c r="AA21" s="50"/>
      <c r="AB21" s="50"/>
      <c r="AC21" s="50">
        <v>1</v>
      </c>
      <c r="AD21" s="121"/>
      <c r="AE21" s="122"/>
      <c r="AF21" s="122">
        <v>1</v>
      </c>
      <c r="AG21" s="122"/>
      <c r="AH21" s="122"/>
      <c r="AI21" s="122">
        <f>S21</f>
        <v>180</v>
      </c>
      <c r="AJ21" s="122"/>
      <c r="AK21" s="122"/>
      <c r="AL21" s="122">
        <f>S21</f>
        <v>180</v>
      </c>
      <c r="AM21" s="122"/>
      <c r="AN21" s="122"/>
      <c r="AO21" s="122">
        <f>S21</f>
        <v>180</v>
      </c>
    </row>
    <row r="22" spans="1:41" ht="22.5" customHeight="1" x14ac:dyDescent="0.55000000000000004">
      <c r="A22" s="5"/>
      <c r="B22" s="52"/>
      <c r="C22" s="114"/>
      <c r="D22" s="71"/>
      <c r="E22" s="142"/>
      <c r="F22" s="71"/>
      <c r="G22" s="139">
        <v>30023755</v>
      </c>
      <c r="H22" s="71"/>
      <c r="I22" s="115"/>
      <c r="J22" s="72"/>
      <c r="K22" s="72"/>
      <c r="L22" s="116"/>
      <c r="M22" s="8"/>
      <c r="N22" s="91" t="s">
        <v>470</v>
      </c>
      <c r="O22" s="10">
        <v>1</v>
      </c>
      <c r="P22" s="10">
        <v>9</v>
      </c>
      <c r="Q22" s="11" t="s">
        <v>526</v>
      </c>
      <c r="R22" s="11" t="str">
        <f>VLOOKUP(Q22,[1]Sheet1!C$3:D$89,2,0)</f>
        <v>AMADA-HM1003 2</v>
      </c>
      <c r="S22" s="43">
        <f>3600/P22</f>
        <v>400</v>
      </c>
      <c r="Y22" s="122"/>
      <c r="Z22" s="50">
        <v>1</v>
      </c>
      <c r="AA22" s="50"/>
      <c r="AB22" s="50"/>
      <c r="AC22" s="50">
        <v>1</v>
      </c>
      <c r="AD22" s="121"/>
      <c r="AE22" s="122"/>
      <c r="AF22" s="122">
        <v>1</v>
      </c>
      <c r="AG22" s="122"/>
      <c r="AH22" s="122"/>
      <c r="AI22" s="122">
        <f>S22</f>
        <v>400</v>
      </c>
      <c r="AJ22" s="122"/>
      <c r="AK22" s="122"/>
      <c r="AL22" s="122">
        <f>S22</f>
        <v>400</v>
      </c>
      <c r="AM22" s="122"/>
      <c r="AN22" s="122"/>
      <c r="AO22" s="122">
        <f>S22</f>
        <v>400</v>
      </c>
    </row>
    <row r="23" spans="1:41" ht="22.5" customHeight="1" x14ac:dyDescent="0.55000000000000004">
      <c r="A23" s="5">
        <v>1000</v>
      </c>
      <c r="B23" s="52" t="s">
        <v>66</v>
      </c>
      <c r="C23" s="114"/>
      <c r="D23" s="64"/>
      <c r="E23" s="143"/>
      <c r="F23" s="71"/>
      <c r="G23" s="71"/>
      <c r="H23" s="139">
        <v>30022068</v>
      </c>
      <c r="I23" s="71"/>
      <c r="J23" s="71"/>
      <c r="K23" s="71"/>
      <c r="L23" s="116"/>
      <c r="M23" s="8"/>
      <c r="N23" s="91" t="s">
        <v>192</v>
      </c>
      <c r="O23" s="10">
        <f>O9</f>
        <v>1</v>
      </c>
      <c r="P23" s="10">
        <v>12</v>
      </c>
      <c r="Q23" s="11" t="s">
        <v>537</v>
      </c>
      <c r="R23" s="11" t="str">
        <f>VLOOKUP(Q23,[1]Sheet1!C$3:D$89,2,0)</f>
        <v>110TON-Press 3</v>
      </c>
      <c r="S23" s="43">
        <f t="shared" si="3"/>
        <v>300</v>
      </c>
      <c r="Y23" s="122"/>
      <c r="Z23" s="50">
        <v>1</v>
      </c>
      <c r="AA23" s="50"/>
      <c r="AB23" s="50"/>
      <c r="AC23" s="50">
        <v>1</v>
      </c>
      <c r="AD23" s="121"/>
      <c r="AE23" s="122"/>
      <c r="AF23" s="122">
        <v>1</v>
      </c>
      <c r="AG23" s="122"/>
      <c r="AH23" s="122"/>
      <c r="AI23" s="122">
        <f>S23</f>
        <v>300</v>
      </c>
      <c r="AJ23" s="122"/>
      <c r="AK23" s="122"/>
      <c r="AL23" s="122">
        <f>S23</f>
        <v>300</v>
      </c>
      <c r="AM23" s="122"/>
      <c r="AN23" s="122"/>
      <c r="AO23" s="122">
        <f>S23</f>
        <v>300</v>
      </c>
    </row>
    <row r="24" spans="1:41" ht="22.5" customHeight="1" x14ac:dyDescent="0.55000000000000004">
      <c r="A24" s="5">
        <v>1000</v>
      </c>
      <c r="B24" s="52" t="s">
        <v>66</v>
      </c>
      <c r="C24" s="114"/>
      <c r="D24" s="64"/>
      <c r="E24" s="143"/>
      <c r="F24" s="71"/>
      <c r="G24" s="71"/>
      <c r="H24" s="71"/>
      <c r="I24" s="71">
        <v>10030494</v>
      </c>
      <c r="J24" s="71"/>
      <c r="K24" s="71"/>
      <c r="L24" s="116"/>
      <c r="M24" s="8"/>
      <c r="N24" s="91" t="s">
        <v>194</v>
      </c>
      <c r="O24" s="10">
        <f>O10</f>
        <v>1</v>
      </c>
      <c r="P24" s="10"/>
      <c r="Q24" s="11"/>
      <c r="R24" s="11"/>
      <c r="S24" s="43"/>
      <c r="Y24" s="122"/>
      <c r="Z24" s="50"/>
      <c r="AA24" s="50"/>
      <c r="AB24" s="50"/>
      <c r="AC24" s="50"/>
      <c r="AD24" s="121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</row>
    <row r="25" spans="1:41" ht="22.5" customHeight="1" x14ac:dyDescent="0.55000000000000004">
      <c r="A25" s="5">
        <v>1000</v>
      </c>
      <c r="B25" s="52" t="s">
        <v>66</v>
      </c>
      <c r="C25" s="114"/>
      <c r="D25" s="64"/>
      <c r="E25" s="143"/>
      <c r="F25" s="64"/>
      <c r="G25" s="124">
        <v>10030495</v>
      </c>
      <c r="H25" s="71"/>
      <c r="I25" s="64"/>
      <c r="J25" s="71"/>
      <c r="K25" s="71"/>
      <c r="L25" s="116"/>
      <c r="M25" s="8"/>
      <c r="N25" s="91" t="s">
        <v>195</v>
      </c>
      <c r="O25" s="10">
        <f>O20</f>
        <v>1</v>
      </c>
      <c r="P25" s="10"/>
      <c r="Q25" s="11"/>
      <c r="R25" s="11"/>
      <c r="S25" s="43"/>
      <c r="Y25" s="122"/>
      <c r="Z25" s="50"/>
      <c r="AA25" s="50"/>
      <c r="AB25" s="50"/>
      <c r="AC25" s="50"/>
      <c r="AD25" s="121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</row>
    <row r="26" spans="1:41" ht="22.5" customHeight="1" x14ac:dyDescent="0.55000000000000004">
      <c r="A26" s="5">
        <v>1000</v>
      </c>
      <c r="B26" s="52" t="s">
        <v>66</v>
      </c>
      <c r="C26" s="63"/>
      <c r="D26" s="64"/>
      <c r="E26" s="143"/>
      <c r="F26" s="124">
        <v>10030760</v>
      </c>
      <c r="G26" s="64"/>
      <c r="H26" s="64"/>
      <c r="I26" s="64"/>
      <c r="J26" s="64"/>
      <c r="K26" s="64"/>
      <c r="L26" s="105"/>
      <c r="M26" s="8"/>
      <c r="N26" s="91" t="s">
        <v>235</v>
      </c>
      <c r="O26" s="10">
        <f>O5</f>
        <v>1</v>
      </c>
      <c r="P26" s="10"/>
      <c r="Q26" s="11"/>
      <c r="R26" s="11"/>
      <c r="S26" s="43"/>
      <c r="Y26" s="122"/>
      <c r="Z26" s="50"/>
      <c r="AA26" s="50"/>
      <c r="AB26" s="50"/>
      <c r="AC26" s="50"/>
      <c r="AD26" s="121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</row>
    <row r="27" spans="1:41" ht="22.5" customHeight="1" x14ac:dyDescent="0.55000000000000004">
      <c r="A27" s="5">
        <v>1000</v>
      </c>
      <c r="B27" s="52" t="s">
        <v>66</v>
      </c>
      <c r="C27" s="114"/>
      <c r="D27" s="71"/>
      <c r="E27" s="142">
        <v>10034196</v>
      </c>
      <c r="F27" s="71"/>
      <c r="G27" s="71"/>
      <c r="H27" s="71"/>
      <c r="I27" s="64"/>
      <c r="J27" s="64"/>
      <c r="K27" s="71"/>
      <c r="L27" s="116"/>
      <c r="M27" s="8"/>
      <c r="N27" s="91" t="s">
        <v>264</v>
      </c>
      <c r="O27" s="10">
        <v>0.19826260177342123</v>
      </c>
      <c r="P27" s="10"/>
      <c r="Q27" s="11"/>
      <c r="R27" s="11"/>
      <c r="S27" s="43"/>
      <c r="Y27" s="122"/>
      <c r="Z27" s="50"/>
      <c r="AA27" s="50"/>
      <c r="AB27" s="50"/>
      <c r="AC27" s="50"/>
      <c r="AD27" s="121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</row>
    <row r="28" spans="1:41" ht="22.5" customHeight="1" x14ac:dyDescent="0.55000000000000004">
      <c r="A28" s="5">
        <v>1000</v>
      </c>
      <c r="B28" s="52" t="s">
        <v>66</v>
      </c>
      <c r="C28" s="114"/>
      <c r="D28" s="71"/>
      <c r="E28" s="142">
        <v>10033352</v>
      </c>
      <c r="F28" s="71"/>
      <c r="G28" s="71"/>
      <c r="H28" s="71"/>
      <c r="I28" s="64"/>
      <c r="J28" s="64"/>
      <c r="K28" s="71"/>
      <c r="L28" s="116"/>
      <c r="M28" s="8"/>
      <c r="N28" s="91" t="s">
        <v>93</v>
      </c>
      <c r="O28" s="10">
        <v>1.2375752752352038</v>
      </c>
      <c r="P28" s="10"/>
      <c r="Q28" s="11"/>
      <c r="R28" s="11"/>
      <c r="S28" s="43"/>
      <c r="Y28" s="122"/>
      <c r="Z28" s="50"/>
      <c r="AA28" s="50"/>
      <c r="AB28" s="50"/>
      <c r="AC28" s="50"/>
      <c r="AD28" s="121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</row>
    <row r="29" spans="1:41" ht="22.5" customHeight="1" x14ac:dyDescent="0.55000000000000004">
      <c r="A29" s="5">
        <v>1000</v>
      </c>
      <c r="B29" s="52" t="s">
        <v>66</v>
      </c>
      <c r="C29" s="114"/>
      <c r="D29" s="71"/>
      <c r="E29" s="142">
        <v>10033353</v>
      </c>
      <c r="F29" s="71"/>
      <c r="G29" s="71"/>
      <c r="H29" s="71"/>
      <c r="I29" s="64"/>
      <c r="J29" s="64"/>
      <c r="K29" s="71"/>
      <c r="L29" s="116"/>
      <c r="M29" s="8"/>
      <c r="N29" s="91" t="s">
        <v>94</v>
      </c>
      <c r="O29" s="10">
        <v>0.33420882399006313</v>
      </c>
      <c r="P29" s="10"/>
      <c r="Q29" s="11"/>
      <c r="R29" s="11"/>
      <c r="S29" s="43"/>
      <c r="Y29" s="122"/>
      <c r="Z29" s="50"/>
      <c r="AA29" s="50"/>
      <c r="AB29" s="50"/>
      <c r="AC29" s="50"/>
      <c r="AD29" s="121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</row>
    <row r="30" spans="1:41" ht="22.5" customHeight="1" x14ac:dyDescent="0.55000000000000004">
      <c r="A30" s="5">
        <v>1000</v>
      </c>
      <c r="B30" s="52" t="s">
        <v>66</v>
      </c>
      <c r="C30" s="114"/>
      <c r="D30" s="71"/>
      <c r="E30" s="142">
        <v>10033354</v>
      </c>
      <c r="F30" s="71"/>
      <c r="G30" s="71"/>
      <c r="H30" s="71"/>
      <c r="I30" s="64"/>
      <c r="J30" s="64"/>
      <c r="K30" s="71"/>
      <c r="L30" s="116"/>
      <c r="M30" s="8"/>
      <c r="N30" s="91" t="s">
        <v>95</v>
      </c>
      <c r="O30" s="10">
        <v>0.10861786779677053</v>
      </c>
      <c r="P30" s="10"/>
      <c r="Q30" s="11"/>
      <c r="R30" s="11"/>
      <c r="S30" s="43"/>
      <c r="Y30" s="122"/>
      <c r="Z30" s="50"/>
      <c r="AA30" s="50"/>
      <c r="AB30" s="50"/>
      <c r="AC30" s="50"/>
      <c r="AD30" s="121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</row>
    <row r="31" spans="1:41" ht="22.5" customHeight="1" x14ac:dyDescent="0.55000000000000004">
      <c r="A31" s="5">
        <v>1000</v>
      </c>
      <c r="B31" s="52" t="s">
        <v>66</v>
      </c>
      <c r="C31" s="114"/>
      <c r="D31" s="71"/>
      <c r="E31" s="142">
        <v>10033355</v>
      </c>
      <c r="F31" s="71"/>
      <c r="G31" s="71"/>
      <c r="H31" s="71"/>
      <c r="I31" s="64"/>
      <c r="J31" s="64"/>
      <c r="K31" s="71"/>
      <c r="L31" s="116"/>
      <c r="M31" s="8"/>
      <c r="N31" s="91" t="s">
        <v>96</v>
      </c>
      <c r="O31" s="10">
        <v>8.0815871251097171</v>
      </c>
      <c r="P31" s="10"/>
      <c r="Q31" s="11"/>
      <c r="R31" s="11"/>
      <c r="S31" s="43"/>
      <c r="Y31" s="122"/>
      <c r="Z31" s="50"/>
      <c r="AA31" s="50"/>
      <c r="AB31" s="50"/>
      <c r="AC31" s="50"/>
      <c r="AD31" s="121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</row>
    <row r="32" spans="1:41" ht="22.5" customHeight="1" x14ac:dyDescent="0.55000000000000004">
      <c r="A32" s="5">
        <v>1000</v>
      </c>
      <c r="B32" s="52" t="s">
        <v>66</v>
      </c>
      <c r="C32" s="114"/>
      <c r="D32" s="71"/>
      <c r="E32" s="142">
        <v>10033356</v>
      </c>
      <c r="F32" s="71"/>
      <c r="G32" s="71"/>
      <c r="H32" s="71"/>
      <c r="I32" s="64"/>
      <c r="J32" s="64"/>
      <c r="K32" s="71"/>
      <c r="L32" s="116"/>
      <c r="M32" s="8"/>
      <c r="N32" s="91" t="s">
        <v>97</v>
      </c>
      <c r="O32" s="10">
        <v>0.66841764798012626</v>
      </c>
      <c r="P32" s="10"/>
      <c r="Q32" s="11"/>
      <c r="R32" s="11"/>
      <c r="S32" s="43"/>
      <c r="Y32" s="122"/>
      <c r="Z32" s="50"/>
      <c r="AA32" s="50"/>
      <c r="AB32" s="50"/>
      <c r="AC32" s="50"/>
      <c r="AD32" s="121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</row>
    <row r="33" spans="1:41" ht="22.5" customHeight="1" x14ac:dyDescent="0.55000000000000004">
      <c r="A33" s="5">
        <v>1000</v>
      </c>
      <c r="B33" s="52" t="s">
        <v>66</v>
      </c>
      <c r="C33" s="114"/>
      <c r="D33" s="71"/>
      <c r="E33" s="142">
        <v>10033357</v>
      </c>
      <c r="F33" s="71"/>
      <c r="G33" s="71"/>
      <c r="H33" s="71"/>
      <c r="I33" s="64"/>
      <c r="J33" s="64"/>
      <c r="K33" s="71"/>
      <c r="L33" s="116"/>
      <c r="M33" s="8"/>
      <c r="N33" s="91" t="s">
        <v>98</v>
      </c>
      <c r="O33" s="10">
        <v>0.55979978018335586</v>
      </c>
      <c r="P33" s="10"/>
      <c r="Q33" s="11"/>
      <c r="R33" s="11"/>
      <c r="S33" s="43"/>
      <c r="Y33" s="122"/>
      <c r="Z33" s="50"/>
      <c r="AA33" s="50"/>
      <c r="AB33" s="50"/>
      <c r="AC33" s="50"/>
      <c r="AD33" s="121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</row>
    <row r="34" spans="1:41" ht="22.5" customHeight="1" x14ac:dyDescent="0.55000000000000004">
      <c r="A34" s="5">
        <v>1000</v>
      </c>
      <c r="B34" s="52" t="s">
        <v>66</v>
      </c>
      <c r="C34" s="114"/>
      <c r="D34" s="139">
        <v>30022057</v>
      </c>
      <c r="E34" s="142"/>
      <c r="F34" s="71"/>
      <c r="G34" s="71"/>
      <c r="H34" s="71"/>
      <c r="I34" s="64"/>
      <c r="J34" s="64"/>
      <c r="K34" s="71"/>
      <c r="L34" s="116"/>
      <c r="M34" s="8"/>
      <c r="N34" s="91" t="s">
        <v>259</v>
      </c>
      <c r="O34" s="10">
        <f>O3</f>
        <v>1</v>
      </c>
      <c r="P34" s="10">
        <f>16</f>
        <v>16</v>
      </c>
      <c r="Q34" s="11" t="s">
        <v>75</v>
      </c>
      <c r="R34" s="11" t="str">
        <f>VLOOKUP(Q34,[1]Sheet1!C$3:D$89,2,0)</f>
        <v>Paint B9</v>
      </c>
      <c r="S34" s="43">
        <f t="shared" si="3"/>
        <v>225</v>
      </c>
      <c r="Y34" s="122"/>
      <c r="Z34" s="50">
        <v>17</v>
      </c>
      <c r="AA34" s="50"/>
      <c r="AB34" s="50"/>
      <c r="AC34" s="50">
        <v>1</v>
      </c>
      <c r="AD34" s="121"/>
      <c r="AE34" s="122"/>
      <c r="AF34" s="122">
        <v>1</v>
      </c>
      <c r="AG34" s="122"/>
      <c r="AH34" s="122"/>
      <c r="AI34" s="122">
        <f t="shared" ref="AI34:AI38" si="5">S34</f>
        <v>225</v>
      </c>
      <c r="AJ34" s="122"/>
      <c r="AK34" s="122"/>
      <c r="AL34" s="122">
        <f t="shared" ref="AL34:AL38" si="6">S34</f>
        <v>225</v>
      </c>
      <c r="AM34" s="122"/>
      <c r="AN34" s="122"/>
      <c r="AO34" s="122">
        <f t="shared" ref="AO34:AO38" si="7">S34</f>
        <v>225</v>
      </c>
    </row>
    <row r="35" spans="1:41" ht="22.5" customHeight="1" x14ac:dyDescent="0.55000000000000004">
      <c r="A35" s="5">
        <v>1000</v>
      </c>
      <c r="B35" s="52" t="s">
        <v>66</v>
      </c>
      <c r="C35" s="114"/>
      <c r="D35" s="71"/>
      <c r="E35" s="139">
        <v>30022058</v>
      </c>
      <c r="F35" s="71"/>
      <c r="G35" s="71"/>
      <c r="H35" s="71"/>
      <c r="I35" s="71"/>
      <c r="J35" s="64"/>
      <c r="K35" s="64"/>
      <c r="L35" s="116"/>
      <c r="M35" s="8"/>
      <c r="N35" s="91" t="s">
        <v>236</v>
      </c>
      <c r="O35" s="10">
        <f>O4</f>
        <v>1</v>
      </c>
      <c r="P35" s="10">
        <f>30+30</f>
        <v>60</v>
      </c>
      <c r="Q35" s="11" t="s">
        <v>513</v>
      </c>
      <c r="R35" s="11" t="str">
        <f>VLOOKUP(Q35,[1]Sheet1!C$3:D$89,2,0)</f>
        <v>Accessories spot 2 op</v>
      </c>
      <c r="S35" s="43">
        <f t="shared" si="3"/>
        <v>60</v>
      </c>
      <c r="Y35" s="122"/>
      <c r="Z35" s="50">
        <v>2</v>
      </c>
      <c r="AA35" s="50"/>
      <c r="AB35" s="50"/>
      <c r="AC35" s="50">
        <v>1</v>
      </c>
      <c r="AD35" s="121"/>
      <c r="AE35" s="122"/>
      <c r="AF35" s="122">
        <v>1</v>
      </c>
      <c r="AG35" s="122"/>
      <c r="AH35" s="122"/>
      <c r="AI35" s="122">
        <f t="shared" si="5"/>
        <v>60</v>
      </c>
      <c r="AJ35" s="122"/>
      <c r="AK35" s="122"/>
      <c r="AL35" s="122">
        <f t="shared" si="6"/>
        <v>60</v>
      </c>
      <c r="AM35" s="122"/>
      <c r="AN35" s="122"/>
      <c r="AO35" s="122">
        <f t="shared" si="7"/>
        <v>60</v>
      </c>
    </row>
    <row r="36" spans="1:41" ht="22.5" customHeight="1" x14ac:dyDescent="0.55000000000000004">
      <c r="A36" s="5"/>
      <c r="B36" s="52"/>
      <c r="C36" s="114"/>
      <c r="D36" s="71"/>
      <c r="E36" s="71"/>
      <c r="F36" s="71"/>
      <c r="G36" s="71"/>
      <c r="H36" s="71"/>
      <c r="I36" s="71"/>
      <c r="J36" s="64"/>
      <c r="K36" s="64"/>
      <c r="L36" s="116"/>
      <c r="M36" s="8"/>
      <c r="N36" s="91"/>
      <c r="O36" s="10"/>
      <c r="P36" s="10">
        <f>30+30</f>
        <v>60</v>
      </c>
      <c r="Q36" s="11" t="s">
        <v>74</v>
      </c>
      <c r="R36" s="11" t="str">
        <f>VLOOKUP(Q36,[1]Sheet1!C$3:D$89,2,0)</f>
        <v>Weld Umini No.1</v>
      </c>
      <c r="S36" s="43">
        <f t="shared" si="3"/>
        <v>60</v>
      </c>
      <c r="Y36" s="122"/>
      <c r="Z36" s="50">
        <v>1</v>
      </c>
      <c r="AA36" s="50"/>
      <c r="AB36" s="50"/>
      <c r="AC36" s="50">
        <v>1</v>
      </c>
      <c r="AD36" s="121"/>
      <c r="AE36" s="122"/>
      <c r="AF36" s="122">
        <v>1</v>
      </c>
      <c r="AG36" s="122"/>
      <c r="AH36" s="122"/>
      <c r="AI36" s="122">
        <f t="shared" si="5"/>
        <v>60</v>
      </c>
      <c r="AJ36" s="122"/>
      <c r="AK36" s="122"/>
      <c r="AL36" s="122">
        <f t="shared" si="6"/>
        <v>60</v>
      </c>
      <c r="AM36" s="122"/>
      <c r="AN36" s="122"/>
      <c r="AO36" s="122">
        <f t="shared" si="7"/>
        <v>60</v>
      </c>
    </row>
    <row r="37" spans="1:41" ht="22.5" customHeight="1" x14ac:dyDescent="0.55000000000000004">
      <c r="A37" s="5">
        <v>1000</v>
      </c>
      <c r="B37" s="52" t="s">
        <v>66</v>
      </c>
      <c r="C37" s="114"/>
      <c r="D37" s="71"/>
      <c r="E37" s="142"/>
      <c r="F37" s="139">
        <v>30022059</v>
      </c>
      <c r="G37" s="71"/>
      <c r="H37" s="71"/>
      <c r="I37" s="71"/>
      <c r="J37" s="64"/>
      <c r="K37" s="64"/>
      <c r="L37" s="116"/>
      <c r="M37" s="8"/>
      <c r="N37" s="91" t="s">
        <v>234</v>
      </c>
      <c r="O37" s="10">
        <f>O35</f>
        <v>1</v>
      </c>
      <c r="P37" s="10">
        <f>119</f>
        <v>119</v>
      </c>
      <c r="Q37" s="11" t="s">
        <v>521</v>
      </c>
      <c r="R37" s="11" t="str">
        <f>VLOOKUP(Q37,[1]Sheet1!C$3:D$89,2,0)</f>
        <v>Hanging 2</v>
      </c>
      <c r="S37" s="43">
        <f t="shared" si="3"/>
        <v>30.252100840336134</v>
      </c>
      <c r="Y37" s="122"/>
      <c r="Z37" s="50">
        <v>3</v>
      </c>
      <c r="AA37" s="50"/>
      <c r="AB37" s="50"/>
      <c r="AC37" s="50">
        <v>1</v>
      </c>
      <c r="AD37" s="121"/>
      <c r="AE37" s="122"/>
      <c r="AF37" s="122">
        <v>1</v>
      </c>
      <c r="AG37" s="122"/>
      <c r="AH37" s="122"/>
      <c r="AI37" s="122">
        <f t="shared" si="5"/>
        <v>30.252100840336134</v>
      </c>
      <c r="AJ37" s="122"/>
      <c r="AK37" s="122"/>
      <c r="AL37" s="122">
        <f t="shared" si="6"/>
        <v>30.252100840336134</v>
      </c>
      <c r="AM37" s="122"/>
      <c r="AN37" s="122"/>
      <c r="AO37" s="122">
        <f t="shared" si="7"/>
        <v>30.252100840336134</v>
      </c>
    </row>
    <row r="38" spans="1:41" ht="22.5" customHeight="1" x14ac:dyDescent="0.55000000000000004">
      <c r="A38" s="5"/>
      <c r="B38" s="52"/>
      <c r="C38" s="114"/>
      <c r="D38" s="71"/>
      <c r="E38" s="142"/>
      <c r="F38" s="71"/>
      <c r="G38" s="71"/>
      <c r="H38" s="71"/>
      <c r="I38" s="71"/>
      <c r="J38" s="64"/>
      <c r="K38" s="64"/>
      <c r="L38" s="116"/>
      <c r="M38" s="8"/>
      <c r="N38" s="91"/>
      <c r="O38" s="10"/>
      <c r="P38" s="10">
        <f>84</f>
        <v>84</v>
      </c>
      <c r="Q38" s="11" t="s">
        <v>520</v>
      </c>
      <c r="R38" s="11" t="str">
        <f>VLOOKUP(Q38,[1]Sheet1!C$3:D$89,2,0)</f>
        <v>Hanging 1</v>
      </c>
      <c r="S38" s="43">
        <f t="shared" si="3"/>
        <v>42.857142857142854</v>
      </c>
      <c r="Y38" s="122"/>
      <c r="Z38" s="50">
        <v>3</v>
      </c>
      <c r="AA38" s="50"/>
      <c r="AB38" s="50"/>
      <c r="AC38" s="50">
        <v>1</v>
      </c>
      <c r="AD38" s="121"/>
      <c r="AE38" s="122"/>
      <c r="AF38" s="122">
        <v>1</v>
      </c>
      <c r="AG38" s="122"/>
      <c r="AH38" s="122"/>
      <c r="AI38" s="122">
        <f t="shared" si="5"/>
        <v>42.857142857142854</v>
      </c>
      <c r="AJ38" s="122"/>
      <c r="AK38" s="122"/>
      <c r="AL38" s="122">
        <f t="shared" si="6"/>
        <v>42.857142857142854</v>
      </c>
      <c r="AM38" s="122"/>
      <c r="AN38" s="122"/>
      <c r="AO38" s="122">
        <f t="shared" si="7"/>
        <v>42.857142857142854</v>
      </c>
    </row>
    <row r="39" spans="1:41" ht="22.5" customHeight="1" x14ac:dyDescent="0.55000000000000004">
      <c r="A39" s="5"/>
      <c r="B39" s="52"/>
      <c r="C39" s="114"/>
      <c r="D39" s="71"/>
      <c r="E39" s="71"/>
      <c r="F39" s="71"/>
      <c r="G39" s="71"/>
      <c r="H39" s="71"/>
      <c r="I39" s="71"/>
      <c r="J39" s="64"/>
      <c r="K39" s="64"/>
      <c r="L39" s="116"/>
      <c r="M39" s="8"/>
      <c r="N39" s="91"/>
      <c r="O39" s="10"/>
      <c r="P39" s="10">
        <f>84+84</f>
        <v>168</v>
      </c>
      <c r="Q39" s="11" t="s">
        <v>518</v>
      </c>
      <c r="R39" s="11" t="str">
        <f>VLOOKUP(Q39,[1]Sheet1!C$3:D$89,2,0)</f>
        <v>Spot 50KVA 6</v>
      </c>
      <c r="S39" s="43">
        <f t="shared" si="3"/>
        <v>21.428571428571427</v>
      </c>
      <c r="Y39" s="122"/>
      <c r="Z39" s="50">
        <v>3</v>
      </c>
      <c r="AA39" s="50"/>
      <c r="AB39" s="50"/>
      <c r="AC39" s="50">
        <v>1</v>
      </c>
      <c r="AD39" s="121"/>
      <c r="AE39" s="122"/>
      <c r="AF39" s="122">
        <v>1</v>
      </c>
      <c r="AG39" s="122"/>
      <c r="AH39" s="122"/>
      <c r="AI39" s="122">
        <f>S39</f>
        <v>21.428571428571427</v>
      </c>
      <c r="AJ39" s="122"/>
      <c r="AK39" s="122"/>
      <c r="AL39" s="122">
        <f>S39</f>
        <v>21.428571428571427</v>
      </c>
      <c r="AM39" s="122"/>
      <c r="AN39" s="122"/>
      <c r="AO39" s="122">
        <f>S39</f>
        <v>21.428571428571427</v>
      </c>
    </row>
    <row r="40" spans="1:41" ht="22.5" customHeight="1" x14ac:dyDescent="0.55000000000000004">
      <c r="A40" s="5">
        <v>1000</v>
      </c>
      <c r="B40" s="52" t="s">
        <v>66</v>
      </c>
      <c r="C40" s="114"/>
      <c r="D40" s="64"/>
      <c r="E40" s="143"/>
      <c r="F40" s="64"/>
      <c r="G40" s="139">
        <v>30022073</v>
      </c>
      <c r="H40" s="71"/>
      <c r="I40" s="71"/>
      <c r="J40" s="64"/>
      <c r="K40" s="64"/>
      <c r="L40" s="116"/>
      <c r="M40" s="8"/>
      <c r="N40" s="91" t="s">
        <v>233</v>
      </c>
      <c r="O40" s="10">
        <f>O37</f>
        <v>1</v>
      </c>
      <c r="P40" s="10">
        <f>75</f>
        <v>75</v>
      </c>
      <c r="Q40" s="11" t="s">
        <v>515</v>
      </c>
      <c r="R40" s="11" t="str">
        <f>VLOOKUP(Q40,[1]Sheet1!C$3:D$89,2,0)</f>
        <v>Spot 50KVA 3</v>
      </c>
      <c r="S40" s="43">
        <f t="shared" si="3"/>
        <v>48</v>
      </c>
      <c r="Y40" s="122"/>
      <c r="Z40" s="50">
        <v>2</v>
      </c>
      <c r="AA40" s="50"/>
      <c r="AB40" s="50"/>
      <c r="AC40" s="50">
        <v>1</v>
      </c>
      <c r="AD40" s="121"/>
      <c r="AE40" s="122"/>
      <c r="AF40" s="122">
        <v>1</v>
      </c>
      <c r="AG40" s="122"/>
      <c r="AH40" s="122"/>
      <c r="AI40" s="122">
        <f>S40</f>
        <v>48</v>
      </c>
      <c r="AJ40" s="122"/>
      <c r="AK40" s="122"/>
      <c r="AL40" s="122">
        <f>S40</f>
        <v>48</v>
      </c>
      <c r="AM40" s="122"/>
      <c r="AN40" s="122"/>
      <c r="AO40" s="122">
        <f>S40</f>
        <v>48</v>
      </c>
    </row>
    <row r="41" spans="1:41" ht="22.5" customHeight="1" x14ac:dyDescent="0.55000000000000004">
      <c r="A41" s="5">
        <v>1000</v>
      </c>
      <c r="B41" s="52" t="s">
        <v>66</v>
      </c>
      <c r="C41" s="114"/>
      <c r="D41" s="64"/>
      <c r="E41" s="143"/>
      <c r="F41" s="64"/>
      <c r="G41" s="64"/>
      <c r="H41" s="139">
        <v>30022074</v>
      </c>
      <c r="I41" s="71"/>
      <c r="J41" s="64"/>
      <c r="K41" s="64"/>
      <c r="L41" s="116"/>
      <c r="M41" s="8"/>
      <c r="N41" s="91" t="s">
        <v>231</v>
      </c>
      <c r="O41" s="10">
        <f t="shared" ref="O41:O42" si="8">O40</f>
        <v>1</v>
      </c>
      <c r="P41" s="10">
        <v>27</v>
      </c>
      <c r="Q41" s="11" t="s">
        <v>527</v>
      </c>
      <c r="R41" s="11" t="str">
        <f>VLOOKUP(Q41,[1]Sheet1!C$3:D$89,2,0)</f>
        <v>TRUMPF-TruBend5130</v>
      </c>
      <c r="S41" s="43">
        <f t="shared" si="3"/>
        <v>133.33333333333334</v>
      </c>
      <c r="Y41" s="122"/>
      <c r="Z41" s="50">
        <v>2</v>
      </c>
      <c r="AA41" s="50"/>
      <c r="AB41" s="50"/>
      <c r="AC41" s="50">
        <v>1</v>
      </c>
      <c r="AD41" s="121"/>
      <c r="AE41" s="122"/>
      <c r="AF41" s="122">
        <v>1</v>
      </c>
      <c r="AG41" s="122"/>
      <c r="AH41" s="122"/>
      <c r="AI41" s="122">
        <f>S41</f>
        <v>133.33333333333334</v>
      </c>
      <c r="AJ41" s="122"/>
      <c r="AK41" s="122"/>
      <c r="AL41" s="122">
        <f>S41</f>
        <v>133.33333333333334</v>
      </c>
      <c r="AM41" s="122"/>
      <c r="AN41" s="122"/>
      <c r="AO41" s="122">
        <f>S41</f>
        <v>133.33333333333334</v>
      </c>
    </row>
    <row r="42" spans="1:41" ht="22.5" customHeight="1" x14ac:dyDescent="0.55000000000000004">
      <c r="A42" s="5">
        <v>1000</v>
      </c>
      <c r="B42" s="52" t="s">
        <v>66</v>
      </c>
      <c r="C42" s="114"/>
      <c r="D42" s="64"/>
      <c r="E42" s="143"/>
      <c r="F42" s="64"/>
      <c r="G42" s="64"/>
      <c r="H42" s="71"/>
      <c r="I42" s="71">
        <v>10030741</v>
      </c>
      <c r="J42" s="64"/>
      <c r="K42" s="64"/>
      <c r="L42" s="116"/>
      <c r="M42" s="8"/>
      <c r="N42" s="91" t="s">
        <v>232</v>
      </c>
      <c r="O42" s="10">
        <f t="shared" si="8"/>
        <v>1</v>
      </c>
      <c r="P42" s="10"/>
      <c r="Q42" s="11"/>
      <c r="R42" s="11"/>
      <c r="S42" s="43"/>
      <c r="Y42" s="122"/>
      <c r="Z42" s="50"/>
      <c r="AA42" s="50"/>
      <c r="AB42" s="50"/>
      <c r="AC42" s="50"/>
      <c r="AD42" s="121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</row>
    <row r="43" spans="1:41" ht="22.5" customHeight="1" x14ac:dyDescent="0.55000000000000004">
      <c r="A43" s="5">
        <v>1000</v>
      </c>
      <c r="B43" s="52" t="s">
        <v>66</v>
      </c>
      <c r="C43" s="63"/>
      <c r="D43" s="64"/>
      <c r="E43" s="143"/>
      <c r="F43" s="64"/>
      <c r="G43" s="64"/>
      <c r="H43" s="139">
        <v>30022075</v>
      </c>
      <c r="I43" s="138"/>
      <c r="J43" s="71"/>
      <c r="K43" s="64"/>
      <c r="L43" s="105"/>
      <c r="M43" s="8"/>
      <c r="N43" s="91" t="s">
        <v>528</v>
      </c>
      <c r="O43" s="10">
        <f>O34*2</f>
        <v>2</v>
      </c>
      <c r="P43" s="10">
        <v>12</v>
      </c>
      <c r="Q43" s="11" t="s">
        <v>475</v>
      </c>
      <c r="R43" s="11" t="str">
        <f>VLOOKUP(Q43,[1]Sheet1!C$3:D$89,2,0)</f>
        <v>OTI-RollFormer slide seat</v>
      </c>
      <c r="S43" s="43">
        <f t="shared" si="3"/>
        <v>300</v>
      </c>
      <c r="Y43" s="122"/>
      <c r="Z43" s="50">
        <v>1</v>
      </c>
      <c r="AA43" s="50"/>
      <c r="AB43" s="50"/>
      <c r="AC43" s="50">
        <v>1</v>
      </c>
      <c r="AD43" s="121"/>
      <c r="AE43" s="122"/>
      <c r="AF43" s="122">
        <v>1</v>
      </c>
      <c r="AG43" s="122"/>
      <c r="AH43" s="122"/>
      <c r="AI43" s="122">
        <f>S43</f>
        <v>300</v>
      </c>
      <c r="AJ43" s="122"/>
      <c r="AK43" s="122"/>
      <c r="AL43" s="122">
        <f>S43</f>
        <v>300</v>
      </c>
      <c r="AM43" s="122"/>
      <c r="AN43" s="122"/>
      <c r="AO43" s="122">
        <f>S43</f>
        <v>300</v>
      </c>
    </row>
    <row r="44" spans="1:41" ht="22.5" customHeight="1" x14ac:dyDescent="0.55000000000000004">
      <c r="A44" s="5">
        <v>1000</v>
      </c>
      <c r="B44" s="52" t="s">
        <v>66</v>
      </c>
      <c r="C44" s="63"/>
      <c r="D44" s="64"/>
      <c r="E44" s="143"/>
      <c r="F44" s="64"/>
      <c r="G44" s="64"/>
      <c r="H44" s="71"/>
      <c r="I44" s="71">
        <v>10030742</v>
      </c>
      <c r="J44" s="71"/>
      <c r="K44" s="64"/>
      <c r="L44" s="105"/>
      <c r="M44" s="8"/>
      <c r="N44" s="91" t="s">
        <v>229</v>
      </c>
      <c r="O44" s="10">
        <f>O43</f>
        <v>2</v>
      </c>
      <c r="P44" s="10"/>
      <c r="Q44" s="11"/>
      <c r="R44" s="11"/>
      <c r="S44" s="43"/>
      <c r="Y44" s="122"/>
      <c r="Z44" s="50">
        <v>1</v>
      </c>
      <c r="AA44" s="50"/>
      <c r="AB44" s="50"/>
      <c r="AC44" s="50">
        <v>1</v>
      </c>
      <c r="AD44" s="121"/>
      <c r="AE44" s="122"/>
      <c r="AF44" s="122">
        <v>1</v>
      </c>
      <c r="AG44" s="122"/>
      <c r="AH44" s="122"/>
      <c r="AI44" s="122">
        <v>1</v>
      </c>
      <c r="AJ44" s="122"/>
      <c r="AK44" s="122"/>
      <c r="AL44" s="122">
        <v>1</v>
      </c>
      <c r="AM44" s="122"/>
      <c r="AN44" s="122"/>
      <c r="AO44" s="122">
        <v>1</v>
      </c>
    </row>
    <row r="45" spans="1:41" ht="22.5" customHeight="1" x14ac:dyDescent="0.55000000000000004">
      <c r="A45" s="5">
        <v>1000</v>
      </c>
      <c r="B45" s="52" t="s">
        <v>66</v>
      </c>
      <c r="C45" s="63"/>
      <c r="D45" s="64"/>
      <c r="E45" s="143"/>
      <c r="F45" s="64"/>
      <c r="G45" s="64"/>
      <c r="H45" s="139">
        <v>30022076</v>
      </c>
      <c r="I45" s="138"/>
      <c r="J45" s="71"/>
      <c r="K45" s="118"/>
      <c r="L45" s="105"/>
      <c r="M45" s="8"/>
      <c r="N45" s="91" t="s">
        <v>529</v>
      </c>
      <c r="O45" s="10">
        <f>O34</f>
        <v>1</v>
      </c>
      <c r="P45" s="10">
        <v>12</v>
      </c>
      <c r="Q45" s="11" t="s">
        <v>475</v>
      </c>
      <c r="R45" s="11" t="str">
        <f>VLOOKUP(Q45,[1]Sheet1!C$3:D$89,2,0)</f>
        <v>OTI-RollFormer slide seat</v>
      </c>
      <c r="S45" s="43">
        <f t="shared" si="3"/>
        <v>300</v>
      </c>
      <c r="Y45" s="122"/>
      <c r="Z45" s="50">
        <v>1</v>
      </c>
      <c r="AA45" s="50"/>
      <c r="AB45" s="50"/>
      <c r="AC45" s="50">
        <v>1</v>
      </c>
      <c r="AD45" s="121"/>
      <c r="AE45" s="122"/>
      <c r="AF45" s="122">
        <v>1</v>
      </c>
      <c r="AG45" s="122"/>
      <c r="AH45" s="122"/>
      <c r="AI45" s="122">
        <f>S45</f>
        <v>300</v>
      </c>
      <c r="AJ45" s="122"/>
      <c r="AK45" s="122"/>
      <c r="AL45" s="122">
        <f>S45</f>
        <v>300</v>
      </c>
      <c r="AM45" s="122"/>
      <c r="AN45" s="122"/>
      <c r="AO45" s="122">
        <f>S45</f>
        <v>300</v>
      </c>
    </row>
    <row r="46" spans="1:41" ht="22.5" customHeight="1" x14ac:dyDescent="0.55000000000000004">
      <c r="A46" s="5">
        <v>1000</v>
      </c>
      <c r="B46" s="52" t="s">
        <v>66</v>
      </c>
      <c r="C46" s="63"/>
      <c r="D46" s="64"/>
      <c r="E46" s="143"/>
      <c r="F46" s="64"/>
      <c r="G46" s="64"/>
      <c r="H46" s="71"/>
      <c r="I46" s="71">
        <v>10030743</v>
      </c>
      <c r="J46" s="64"/>
      <c r="K46" s="118"/>
      <c r="L46" s="105"/>
      <c r="M46" s="8"/>
      <c r="N46" s="91" t="s">
        <v>230</v>
      </c>
      <c r="O46" s="10">
        <f>O45</f>
        <v>1</v>
      </c>
      <c r="P46" s="10"/>
      <c r="Q46" s="11"/>
      <c r="R46" s="11"/>
      <c r="S46" s="43"/>
      <c r="Y46" s="122"/>
      <c r="Z46" s="50">
        <v>1</v>
      </c>
      <c r="AA46" s="50"/>
      <c r="AB46" s="50"/>
      <c r="AC46" s="50">
        <v>1</v>
      </c>
      <c r="AD46" s="121"/>
      <c r="AE46" s="122"/>
      <c r="AF46" s="122">
        <v>1</v>
      </c>
      <c r="AG46" s="122"/>
      <c r="AH46" s="122"/>
      <c r="AI46" s="122">
        <v>1</v>
      </c>
      <c r="AJ46" s="122"/>
      <c r="AK46" s="122"/>
      <c r="AL46" s="122">
        <v>1</v>
      </c>
      <c r="AM46" s="122"/>
      <c r="AN46" s="122"/>
      <c r="AO46" s="122">
        <v>1</v>
      </c>
    </row>
    <row r="47" spans="1:41" ht="22.5" customHeight="1" x14ac:dyDescent="0.55000000000000004">
      <c r="A47" s="5">
        <v>1000</v>
      </c>
      <c r="B47" s="52" t="s">
        <v>66</v>
      </c>
      <c r="C47" s="114"/>
      <c r="D47" s="64"/>
      <c r="E47" s="143"/>
      <c r="F47" s="64"/>
      <c r="G47" s="139">
        <v>30022088</v>
      </c>
      <c r="H47" s="64"/>
      <c r="I47" s="64"/>
      <c r="J47" s="64"/>
      <c r="K47" s="64"/>
      <c r="L47" s="116"/>
      <c r="M47" s="8"/>
      <c r="N47" s="91" t="s">
        <v>226</v>
      </c>
      <c r="O47" s="10">
        <f>O3</f>
        <v>1</v>
      </c>
      <c r="P47" s="10">
        <f>30</f>
        <v>30</v>
      </c>
      <c r="Q47" s="11" t="s">
        <v>519</v>
      </c>
      <c r="R47" s="11" t="str">
        <f>VLOOKUP(Q47,[1]Sheet1!C$3:D$89,2,0)</f>
        <v>Spot 50KVA 7</v>
      </c>
      <c r="S47" s="43">
        <f t="shared" si="3"/>
        <v>120</v>
      </c>
      <c r="Y47" s="122"/>
      <c r="Z47" s="50">
        <v>1</v>
      </c>
      <c r="AA47" s="50"/>
      <c r="AB47" s="50"/>
      <c r="AC47" s="50">
        <v>1</v>
      </c>
      <c r="AD47" s="121"/>
      <c r="AE47" s="122"/>
      <c r="AF47" s="122">
        <v>1</v>
      </c>
      <c r="AG47" s="122"/>
      <c r="AH47" s="122"/>
      <c r="AI47" s="122">
        <f>S47</f>
        <v>120</v>
      </c>
      <c r="AJ47" s="122"/>
      <c r="AK47" s="122"/>
      <c r="AL47" s="122">
        <f>S47</f>
        <v>120</v>
      </c>
      <c r="AM47" s="122"/>
      <c r="AN47" s="122"/>
      <c r="AO47" s="122">
        <f>S47</f>
        <v>120</v>
      </c>
    </row>
    <row r="48" spans="1:41" ht="22.5" customHeight="1" x14ac:dyDescent="0.55000000000000004">
      <c r="A48" s="5"/>
      <c r="B48" s="52"/>
      <c r="C48" s="114"/>
      <c r="D48" s="64"/>
      <c r="E48" s="64"/>
      <c r="F48" s="64"/>
      <c r="G48" s="71"/>
      <c r="H48" s="71"/>
      <c r="I48" s="64"/>
      <c r="J48" s="64"/>
      <c r="K48" s="64"/>
      <c r="L48" s="116"/>
      <c r="M48" s="8"/>
      <c r="N48" s="91"/>
      <c r="O48" s="10"/>
      <c r="P48" s="10">
        <f>30</f>
        <v>30</v>
      </c>
      <c r="Q48" s="11" t="s">
        <v>513</v>
      </c>
      <c r="R48" s="11" t="str">
        <f>VLOOKUP(Q48,[1]Sheet1!C$3:D$89,2,0)</f>
        <v>Accessories spot 2 op</v>
      </c>
      <c r="S48" s="43">
        <f t="shared" si="3"/>
        <v>120</v>
      </c>
      <c r="Y48" s="122"/>
      <c r="Z48" s="50">
        <v>1</v>
      </c>
      <c r="AA48" s="50"/>
      <c r="AB48" s="50"/>
      <c r="AC48" s="50">
        <v>1</v>
      </c>
      <c r="AD48" s="121"/>
      <c r="AE48" s="122"/>
      <c r="AF48" s="122">
        <v>1</v>
      </c>
      <c r="AG48" s="122"/>
      <c r="AH48" s="122"/>
      <c r="AI48" s="122">
        <f>S48</f>
        <v>120</v>
      </c>
      <c r="AJ48" s="122"/>
      <c r="AK48" s="122"/>
      <c r="AL48" s="122">
        <f>S48</f>
        <v>120</v>
      </c>
      <c r="AM48" s="122"/>
      <c r="AN48" s="122"/>
      <c r="AO48" s="122">
        <f>S48</f>
        <v>120</v>
      </c>
    </row>
    <row r="49" spans="1:41" ht="22.5" customHeight="1" x14ac:dyDescent="0.55000000000000004">
      <c r="A49" s="5">
        <v>1000</v>
      </c>
      <c r="B49" s="52" t="s">
        <v>66</v>
      </c>
      <c r="C49" s="114"/>
      <c r="D49" s="64"/>
      <c r="E49" s="143"/>
      <c r="F49" s="64"/>
      <c r="G49" s="71"/>
      <c r="H49" s="139">
        <v>30022089</v>
      </c>
      <c r="I49" s="64"/>
      <c r="J49" s="64"/>
      <c r="K49" s="64"/>
      <c r="L49" s="116"/>
      <c r="M49" s="8"/>
      <c r="N49" s="91" t="s">
        <v>224</v>
      </c>
      <c r="O49" s="10">
        <f>O47</f>
        <v>1</v>
      </c>
      <c r="P49" s="10">
        <v>18</v>
      </c>
      <c r="Q49" s="11" t="s">
        <v>530</v>
      </c>
      <c r="R49" s="11" t="str">
        <f>VLOOKUP(Q49,[1]Sheet1!C$3:D$89,2,0)</f>
        <v>AMADA-HM1003 3</v>
      </c>
      <c r="S49" s="43">
        <f t="shared" si="3"/>
        <v>200</v>
      </c>
      <c r="Y49" s="122"/>
      <c r="Z49" s="50">
        <v>1</v>
      </c>
      <c r="AA49" s="50"/>
      <c r="AB49" s="50"/>
      <c r="AC49" s="50">
        <v>1</v>
      </c>
      <c r="AD49" s="121"/>
      <c r="AE49" s="122"/>
      <c r="AF49" s="122">
        <v>1</v>
      </c>
      <c r="AG49" s="122"/>
      <c r="AH49" s="122"/>
      <c r="AI49" s="122">
        <f>S49</f>
        <v>200</v>
      </c>
      <c r="AJ49" s="122"/>
      <c r="AK49" s="122"/>
      <c r="AL49" s="122">
        <f>S49</f>
        <v>200</v>
      </c>
      <c r="AM49" s="122"/>
      <c r="AN49" s="122"/>
      <c r="AO49" s="122">
        <f>S49</f>
        <v>200</v>
      </c>
    </row>
    <row r="50" spans="1:41" ht="22.5" customHeight="1" x14ac:dyDescent="0.55000000000000004">
      <c r="A50" s="5">
        <v>1000</v>
      </c>
      <c r="B50" s="52" t="s">
        <v>66</v>
      </c>
      <c r="C50" s="114"/>
      <c r="D50" s="64"/>
      <c r="E50" s="143"/>
      <c r="F50" s="64"/>
      <c r="G50" s="64"/>
      <c r="H50" s="64"/>
      <c r="I50" s="139">
        <v>30022090</v>
      </c>
      <c r="J50" s="71"/>
      <c r="K50" s="71"/>
      <c r="L50" s="116"/>
      <c r="M50" s="8"/>
      <c r="N50" s="91" t="s">
        <v>223</v>
      </c>
      <c r="O50" s="10">
        <f t="shared" ref="O50:O51" si="9">O49</f>
        <v>1</v>
      </c>
      <c r="P50" s="10">
        <v>24</v>
      </c>
      <c r="Q50" s="11" t="s">
        <v>538</v>
      </c>
      <c r="R50" s="11" t="str">
        <f>VLOOKUP(Q50,[1]Sheet1!C$3:D$89,2,0)</f>
        <v>110TON-Press 4</v>
      </c>
      <c r="S50" s="43">
        <f t="shared" si="3"/>
        <v>150</v>
      </c>
      <c r="Y50" s="122"/>
      <c r="Z50" s="50">
        <v>1</v>
      </c>
      <c r="AA50" s="50"/>
      <c r="AB50" s="50"/>
      <c r="AC50" s="50">
        <v>1</v>
      </c>
      <c r="AD50" s="121"/>
      <c r="AE50" s="122"/>
      <c r="AF50" s="122">
        <v>1</v>
      </c>
      <c r="AG50" s="122"/>
      <c r="AH50" s="122"/>
      <c r="AI50" s="122">
        <f>S50</f>
        <v>150</v>
      </c>
      <c r="AJ50" s="122"/>
      <c r="AK50" s="122"/>
      <c r="AL50" s="122">
        <f>S50</f>
        <v>150</v>
      </c>
      <c r="AM50" s="122"/>
      <c r="AN50" s="122"/>
      <c r="AO50" s="122">
        <f>S50</f>
        <v>150</v>
      </c>
    </row>
    <row r="51" spans="1:41" ht="22.5" customHeight="1" x14ac:dyDescent="0.55000000000000004">
      <c r="A51" s="5">
        <v>1000</v>
      </c>
      <c r="B51" s="52" t="s">
        <v>66</v>
      </c>
      <c r="C51" s="114"/>
      <c r="D51" s="64"/>
      <c r="E51" s="143"/>
      <c r="F51" s="64"/>
      <c r="G51" s="64"/>
      <c r="H51" s="64"/>
      <c r="I51" s="71"/>
      <c r="J51" s="71">
        <v>10030749</v>
      </c>
      <c r="K51" s="71"/>
      <c r="L51" s="116"/>
      <c r="M51" s="8"/>
      <c r="N51" s="91" t="s">
        <v>225</v>
      </c>
      <c r="O51" s="10">
        <f t="shared" si="9"/>
        <v>1</v>
      </c>
      <c r="P51" s="10"/>
      <c r="Q51" s="11"/>
      <c r="R51" s="11"/>
      <c r="S51" s="43"/>
      <c r="Y51" s="122"/>
      <c r="Z51" s="50"/>
      <c r="AA51" s="50"/>
      <c r="AB51" s="50"/>
      <c r="AC51" s="50"/>
      <c r="AD51" s="121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</row>
    <row r="52" spans="1:41" ht="22.5" customHeight="1" x14ac:dyDescent="0.55000000000000004">
      <c r="A52" s="5">
        <v>1000</v>
      </c>
      <c r="B52" s="52" t="s">
        <v>66</v>
      </c>
      <c r="C52" s="114"/>
      <c r="D52" s="64"/>
      <c r="E52" s="143"/>
      <c r="F52" s="64"/>
      <c r="G52" s="64"/>
      <c r="H52" s="139">
        <v>30022091</v>
      </c>
      <c r="I52" s="71"/>
      <c r="J52" s="71"/>
      <c r="K52" s="64"/>
      <c r="L52" s="116"/>
      <c r="M52" s="8"/>
      <c r="N52" s="91" t="s">
        <v>219</v>
      </c>
      <c r="O52" s="10">
        <f>O47</f>
        <v>1</v>
      </c>
      <c r="P52" s="10">
        <v>9</v>
      </c>
      <c r="Q52" s="11" t="s">
        <v>531</v>
      </c>
      <c r="R52" s="11" t="str">
        <f>VLOOKUP(Q52,[1]Sheet1!C$3:D$89,2,0)</f>
        <v>AMADA-HM1003 4</v>
      </c>
      <c r="S52" s="43">
        <f t="shared" si="3"/>
        <v>400</v>
      </c>
      <c r="Y52" s="122"/>
      <c r="Z52" s="50">
        <v>1</v>
      </c>
      <c r="AA52" s="50"/>
      <c r="AB52" s="50"/>
      <c r="AC52" s="50">
        <v>1</v>
      </c>
      <c r="AD52" s="121"/>
      <c r="AE52" s="122"/>
      <c r="AF52" s="122">
        <v>1</v>
      </c>
      <c r="AG52" s="122"/>
      <c r="AH52" s="122"/>
      <c r="AI52" s="122">
        <f>S52</f>
        <v>400</v>
      </c>
      <c r="AJ52" s="122"/>
      <c r="AK52" s="122"/>
      <c r="AL52" s="122">
        <f>S52</f>
        <v>400</v>
      </c>
      <c r="AM52" s="122"/>
      <c r="AN52" s="122"/>
      <c r="AO52" s="122">
        <f>S52</f>
        <v>400</v>
      </c>
    </row>
    <row r="53" spans="1:41" ht="22.5" customHeight="1" x14ac:dyDescent="0.55000000000000004">
      <c r="A53" s="5">
        <v>1000</v>
      </c>
      <c r="B53" s="52" t="s">
        <v>66</v>
      </c>
      <c r="C53" s="114"/>
      <c r="D53" s="64"/>
      <c r="E53" s="143"/>
      <c r="F53" s="64"/>
      <c r="G53" s="64"/>
      <c r="H53" s="71"/>
      <c r="I53" s="71">
        <v>10030750</v>
      </c>
      <c r="J53" s="71"/>
      <c r="K53" s="64"/>
      <c r="L53" s="116"/>
      <c r="M53" s="8"/>
      <c r="N53" s="91" t="s">
        <v>222</v>
      </c>
      <c r="O53" s="10">
        <f>O52</f>
        <v>1</v>
      </c>
      <c r="P53" s="10"/>
      <c r="Q53" s="11"/>
      <c r="R53" s="11"/>
      <c r="S53" s="43"/>
      <c r="Y53" s="122"/>
      <c r="Z53" s="50">
        <v>1</v>
      </c>
      <c r="AA53" s="50"/>
      <c r="AB53" s="50"/>
      <c r="AC53" s="50">
        <v>1</v>
      </c>
      <c r="AD53" s="121"/>
      <c r="AE53" s="122"/>
      <c r="AF53" s="122">
        <v>1</v>
      </c>
      <c r="AG53" s="122"/>
      <c r="AH53" s="122"/>
      <c r="AI53" s="122">
        <v>1</v>
      </c>
      <c r="AJ53" s="122"/>
      <c r="AK53" s="122"/>
      <c r="AL53" s="122">
        <v>1</v>
      </c>
      <c r="AM53" s="122"/>
      <c r="AN53" s="122"/>
      <c r="AO53" s="122">
        <v>1</v>
      </c>
    </row>
    <row r="54" spans="1:41" ht="22.5" customHeight="1" x14ac:dyDescent="0.55000000000000004">
      <c r="A54" s="5">
        <v>1000</v>
      </c>
      <c r="B54" s="52" t="s">
        <v>66</v>
      </c>
      <c r="C54" s="63"/>
      <c r="D54" s="64"/>
      <c r="E54" s="143"/>
      <c r="F54" s="64"/>
      <c r="G54" s="64"/>
      <c r="H54" s="139">
        <v>30022092</v>
      </c>
      <c r="I54" s="71"/>
      <c r="J54" s="71"/>
      <c r="K54" s="71"/>
      <c r="L54" s="105"/>
      <c r="M54" s="8"/>
      <c r="N54" s="91" t="s">
        <v>220</v>
      </c>
      <c r="O54" s="10">
        <f>O47</f>
        <v>1</v>
      </c>
      <c r="P54" s="10">
        <v>9</v>
      </c>
      <c r="Q54" s="11" t="s">
        <v>531</v>
      </c>
      <c r="R54" s="11" t="str">
        <f>VLOOKUP(Q54,[1]Sheet1!C$3:D$89,2,0)</f>
        <v>AMADA-HM1003 4</v>
      </c>
      <c r="S54" s="43">
        <f t="shared" si="3"/>
        <v>400</v>
      </c>
      <c r="Y54" s="122"/>
      <c r="Z54" s="50">
        <v>1</v>
      </c>
      <c r="AA54" s="50"/>
      <c r="AB54" s="50"/>
      <c r="AC54" s="50">
        <v>1</v>
      </c>
      <c r="AD54" s="121"/>
      <c r="AE54" s="122"/>
      <c r="AF54" s="122">
        <v>1</v>
      </c>
      <c r="AG54" s="122"/>
      <c r="AH54" s="122"/>
      <c r="AI54" s="122">
        <f>S54</f>
        <v>400</v>
      </c>
      <c r="AJ54" s="122"/>
      <c r="AK54" s="122"/>
      <c r="AL54" s="122">
        <f>S54</f>
        <v>400</v>
      </c>
      <c r="AM54" s="122"/>
      <c r="AN54" s="122"/>
      <c r="AO54" s="122">
        <f>S54</f>
        <v>400</v>
      </c>
    </row>
    <row r="55" spans="1:41" ht="22.5" customHeight="1" x14ac:dyDescent="0.55000000000000004">
      <c r="A55" s="5">
        <v>1000</v>
      </c>
      <c r="B55" s="52" t="s">
        <v>66</v>
      </c>
      <c r="C55" s="63"/>
      <c r="D55" s="64"/>
      <c r="E55" s="143"/>
      <c r="F55" s="64"/>
      <c r="G55" s="64"/>
      <c r="H55" s="71"/>
      <c r="I55" s="71">
        <v>10030751</v>
      </c>
      <c r="J55" s="71"/>
      <c r="K55" s="71"/>
      <c r="L55" s="105"/>
      <c r="M55" s="8"/>
      <c r="N55" s="91" t="s">
        <v>221</v>
      </c>
      <c r="O55" s="10">
        <f>O54</f>
        <v>1</v>
      </c>
      <c r="P55" s="10"/>
      <c r="Q55" s="11"/>
      <c r="R55" s="11"/>
      <c r="S55" s="43"/>
      <c r="Y55" s="122"/>
      <c r="Z55" s="50">
        <v>1</v>
      </c>
      <c r="AA55" s="50"/>
      <c r="AB55" s="50"/>
      <c r="AC55" s="50">
        <v>1</v>
      </c>
      <c r="AD55" s="121"/>
      <c r="AE55" s="122"/>
      <c r="AF55" s="122">
        <v>1</v>
      </c>
      <c r="AG55" s="122"/>
      <c r="AH55" s="122"/>
      <c r="AI55" s="122">
        <v>1</v>
      </c>
      <c r="AJ55" s="122"/>
      <c r="AK55" s="122"/>
      <c r="AL55" s="122">
        <v>1</v>
      </c>
      <c r="AM55" s="122"/>
      <c r="AN55" s="122"/>
      <c r="AO55" s="122">
        <v>1</v>
      </c>
    </row>
    <row r="56" spans="1:41" ht="22.5" customHeight="1" x14ac:dyDescent="0.55000000000000004">
      <c r="A56" s="5">
        <v>1000</v>
      </c>
      <c r="B56" s="52" t="s">
        <v>66</v>
      </c>
      <c r="C56" s="114"/>
      <c r="D56" s="64"/>
      <c r="E56" s="143"/>
      <c r="F56" s="64"/>
      <c r="G56" s="139">
        <v>30022077</v>
      </c>
      <c r="H56" s="71"/>
      <c r="I56" s="71"/>
      <c r="J56" s="71"/>
      <c r="K56" s="64"/>
      <c r="L56" s="116"/>
      <c r="M56" s="8"/>
      <c r="N56" s="91" t="s">
        <v>205</v>
      </c>
      <c r="O56" s="10">
        <f>O37</f>
        <v>1</v>
      </c>
      <c r="P56" s="10">
        <f>50+40+16</f>
        <v>106</v>
      </c>
      <c r="Q56" s="11" t="s">
        <v>518</v>
      </c>
      <c r="R56" s="11" t="str">
        <f>VLOOKUP(Q56,[1]Sheet1!C$3:D$89,2,0)</f>
        <v>Spot 50KVA 6</v>
      </c>
      <c r="S56" s="43">
        <f t="shared" si="3"/>
        <v>33.962264150943398</v>
      </c>
      <c r="Y56" s="122"/>
      <c r="Z56" s="50">
        <v>1</v>
      </c>
      <c r="AA56" s="50"/>
      <c r="AB56" s="50"/>
      <c r="AC56" s="50">
        <v>1</v>
      </c>
      <c r="AD56" s="121"/>
      <c r="AE56" s="122"/>
      <c r="AF56" s="122">
        <v>1</v>
      </c>
      <c r="AG56" s="122"/>
      <c r="AH56" s="122"/>
      <c r="AI56" s="122">
        <f>S56</f>
        <v>33.962264150943398</v>
      </c>
      <c r="AJ56" s="122"/>
      <c r="AK56" s="122"/>
      <c r="AL56" s="122">
        <f>S56</f>
        <v>33.962264150943398</v>
      </c>
      <c r="AM56" s="122"/>
      <c r="AN56" s="122"/>
      <c r="AO56" s="122">
        <f>S56</f>
        <v>33.962264150943398</v>
      </c>
    </row>
    <row r="57" spans="1:41" ht="22.5" customHeight="1" x14ac:dyDescent="0.55000000000000004">
      <c r="A57" s="5"/>
      <c r="B57" s="52"/>
      <c r="C57" s="114"/>
      <c r="D57" s="64"/>
      <c r="E57" s="64"/>
      <c r="F57" s="64"/>
      <c r="G57" s="71"/>
      <c r="H57" s="71"/>
      <c r="I57" s="71"/>
      <c r="J57" s="71"/>
      <c r="K57" s="64"/>
      <c r="L57" s="116"/>
      <c r="M57" s="8"/>
      <c r="N57" s="91"/>
      <c r="O57" s="10"/>
      <c r="P57" s="10">
        <v>20</v>
      </c>
      <c r="Q57" s="11" t="s">
        <v>517</v>
      </c>
      <c r="R57" s="11" t="str">
        <f>VLOOKUP(Q57,[1]Sheet1!C$3:D$89,2,0)</f>
        <v>Spot 50KVA 5</v>
      </c>
      <c r="S57" s="43">
        <f t="shared" si="3"/>
        <v>180</v>
      </c>
      <c r="Y57" s="122"/>
      <c r="Z57" s="50">
        <v>1</v>
      </c>
      <c r="AA57" s="50"/>
      <c r="AB57" s="50"/>
      <c r="AC57" s="50">
        <v>1</v>
      </c>
      <c r="AD57" s="121"/>
      <c r="AE57" s="122"/>
      <c r="AF57" s="122">
        <v>1</v>
      </c>
      <c r="AG57" s="122"/>
      <c r="AH57" s="122"/>
      <c r="AI57" s="122">
        <f>S57</f>
        <v>180</v>
      </c>
      <c r="AJ57" s="122"/>
      <c r="AK57" s="122"/>
      <c r="AL57" s="122">
        <f>S57</f>
        <v>180</v>
      </c>
      <c r="AM57" s="122"/>
      <c r="AN57" s="122"/>
      <c r="AO57" s="122">
        <f>S57</f>
        <v>180</v>
      </c>
    </row>
    <row r="58" spans="1:41" ht="22.5" customHeight="1" x14ac:dyDescent="0.55000000000000004">
      <c r="A58" s="5"/>
      <c r="B58" s="52"/>
      <c r="C58" s="114"/>
      <c r="D58" s="64"/>
      <c r="E58" s="64"/>
      <c r="F58" s="64"/>
      <c r="G58" s="71"/>
      <c r="H58" s="71"/>
      <c r="I58" s="71"/>
      <c r="J58" s="71"/>
      <c r="K58" s="64"/>
      <c r="L58" s="116"/>
      <c r="M58" s="8"/>
      <c r="N58" s="91"/>
      <c r="O58" s="10"/>
      <c r="P58" s="10">
        <v>15</v>
      </c>
      <c r="Q58" s="11" t="s">
        <v>513</v>
      </c>
      <c r="R58" s="11" t="str">
        <f>VLOOKUP(Q58,[1]Sheet1!C$3:D$89,2,0)</f>
        <v>Accessories spot 2 op</v>
      </c>
      <c r="S58" s="43">
        <f t="shared" si="3"/>
        <v>240</v>
      </c>
      <c r="Y58" s="122"/>
      <c r="Z58" s="50">
        <v>1</v>
      </c>
      <c r="AA58" s="50"/>
      <c r="AB58" s="50"/>
      <c r="AC58" s="50">
        <v>1</v>
      </c>
      <c r="AD58" s="121"/>
      <c r="AE58" s="122"/>
      <c r="AF58" s="122">
        <v>1</v>
      </c>
      <c r="AG58" s="122"/>
      <c r="AH58" s="122"/>
      <c r="AI58" s="122">
        <f>S58</f>
        <v>240</v>
      </c>
      <c r="AJ58" s="122"/>
      <c r="AK58" s="122"/>
      <c r="AL58" s="122">
        <f>S58</f>
        <v>240</v>
      </c>
      <c r="AM58" s="122"/>
      <c r="AN58" s="122"/>
      <c r="AO58" s="122">
        <f>S58</f>
        <v>240</v>
      </c>
    </row>
    <row r="59" spans="1:41" ht="22.5" customHeight="1" x14ac:dyDescent="0.55000000000000004">
      <c r="A59" s="5">
        <v>1000</v>
      </c>
      <c r="B59" s="52" t="s">
        <v>66</v>
      </c>
      <c r="C59" s="114"/>
      <c r="D59" s="64"/>
      <c r="E59" s="143"/>
      <c r="F59" s="64"/>
      <c r="G59" s="71"/>
      <c r="H59" s="139">
        <v>30022078</v>
      </c>
      <c r="I59" s="71"/>
      <c r="J59" s="71"/>
      <c r="K59" s="64"/>
      <c r="L59" s="116"/>
      <c r="M59" s="8"/>
      <c r="N59" s="91" t="s">
        <v>200</v>
      </c>
      <c r="O59" s="10">
        <f>O56</f>
        <v>1</v>
      </c>
      <c r="P59" s="10">
        <v>27</v>
      </c>
      <c r="Q59" s="11" t="s">
        <v>532</v>
      </c>
      <c r="R59" s="11" t="str">
        <f>VLOOKUP(Q59,[1]Sheet1!C$3:D$89,2,0)</f>
        <v>AMADA-HM1003 5</v>
      </c>
      <c r="S59" s="43">
        <f t="shared" si="3"/>
        <v>133.33333333333334</v>
      </c>
      <c r="Y59" s="122"/>
      <c r="Z59" s="50">
        <v>1</v>
      </c>
      <c r="AA59" s="50"/>
      <c r="AB59" s="50"/>
      <c r="AC59" s="50">
        <v>1</v>
      </c>
      <c r="AD59" s="121"/>
      <c r="AE59" s="122"/>
      <c r="AF59" s="122">
        <v>1</v>
      </c>
      <c r="AG59" s="122"/>
      <c r="AH59" s="122"/>
      <c r="AI59" s="122">
        <f>S59</f>
        <v>133.33333333333334</v>
      </c>
      <c r="AJ59" s="122"/>
      <c r="AK59" s="122"/>
      <c r="AL59" s="122">
        <f>S59</f>
        <v>133.33333333333334</v>
      </c>
      <c r="AM59" s="122"/>
      <c r="AN59" s="122"/>
      <c r="AO59" s="122">
        <f>S59</f>
        <v>133.33333333333334</v>
      </c>
    </row>
    <row r="60" spans="1:41" ht="22.5" customHeight="1" x14ac:dyDescent="0.55000000000000004">
      <c r="A60" s="5">
        <v>1000</v>
      </c>
      <c r="B60" s="52" t="s">
        <v>66</v>
      </c>
      <c r="C60" s="114"/>
      <c r="D60" s="64"/>
      <c r="E60" s="143"/>
      <c r="F60" s="64"/>
      <c r="G60" s="71"/>
      <c r="H60" s="71"/>
      <c r="I60" s="139">
        <v>30022079</v>
      </c>
      <c r="J60" s="71"/>
      <c r="K60" s="64"/>
      <c r="L60" s="116"/>
      <c r="M60" s="8"/>
      <c r="N60" s="91" t="s">
        <v>199</v>
      </c>
      <c r="O60" s="10">
        <f t="shared" ref="O60:O61" si="10">O59</f>
        <v>1</v>
      </c>
      <c r="P60" s="10">
        <v>36</v>
      </c>
      <c r="Q60" s="11" t="s">
        <v>539</v>
      </c>
      <c r="R60" s="11" t="str">
        <f>VLOOKUP(Q60,[1]Sheet1!C$3:D$89,2,0)</f>
        <v>110TON-Press 5</v>
      </c>
      <c r="S60" s="43">
        <f t="shared" si="3"/>
        <v>100</v>
      </c>
      <c r="Y60" s="122"/>
      <c r="Z60" s="50">
        <v>1</v>
      </c>
      <c r="AA60" s="50"/>
      <c r="AB60" s="50"/>
      <c r="AC60" s="50">
        <v>1</v>
      </c>
      <c r="AD60" s="121"/>
      <c r="AE60" s="122"/>
      <c r="AF60" s="122">
        <v>1</v>
      </c>
      <c r="AG60" s="122"/>
      <c r="AH60" s="122"/>
      <c r="AI60" s="122">
        <f>S60</f>
        <v>100</v>
      </c>
      <c r="AJ60" s="122"/>
      <c r="AK60" s="122"/>
      <c r="AL60" s="122">
        <f>S60</f>
        <v>100</v>
      </c>
      <c r="AM60" s="122"/>
      <c r="AN60" s="122"/>
      <c r="AO60" s="122">
        <f>S60</f>
        <v>100</v>
      </c>
    </row>
    <row r="61" spans="1:41" ht="22.5" customHeight="1" x14ac:dyDescent="0.55000000000000004">
      <c r="A61" s="5">
        <v>1000</v>
      </c>
      <c r="B61" s="52" t="s">
        <v>66</v>
      </c>
      <c r="C61" s="114"/>
      <c r="D61" s="64"/>
      <c r="E61" s="143"/>
      <c r="F61" s="64"/>
      <c r="G61" s="71"/>
      <c r="H61" s="71"/>
      <c r="I61" s="71"/>
      <c r="J61" s="71">
        <v>10030744</v>
      </c>
      <c r="K61" s="64"/>
      <c r="L61" s="116"/>
      <c r="M61" s="8"/>
      <c r="N61" s="91" t="s">
        <v>201</v>
      </c>
      <c r="O61" s="10">
        <f t="shared" si="10"/>
        <v>1</v>
      </c>
      <c r="P61" s="10"/>
      <c r="Q61" s="11"/>
      <c r="R61" s="11"/>
      <c r="S61" s="43"/>
      <c r="Y61" s="122"/>
      <c r="Z61" s="50"/>
      <c r="AA61" s="50"/>
      <c r="AB61" s="50"/>
      <c r="AC61" s="50"/>
      <c r="AD61" s="121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</row>
    <row r="62" spans="1:41" ht="22.5" customHeight="1" x14ac:dyDescent="0.55000000000000004">
      <c r="A62" s="5">
        <v>1000</v>
      </c>
      <c r="B62" s="52" t="s">
        <v>66</v>
      </c>
      <c r="C62" s="63"/>
      <c r="D62" s="64"/>
      <c r="E62" s="143"/>
      <c r="F62" s="64"/>
      <c r="G62" s="71"/>
      <c r="H62" s="124">
        <v>10034329</v>
      </c>
      <c r="I62" s="64"/>
      <c r="J62" s="64"/>
      <c r="K62" s="64"/>
      <c r="L62" s="105"/>
      <c r="M62" s="8"/>
      <c r="N62" s="91" t="s">
        <v>263</v>
      </c>
      <c r="O62" s="10">
        <f>O56</f>
        <v>1</v>
      </c>
      <c r="P62" s="10"/>
      <c r="Q62" s="11"/>
      <c r="R62" s="11"/>
      <c r="S62" s="43"/>
      <c r="Y62" s="122"/>
      <c r="Z62" s="50"/>
      <c r="AA62" s="50"/>
      <c r="AB62" s="50"/>
      <c r="AC62" s="50"/>
      <c r="AD62" s="121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</row>
    <row r="63" spans="1:41" ht="22.5" customHeight="1" x14ac:dyDescent="0.55000000000000004">
      <c r="A63" s="5">
        <v>1000</v>
      </c>
      <c r="B63" s="52" t="s">
        <v>66</v>
      </c>
      <c r="C63" s="63"/>
      <c r="D63" s="64"/>
      <c r="E63" s="143"/>
      <c r="F63" s="64"/>
      <c r="G63" s="71"/>
      <c r="H63" s="139">
        <v>30023044</v>
      </c>
      <c r="I63" s="71"/>
      <c r="J63" s="71"/>
      <c r="K63" s="71"/>
      <c r="L63" s="105"/>
      <c r="M63" s="8"/>
      <c r="N63" s="91" t="s">
        <v>213</v>
      </c>
      <c r="O63" s="10">
        <f>O56</f>
        <v>1</v>
      </c>
      <c r="P63" s="10">
        <f>50</f>
        <v>50</v>
      </c>
      <c r="Q63" s="11" t="s">
        <v>516</v>
      </c>
      <c r="R63" s="11" t="str">
        <f>VLOOKUP(Q63,[1]Sheet1!C$3:D$89,2,0)</f>
        <v>Spot 50KVA 4</v>
      </c>
      <c r="S63" s="43">
        <f t="shared" si="3"/>
        <v>72</v>
      </c>
      <c r="Y63" s="122"/>
      <c r="Z63" s="50">
        <v>1</v>
      </c>
      <c r="AA63" s="50"/>
      <c r="AB63" s="50"/>
      <c r="AC63" s="50">
        <v>1</v>
      </c>
      <c r="AD63" s="121"/>
      <c r="AE63" s="122"/>
      <c r="AF63" s="122">
        <v>1</v>
      </c>
      <c r="AG63" s="122"/>
      <c r="AH63" s="122"/>
      <c r="AI63" s="122">
        <f>S63</f>
        <v>72</v>
      </c>
      <c r="AJ63" s="122"/>
      <c r="AK63" s="122"/>
      <c r="AL63" s="122">
        <f>S63</f>
        <v>72</v>
      </c>
      <c r="AM63" s="122"/>
      <c r="AN63" s="122"/>
      <c r="AO63" s="122">
        <f>S63</f>
        <v>72</v>
      </c>
    </row>
    <row r="64" spans="1:41" ht="22.5" customHeight="1" x14ac:dyDescent="0.55000000000000004">
      <c r="A64" s="5">
        <v>1000</v>
      </c>
      <c r="B64" s="52" t="s">
        <v>66</v>
      </c>
      <c r="C64" s="114"/>
      <c r="D64" s="64"/>
      <c r="E64" s="143"/>
      <c r="F64" s="64"/>
      <c r="G64" s="71"/>
      <c r="H64" s="71"/>
      <c r="I64" s="139">
        <v>30023043</v>
      </c>
      <c r="J64" s="71"/>
      <c r="K64" s="71"/>
      <c r="L64" s="116"/>
      <c r="M64" s="8"/>
      <c r="N64" s="91" t="s">
        <v>210</v>
      </c>
      <c r="O64" s="10">
        <f>O63</f>
        <v>1</v>
      </c>
      <c r="P64" s="10">
        <v>24</v>
      </c>
      <c r="Q64" s="11" t="s">
        <v>540</v>
      </c>
      <c r="R64" s="11" t="str">
        <f>VLOOKUP(Q64,[1]Sheet1!C$3:D$89,2,0)</f>
        <v>110TON-Press 6</v>
      </c>
      <c r="S64" s="43">
        <f t="shared" si="3"/>
        <v>150</v>
      </c>
      <c r="Y64" s="122"/>
      <c r="Z64" s="50">
        <v>1</v>
      </c>
      <c r="AA64" s="50"/>
      <c r="AB64" s="50"/>
      <c r="AC64" s="50">
        <v>1</v>
      </c>
      <c r="AD64" s="121"/>
      <c r="AE64" s="122"/>
      <c r="AF64" s="122">
        <v>1</v>
      </c>
      <c r="AG64" s="122"/>
      <c r="AH64" s="122"/>
      <c r="AI64" s="122">
        <f>S64</f>
        <v>150</v>
      </c>
      <c r="AJ64" s="122"/>
      <c r="AK64" s="122"/>
      <c r="AL64" s="122">
        <f>S64</f>
        <v>150</v>
      </c>
      <c r="AM64" s="122"/>
      <c r="AN64" s="122"/>
      <c r="AO64" s="122">
        <f>S64</f>
        <v>150</v>
      </c>
    </row>
    <row r="65" spans="1:41" ht="22.5" customHeight="1" x14ac:dyDescent="0.55000000000000004">
      <c r="A65" s="5">
        <v>1000</v>
      </c>
      <c r="B65" s="52" t="s">
        <v>66</v>
      </c>
      <c r="C65" s="114"/>
      <c r="D65" s="64"/>
      <c r="E65" s="143"/>
      <c r="F65" s="64"/>
      <c r="G65" s="71"/>
      <c r="H65" s="71"/>
      <c r="I65" s="71"/>
      <c r="J65" s="71">
        <v>10034381</v>
      </c>
      <c r="K65" s="71"/>
      <c r="L65" s="116"/>
      <c r="M65" s="8"/>
      <c r="N65" s="91" t="s">
        <v>207</v>
      </c>
      <c r="O65" s="10">
        <f t="shared" ref="O65" si="11">O64</f>
        <v>1</v>
      </c>
      <c r="P65" s="10"/>
      <c r="Q65" s="11"/>
      <c r="R65" s="11"/>
      <c r="S65" s="43"/>
      <c r="Y65" s="122"/>
      <c r="Z65" s="50"/>
      <c r="AA65" s="50"/>
      <c r="AB65" s="50"/>
      <c r="AC65" s="50"/>
      <c r="AD65" s="121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</row>
    <row r="66" spans="1:41" ht="22.5" customHeight="1" x14ac:dyDescent="0.55000000000000004">
      <c r="A66" s="5">
        <v>1000</v>
      </c>
      <c r="B66" s="52" t="s">
        <v>66</v>
      </c>
      <c r="C66" s="114"/>
      <c r="D66" s="64"/>
      <c r="E66" s="143"/>
      <c r="F66" s="64"/>
      <c r="G66" s="71"/>
      <c r="H66" s="71"/>
      <c r="I66" s="139">
        <v>30023032</v>
      </c>
      <c r="J66" s="71"/>
      <c r="K66" s="71"/>
      <c r="L66" s="116"/>
      <c r="M66" s="8"/>
      <c r="N66" s="91" t="s">
        <v>271</v>
      </c>
      <c r="O66" s="10">
        <f>O63</f>
        <v>1</v>
      </c>
      <c r="P66" s="10">
        <v>18</v>
      </c>
      <c r="Q66" s="11" t="s">
        <v>545</v>
      </c>
      <c r="R66" s="11" t="str">
        <f>VLOOKUP(Q66,[1]Sheet1!C$3:D$89,2,0)</f>
        <v>TRUMPF-TruBend1100 No.1</v>
      </c>
      <c r="S66" s="43">
        <f t="shared" ref="S66" si="12">3600/P66</f>
        <v>200</v>
      </c>
      <c r="Y66" s="122"/>
      <c r="Z66" s="50">
        <v>1</v>
      </c>
      <c r="AA66" s="50"/>
      <c r="AB66" s="50"/>
      <c r="AC66" s="50">
        <v>1</v>
      </c>
      <c r="AD66" s="121"/>
      <c r="AE66" s="122"/>
      <c r="AF66" s="122">
        <v>1</v>
      </c>
      <c r="AG66" s="122"/>
      <c r="AH66" s="122"/>
      <c r="AI66" s="122">
        <f>S66</f>
        <v>200</v>
      </c>
      <c r="AJ66" s="122"/>
      <c r="AK66" s="122"/>
      <c r="AL66" s="122">
        <f>S66</f>
        <v>200</v>
      </c>
      <c r="AM66" s="122"/>
      <c r="AN66" s="122"/>
      <c r="AO66" s="122">
        <f>S66</f>
        <v>200</v>
      </c>
    </row>
    <row r="67" spans="1:41" ht="22.5" customHeight="1" x14ac:dyDescent="0.55000000000000004">
      <c r="A67" s="5">
        <v>1000</v>
      </c>
      <c r="B67" s="52" t="s">
        <v>66</v>
      </c>
      <c r="C67" s="63"/>
      <c r="D67" s="64"/>
      <c r="E67" s="143"/>
      <c r="F67" s="64"/>
      <c r="G67" s="64"/>
      <c r="H67" s="64"/>
      <c r="I67" s="71"/>
      <c r="J67" s="71">
        <v>10034264</v>
      </c>
      <c r="K67" s="71"/>
      <c r="L67" s="105"/>
      <c r="M67" s="8"/>
      <c r="N67" s="91" t="s">
        <v>269</v>
      </c>
      <c r="O67" s="10">
        <f>O63</f>
        <v>1</v>
      </c>
      <c r="P67" s="10"/>
      <c r="Q67" s="11"/>
      <c r="R67" s="11"/>
      <c r="S67" s="43"/>
      <c r="Y67" s="122"/>
      <c r="Z67" s="50"/>
      <c r="AA67" s="50"/>
      <c r="AB67" s="50"/>
      <c r="AC67" s="50"/>
      <c r="AD67" s="121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</row>
    <row r="68" spans="1:41" ht="22.5" customHeight="1" x14ac:dyDescent="0.55000000000000004">
      <c r="A68" s="5">
        <v>1000</v>
      </c>
      <c r="B68" s="52" t="s">
        <v>66</v>
      </c>
      <c r="C68" s="114"/>
      <c r="D68" s="64"/>
      <c r="E68" s="143"/>
      <c r="F68" s="64"/>
      <c r="G68" s="71"/>
      <c r="H68" s="139">
        <v>30023048</v>
      </c>
      <c r="I68" s="71"/>
      <c r="J68" s="64"/>
      <c r="K68" s="64"/>
      <c r="L68" s="116"/>
      <c r="M68" s="8"/>
      <c r="N68" s="91" t="s">
        <v>215</v>
      </c>
      <c r="O68" s="10">
        <f>O56</f>
        <v>1</v>
      </c>
      <c r="P68" s="10">
        <v>12</v>
      </c>
      <c r="Q68" s="11" t="s">
        <v>541</v>
      </c>
      <c r="R68" s="11" t="str">
        <f>VLOOKUP(Q68,[1]Sheet1!C$3:D$89,2,0)</f>
        <v>110TON-Press 7</v>
      </c>
      <c r="S68" s="43">
        <f t="shared" si="3"/>
        <v>300</v>
      </c>
      <c r="Y68" s="122"/>
      <c r="Z68" s="50">
        <v>1</v>
      </c>
      <c r="AA68" s="50"/>
      <c r="AB68" s="50"/>
      <c r="AC68" s="50">
        <v>1</v>
      </c>
      <c r="AD68" s="121"/>
      <c r="AE68" s="122"/>
      <c r="AF68" s="122">
        <v>1</v>
      </c>
      <c r="AG68" s="122"/>
      <c r="AH68" s="122"/>
      <c r="AI68" s="122">
        <f>S68</f>
        <v>300</v>
      </c>
      <c r="AJ68" s="122"/>
      <c r="AK68" s="122"/>
      <c r="AL68" s="122">
        <f>S68</f>
        <v>300</v>
      </c>
      <c r="AM68" s="122"/>
      <c r="AN68" s="122"/>
      <c r="AO68" s="122">
        <f>S68</f>
        <v>300</v>
      </c>
    </row>
    <row r="69" spans="1:41" ht="22.5" customHeight="1" x14ac:dyDescent="0.55000000000000004">
      <c r="A69" s="5">
        <v>1000</v>
      </c>
      <c r="B69" s="52" t="s">
        <v>66</v>
      </c>
      <c r="C69" s="114"/>
      <c r="D69" s="64"/>
      <c r="E69" s="143"/>
      <c r="F69" s="64"/>
      <c r="G69" s="71"/>
      <c r="H69" s="71"/>
      <c r="I69" s="71">
        <v>10034383</v>
      </c>
      <c r="J69" s="64"/>
      <c r="K69" s="64"/>
      <c r="L69" s="116"/>
      <c r="M69" s="8"/>
      <c r="N69" s="91" t="s">
        <v>217</v>
      </c>
      <c r="O69" s="10">
        <f>O56</f>
        <v>1</v>
      </c>
      <c r="P69" s="10"/>
      <c r="Q69" s="11"/>
      <c r="R69" s="11"/>
      <c r="S69" s="43"/>
      <c r="Y69" s="122"/>
      <c r="Z69" s="50"/>
      <c r="AA69" s="50"/>
      <c r="AB69" s="50"/>
      <c r="AC69" s="50"/>
      <c r="AD69" s="121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</row>
    <row r="70" spans="1:41" ht="22.5" customHeight="1" x14ac:dyDescent="0.55000000000000004">
      <c r="A70" s="5">
        <v>1000</v>
      </c>
      <c r="B70" s="52" t="s">
        <v>66</v>
      </c>
      <c r="C70" s="114"/>
      <c r="D70" s="64"/>
      <c r="E70" s="143"/>
      <c r="F70" s="64"/>
      <c r="G70" s="139">
        <v>30022083</v>
      </c>
      <c r="H70" s="71"/>
      <c r="I70" s="71"/>
      <c r="J70" s="71"/>
      <c r="K70" s="64"/>
      <c r="L70" s="116"/>
      <c r="M70" s="8"/>
      <c r="N70" s="91" t="s">
        <v>206</v>
      </c>
      <c r="O70" s="10">
        <f>O37</f>
        <v>1</v>
      </c>
      <c r="P70" s="10">
        <f>50+40+16</f>
        <v>106</v>
      </c>
      <c r="Q70" s="11" t="s">
        <v>518</v>
      </c>
      <c r="R70" s="11" t="str">
        <f>VLOOKUP(Q70,[1]Sheet1!C$3:D$89,2,0)</f>
        <v>Spot 50KVA 6</v>
      </c>
      <c r="S70" s="43">
        <f t="shared" si="3"/>
        <v>33.962264150943398</v>
      </c>
      <c r="Y70" s="122"/>
      <c r="Z70" s="50">
        <v>1</v>
      </c>
      <c r="AA70" s="50"/>
      <c r="AB70" s="50"/>
      <c r="AC70" s="50">
        <v>1</v>
      </c>
      <c r="AD70" s="121"/>
      <c r="AE70" s="122"/>
      <c r="AF70" s="122">
        <v>1</v>
      </c>
      <c r="AG70" s="122"/>
      <c r="AH70" s="122"/>
      <c r="AI70" s="122">
        <f>S70</f>
        <v>33.962264150943398</v>
      </c>
      <c r="AJ70" s="122"/>
      <c r="AK70" s="122"/>
      <c r="AL70" s="122">
        <f>S70</f>
        <v>33.962264150943398</v>
      </c>
      <c r="AM70" s="122"/>
      <c r="AN70" s="122"/>
      <c r="AO70" s="122">
        <f>S70</f>
        <v>33.962264150943398</v>
      </c>
    </row>
    <row r="71" spans="1:41" ht="22.5" customHeight="1" x14ac:dyDescent="0.55000000000000004">
      <c r="A71" s="5"/>
      <c r="B71" s="52"/>
      <c r="C71" s="114"/>
      <c r="D71" s="64"/>
      <c r="E71" s="64"/>
      <c r="F71" s="64"/>
      <c r="G71" s="71"/>
      <c r="H71" s="71"/>
      <c r="I71" s="71"/>
      <c r="J71" s="71"/>
      <c r="K71" s="64"/>
      <c r="L71" s="116"/>
      <c r="M71" s="8"/>
      <c r="N71" s="91"/>
      <c r="O71" s="10"/>
      <c r="P71" s="10">
        <v>20</v>
      </c>
      <c r="Q71" s="11" t="s">
        <v>517</v>
      </c>
      <c r="R71" s="11" t="str">
        <f>VLOOKUP(Q71,[1]Sheet1!C$3:D$89,2,0)</f>
        <v>Spot 50KVA 5</v>
      </c>
      <c r="S71" s="43">
        <f t="shared" si="3"/>
        <v>180</v>
      </c>
      <c r="Y71" s="122"/>
      <c r="Z71" s="50">
        <v>1</v>
      </c>
      <c r="AA71" s="50"/>
      <c r="AB71" s="50"/>
      <c r="AC71" s="50">
        <v>1</v>
      </c>
      <c r="AD71" s="121"/>
      <c r="AE71" s="122"/>
      <c r="AF71" s="122">
        <v>1</v>
      </c>
      <c r="AG71" s="122"/>
      <c r="AH71" s="122"/>
      <c r="AI71" s="122">
        <f>S71</f>
        <v>180</v>
      </c>
      <c r="AJ71" s="122"/>
      <c r="AK71" s="122"/>
      <c r="AL71" s="122">
        <f>S71</f>
        <v>180</v>
      </c>
      <c r="AM71" s="122"/>
      <c r="AN71" s="122"/>
      <c r="AO71" s="122">
        <f>S71</f>
        <v>180</v>
      </c>
    </row>
    <row r="72" spans="1:41" ht="22.5" customHeight="1" x14ac:dyDescent="0.55000000000000004">
      <c r="A72" s="5"/>
      <c r="B72" s="52"/>
      <c r="C72" s="114"/>
      <c r="D72" s="64"/>
      <c r="E72" s="64"/>
      <c r="F72" s="64"/>
      <c r="G72" s="71"/>
      <c r="H72" s="71"/>
      <c r="I72" s="71"/>
      <c r="J72" s="71"/>
      <c r="K72" s="64"/>
      <c r="L72" s="116"/>
      <c r="M72" s="8"/>
      <c r="N72" s="91"/>
      <c r="O72" s="10"/>
      <c r="P72" s="10">
        <v>15</v>
      </c>
      <c r="Q72" s="11" t="s">
        <v>513</v>
      </c>
      <c r="R72" s="11" t="str">
        <f>VLOOKUP(Q72,[1]Sheet1!C$3:D$89,2,0)</f>
        <v>Accessories spot 2 op</v>
      </c>
      <c r="S72" s="43">
        <f t="shared" si="3"/>
        <v>240</v>
      </c>
      <c r="Y72" s="122"/>
      <c r="Z72" s="50">
        <v>1</v>
      </c>
      <c r="AA72" s="50"/>
      <c r="AB72" s="50"/>
      <c r="AC72" s="50">
        <v>1</v>
      </c>
      <c r="AD72" s="121"/>
      <c r="AE72" s="122"/>
      <c r="AF72" s="122">
        <v>1</v>
      </c>
      <c r="AG72" s="122"/>
      <c r="AH72" s="122"/>
      <c r="AI72" s="122">
        <f>S72</f>
        <v>240</v>
      </c>
      <c r="AJ72" s="122"/>
      <c r="AK72" s="122"/>
      <c r="AL72" s="122">
        <f>S72</f>
        <v>240</v>
      </c>
      <c r="AM72" s="122"/>
      <c r="AN72" s="122"/>
      <c r="AO72" s="122">
        <f>S72</f>
        <v>240</v>
      </c>
    </row>
    <row r="73" spans="1:41" ht="22.5" customHeight="1" x14ac:dyDescent="0.55000000000000004">
      <c r="A73" s="5">
        <v>1000</v>
      </c>
      <c r="B73" s="52" t="s">
        <v>66</v>
      </c>
      <c r="C73" s="114"/>
      <c r="D73" s="64"/>
      <c r="E73" s="143"/>
      <c r="F73" s="64"/>
      <c r="G73" s="71"/>
      <c r="H73" s="139">
        <v>30022084</v>
      </c>
      <c r="I73" s="71"/>
      <c r="J73" s="71"/>
      <c r="K73" s="64"/>
      <c r="L73" s="116"/>
      <c r="M73" s="8"/>
      <c r="N73" s="91" t="s">
        <v>204</v>
      </c>
      <c r="O73" s="10">
        <f>O70</f>
        <v>1</v>
      </c>
      <c r="P73" s="10">
        <v>27</v>
      </c>
      <c r="Q73" s="11" t="s">
        <v>532</v>
      </c>
      <c r="R73" s="11" t="str">
        <f>VLOOKUP(Q73,[1]Sheet1!C$3:D$89,2,0)</f>
        <v>AMADA-HM1003 5</v>
      </c>
      <c r="S73" s="43">
        <f t="shared" si="3"/>
        <v>133.33333333333334</v>
      </c>
      <c r="Y73" s="122"/>
      <c r="Z73" s="50">
        <v>1</v>
      </c>
      <c r="AA73" s="50"/>
      <c r="AB73" s="50"/>
      <c r="AC73" s="50">
        <v>1</v>
      </c>
      <c r="AD73" s="121"/>
      <c r="AE73" s="122"/>
      <c r="AF73" s="122">
        <v>1</v>
      </c>
      <c r="AG73" s="122"/>
      <c r="AH73" s="122"/>
      <c r="AI73" s="122">
        <f>S73</f>
        <v>133.33333333333334</v>
      </c>
      <c r="AJ73" s="122"/>
      <c r="AK73" s="122"/>
      <c r="AL73" s="122">
        <f>S73</f>
        <v>133.33333333333334</v>
      </c>
      <c r="AM73" s="122"/>
      <c r="AN73" s="122"/>
      <c r="AO73" s="122">
        <f>S73</f>
        <v>133.33333333333334</v>
      </c>
    </row>
    <row r="74" spans="1:41" ht="22.5" customHeight="1" x14ac:dyDescent="0.55000000000000004">
      <c r="A74" s="5">
        <v>1000</v>
      </c>
      <c r="B74" s="52" t="s">
        <v>66</v>
      </c>
      <c r="C74" s="114"/>
      <c r="D74" s="64"/>
      <c r="E74" s="143"/>
      <c r="F74" s="64"/>
      <c r="G74" s="71"/>
      <c r="H74" s="71"/>
      <c r="I74" s="139">
        <v>30022085</v>
      </c>
      <c r="J74" s="71"/>
      <c r="K74" s="64"/>
      <c r="L74" s="116"/>
      <c r="M74" s="8"/>
      <c r="N74" s="91" t="s">
        <v>203</v>
      </c>
      <c r="O74" s="10">
        <f t="shared" ref="O74:O75" si="13">O73</f>
        <v>1</v>
      </c>
      <c r="P74" s="10">
        <v>36</v>
      </c>
      <c r="Q74" s="11" t="s">
        <v>539</v>
      </c>
      <c r="R74" s="11" t="str">
        <f>VLOOKUP(Q74,[1]Sheet1!C$3:D$89,2,0)</f>
        <v>110TON-Press 5</v>
      </c>
      <c r="S74" s="43">
        <f t="shared" si="3"/>
        <v>100</v>
      </c>
      <c r="Y74" s="122"/>
      <c r="Z74" s="50">
        <v>1</v>
      </c>
      <c r="AA74" s="50"/>
      <c r="AB74" s="50"/>
      <c r="AC74" s="50">
        <v>1</v>
      </c>
      <c r="AD74" s="121"/>
      <c r="AE74" s="122"/>
      <c r="AF74" s="122">
        <v>1</v>
      </c>
      <c r="AG74" s="122"/>
      <c r="AH74" s="122"/>
      <c r="AI74" s="122">
        <f>S74</f>
        <v>100</v>
      </c>
      <c r="AJ74" s="122"/>
      <c r="AK74" s="122"/>
      <c r="AL74" s="122">
        <f>S74</f>
        <v>100</v>
      </c>
      <c r="AM74" s="122"/>
      <c r="AN74" s="122"/>
      <c r="AO74" s="122">
        <f>S74</f>
        <v>100</v>
      </c>
    </row>
    <row r="75" spans="1:41" ht="22.5" customHeight="1" x14ac:dyDescent="0.55000000000000004">
      <c r="A75" s="5">
        <v>1000</v>
      </c>
      <c r="B75" s="52" t="s">
        <v>66</v>
      </c>
      <c r="C75" s="114"/>
      <c r="D75" s="64"/>
      <c r="E75" s="143"/>
      <c r="F75" s="64"/>
      <c r="G75" s="71"/>
      <c r="H75" s="71"/>
      <c r="I75" s="71"/>
      <c r="J75" s="71">
        <v>10030747</v>
      </c>
      <c r="K75" s="64"/>
      <c r="L75" s="116"/>
      <c r="M75" s="8"/>
      <c r="N75" s="91" t="s">
        <v>202</v>
      </c>
      <c r="O75" s="10">
        <f t="shared" si="13"/>
        <v>1</v>
      </c>
      <c r="P75" s="10"/>
      <c r="Q75" s="11"/>
      <c r="R75" s="11"/>
      <c r="S75" s="43"/>
      <c r="Y75" s="122"/>
      <c r="Z75" s="50"/>
      <c r="AA75" s="50"/>
      <c r="AB75" s="50"/>
      <c r="AC75" s="50"/>
      <c r="AD75" s="121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</row>
    <row r="76" spans="1:41" ht="22.5" customHeight="1" x14ac:dyDescent="0.55000000000000004">
      <c r="A76" s="5">
        <v>1000</v>
      </c>
      <c r="B76" s="52" t="s">
        <v>66</v>
      </c>
      <c r="C76" s="63"/>
      <c r="D76" s="64"/>
      <c r="E76" s="143"/>
      <c r="F76" s="64"/>
      <c r="G76" s="71"/>
      <c r="H76" s="124">
        <v>10034329</v>
      </c>
      <c r="I76" s="64"/>
      <c r="J76" s="64"/>
      <c r="K76" s="64"/>
      <c r="L76" s="105"/>
      <c r="M76" s="8"/>
      <c r="N76" s="91" t="s">
        <v>167</v>
      </c>
      <c r="O76" s="10">
        <f>O70</f>
        <v>1</v>
      </c>
      <c r="P76" s="10"/>
      <c r="Q76" s="11"/>
      <c r="R76" s="11"/>
      <c r="S76" s="43"/>
      <c r="Y76" s="122"/>
      <c r="Z76" s="50"/>
      <c r="AA76" s="50"/>
      <c r="AB76" s="50"/>
      <c r="AC76" s="50"/>
      <c r="AD76" s="121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</row>
    <row r="77" spans="1:41" ht="22.5" customHeight="1" x14ac:dyDescent="0.55000000000000004">
      <c r="A77" s="5">
        <v>1000</v>
      </c>
      <c r="B77" s="52" t="s">
        <v>66</v>
      </c>
      <c r="C77" s="114"/>
      <c r="D77" s="64"/>
      <c r="E77" s="143"/>
      <c r="F77" s="64"/>
      <c r="G77" s="71"/>
      <c r="H77" s="139">
        <v>30023047</v>
      </c>
      <c r="I77" s="71"/>
      <c r="J77" s="71"/>
      <c r="K77" s="71"/>
      <c r="L77" s="116"/>
      <c r="M77" s="8"/>
      <c r="N77" s="91" t="s">
        <v>214</v>
      </c>
      <c r="O77" s="10">
        <f>O70</f>
        <v>1</v>
      </c>
      <c r="P77" s="10">
        <f>50</f>
        <v>50</v>
      </c>
      <c r="Q77" s="11" t="s">
        <v>516</v>
      </c>
      <c r="R77" s="11" t="str">
        <f>VLOOKUP(Q77,[1]Sheet1!C$3:D$89,2,0)</f>
        <v>Spot 50KVA 4</v>
      </c>
      <c r="S77" s="43">
        <f t="shared" si="3"/>
        <v>72</v>
      </c>
      <c r="Y77" s="122"/>
      <c r="Z77" s="50">
        <v>1</v>
      </c>
      <c r="AA77" s="50"/>
      <c r="AB77" s="50"/>
      <c r="AC77" s="50">
        <v>1</v>
      </c>
      <c r="AD77" s="121"/>
      <c r="AE77" s="122"/>
      <c r="AF77" s="122">
        <v>1</v>
      </c>
      <c r="AG77" s="122"/>
      <c r="AH77" s="122"/>
      <c r="AI77" s="122">
        <f>S77</f>
        <v>72</v>
      </c>
      <c r="AJ77" s="122"/>
      <c r="AK77" s="122"/>
      <c r="AL77" s="122">
        <f>S77</f>
        <v>72</v>
      </c>
      <c r="AM77" s="122"/>
      <c r="AN77" s="122"/>
      <c r="AO77" s="122">
        <f>S77</f>
        <v>72</v>
      </c>
    </row>
    <row r="78" spans="1:41" ht="22.5" customHeight="1" x14ac:dyDescent="0.55000000000000004">
      <c r="A78" s="5">
        <v>1000</v>
      </c>
      <c r="B78" s="52" t="s">
        <v>66</v>
      </c>
      <c r="C78" s="114"/>
      <c r="D78" s="64"/>
      <c r="E78" s="143"/>
      <c r="F78" s="64"/>
      <c r="G78" s="71"/>
      <c r="H78" s="71"/>
      <c r="I78" s="139">
        <v>30023046</v>
      </c>
      <c r="J78" s="71"/>
      <c r="K78" s="71"/>
      <c r="L78" s="116"/>
      <c r="M78" s="8"/>
      <c r="N78" s="91" t="s">
        <v>209</v>
      </c>
      <c r="O78" s="10">
        <f>O77</f>
        <v>1</v>
      </c>
      <c r="P78" s="10">
        <v>24</v>
      </c>
      <c r="Q78" s="11" t="s">
        <v>540</v>
      </c>
      <c r="R78" s="11" t="str">
        <f>VLOOKUP(Q78,[1]Sheet1!C$3:D$89,2,0)</f>
        <v>110TON-Press 6</v>
      </c>
      <c r="S78" s="43">
        <f t="shared" si="3"/>
        <v>150</v>
      </c>
      <c r="Y78" s="122"/>
      <c r="Z78" s="50">
        <v>1</v>
      </c>
      <c r="AA78" s="50"/>
      <c r="AB78" s="50"/>
      <c r="AC78" s="50">
        <v>1</v>
      </c>
      <c r="AD78" s="121"/>
      <c r="AE78" s="122"/>
      <c r="AF78" s="122">
        <v>1</v>
      </c>
      <c r="AG78" s="122"/>
      <c r="AH78" s="122"/>
      <c r="AI78" s="122">
        <f>S78</f>
        <v>150</v>
      </c>
      <c r="AJ78" s="122"/>
      <c r="AK78" s="122"/>
      <c r="AL78" s="122">
        <f>S78</f>
        <v>150</v>
      </c>
      <c r="AM78" s="122"/>
      <c r="AN78" s="122"/>
      <c r="AO78" s="122">
        <f>S78</f>
        <v>150</v>
      </c>
    </row>
    <row r="79" spans="1:41" ht="22.5" customHeight="1" x14ac:dyDescent="0.55000000000000004">
      <c r="A79" s="5">
        <v>1000</v>
      </c>
      <c r="B79" s="52" t="s">
        <v>66</v>
      </c>
      <c r="C79" s="114"/>
      <c r="D79" s="64"/>
      <c r="E79" s="143"/>
      <c r="F79" s="64"/>
      <c r="G79" s="71"/>
      <c r="H79" s="71"/>
      <c r="I79" s="71"/>
      <c r="J79" s="71">
        <v>10034382</v>
      </c>
      <c r="K79" s="71"/>
      <c r="L79" s="116"/>
      <c r="M79" s="8"/>
      <c r="N79" s="91" t="s">
        <v>208</v>
      </c>
      <c r="O79" s="10">
        <f t="shared" ref="O79" si="14">O78</f>
        <v>1</v>
      </c>
      <c r="P79" s="10"/>
      <c r="Q79" s="11"/>
      <c r="R79" s="11"/>
      <c r="S79" s="43"/>
      <c r="Y79" s="122"/>
      <c r="Z79" s="50"/>
      <c r="AA79" s="50"/>
      <c r="AB79" s="50"/>
      <c r="AC79" s="50"/>
      <c r="AD79" s="121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</row>
    <row r="80" spans="1:41" ht="22.5" customHeight="1" x14ac:dyDescent="0.55000000000000004">
      <c r="A80" s="5">
        <v>1000</v>
      </c>
      <c r="B80" s="52" t="s">
        <v>66</v>
      </c>
      <c r="C80" s="114"/>
      <c r="D80" s="64"/>
      <c r="E80" s="143"/>
      <c r="F80" s="64"/>
      <c r="G80" s="71"/>
      <c r="H80" s="71"/>
      <c r="I80" s="139">
        <v>30023032</v>
      </c>
      <c r="J80" s="71"/>
      <c r="K80" s="71"/>
      <c r="L80" s="116"/>
      <c r="M80" s="8"/>
      <c r="N80" s="91" t="s">
        <v>271</v>
      </c>
      <c r="O80" s="10">
        <f>O77</f>
        <v>1</v>
      </c>
      <c r="P80" s="154">
        <v>18</v>
      </c>
      <c r="Q80" s="11" t="s">
        <v>545</v>
      </c>
      <c r="R80" s="11" t="str">
        <f>VLOOKUP(Q80,[1]Sheet1!C$3:D$89,2,0)</f>
        <v>TRUMPF-TruBend1100 No.1</v>
      </c>
      <c r="S80" s="43">
        <f t="shared" si="3"/>
        <v>200</v>
      </c>
      <c r="Y80" s="122"/>
      <c r="Z80" s="50">
        <v>1</v>
      </c>
      <c r="AA80" s="50"/>
      <c r="AB80" s="50"/>
      <c r="AC80" s="50">
        <v>1</v>
      </c>
      <c r="AD80" s="121"/>
      <c r="AE80" s="122"/>
      <c r="AF80" s="122">
        <v>1</v>
      </c>
      <c r="AG80" s="122"/>
      <c r="AH80" s="122"/>
      <c r="AI80" s="122">
        <f>S80</f>
        <v>200</v>
      </c>
      <c r="AJ80" s="122"/>
      <c r="AK80" s="122"/>
      <c r="AL80" s="122">
        <f>S80</f>
        <v>200</v>
      </c>
      <c r="AM80" s="122"/>
      <c r="AN80" s="122"/>
      <c r="AO80" s="122">
        <f>S80</f>
        <v>200</v>
      </c>
    </row>
    <row r="81" spans="1:41" ht="22.5" customHeight="1" x14ac:dyDescent="0.55000000000000004">
      <c r="A81" s="5">
        <v>1000</v>
      </c>
      <c r="B81" s="52" t="s">
        <v>66</v>
      </c>
      <c r="C81" s="63"/>
      <c r="D81" s="64"/>
      <c r="E81" s="143"/>
      <c r="F81" s="64"/>
      <c r="G81" s="64"/>
      <c r="H81" s="64"/>
      <c r="I81" s="71"/>
      <c r="J81" s="71">
        <v>10034264</v>
      </c>
      <c r="K81" s="71"/>
      <c r="L81" s="105"/>
      <c r="M81" s="8"/>
      <c r="N81" s="91" t="s">
        <v>269</v>
      </c>
      <c r="O81" s="10">
        <f>O77</f>
        <v>1</v>
      </c>
      <c r="P81" s="10"/>
      <c r="Q81" s="11"/>
      <c r="R81" s="11"/>
      <c r="S81" s="43"/>
      <c r="Y81" s="122"/>
      <c r="Z81" s="50"/>
      <c r="AA81" s="50"/>
      <c r="AB81" s="50"/>
      <c r="AC81" s="50"/>
      <c r="AD81" s="121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</row>
    <row r="82" spans="1:41" ht="22.5" customHeight="1" x14ac:dyDescent="0.55000000000000004">
      <c r="A82" s="5">
        <v>1000</v>
      </c>
      <c r="B82" s="52" t="s">
        <v>66</v>
      </c>
      <c r="C82" s="114"/>
      <c r="D82" s="64"/>
      <c r="E82" s="143"/>
      <c r="F82" s="64"/>
      <c r="G82" s="71"/>
      <c r="H82" s="139">
        <v>30023049</v>
      </c>
      <c r="I82" s="71"/>
      <c r="J82" s="64"/>
      <c r="K82" s="64"/>
      <c r="L82" s="116"/>
      <c r="M82" s="8"/>
      <c r="N82" s="91" t="s">
        <v>216</v>
      </c>
      <c r="O82" s="10">
        <f>O70</f>
        <v>1</v>
      </c>
      <c r="P82" s="10">
        <v>12</v>
      </c>
      <c r="Q82" s="11" t="s">
        <v>541</v>
      </c>
      <c r="R82" s="11" t="str">
        <f>VLOOKUP(Q82,[1]Sheet1!C$3:D$89,2,0)</f>
        <v>110TON-Press 7</v>
      </c>
      <c r="S82" s="43">
        <f t="shared" si="3"/>
        <v>300</v>
      </c>
      <c r="Y82" s="122"/>
      <c r="Z82" s="50">
        <v>1</v>
      </c>
      <c r="AA82" s="50"/>
      <c r="AB82" s="50"/>
      <c r="AC82" s="50">
        <v>1</v>
      </c>
      <c r="AD82" s="121"/>
      <c r="AE82" s="122"/>
      <c r="AF82" s="122">
        <v>1</v>
      </c>
      <c r="AG82" s="122"/>
      <c r="AH82" s="122"/>
      <c r="AI82" s="122">
        <f>S82</f>
        <v>300</v>
      </c>
      <c r="AJ82" s="122"/>
      <c r="AK82" s="122"/>
      <c r="AL82" s="122">
        <f>S82</f>
        <v>300</v>
      </c>
      <c r="AM82" s="122"/>
      <c r="AN82" s="122"/>
      <c r="AO82" s="122">
        <f>S82</f>
        <v>300</v>
      </c>
    </row>
    <row r="83" spans="1:41" ht="22.5" customHeight="1" x14ac:dyDescent="0.55000000000000004">
      <c r="A83" s="5">
        <v>1000</v>
      </c>
      <c r="B83" s="52" t="s">
        <v>66</v>
      </c>
      <c r="C83" s="114"/>
      <c r="D83" s="64"/>
      <c r="E83" s="143"/>
      <c r="F83" s="64"/>
      <c r="G83" s="71"/>
      <c r="H83" s="71"/>
      <c r="I83" s="71">
        <v>10034384</v>
      </c>
      <c r="J83" s="64"/>
      <c r="K83" s="64"/>
      <c r="L83" s="116"/>
      <c r="M83" s="8"/>
      <c r="N83" s="91" t="s">
        <v>218</v>
      </c>
      <c r="O83" s="10">
        <f>O82</f>
        <v>1</v>
      </c>
      <c r="P83" s="10"/>
      <c r="Q83" s="11"/>
      <c r="R83" s="11"/>
      <c r="S83" s="43"/>
      <c r="Y83" s="122"/>
      <c r="Z83" s="50"/>
      <c r="AA83" s="50"/>
      <c r="AB83" s="50"/>
      <c r="AC83" s="50"/>
      <c r="AD83" s="121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</row>
    <row r="84" spans="1:41" ht="22.5" customHeight="1" x14ac:dyDescent="0.55000000000000004">
      <c r="A84" s="5">
        <v>1000</v>
      </c>
      <c r="B84" s="52" t="s">
        <v>66</v>
      </c>
      <c r="C84" s="114"/>
      <c r="D84" s="64"/>
      <c r="E84" s="143"/>
      <c r="F84" s="124">
        <v>10030496</v>
      </c>
      <c r="G84" s="64"/>
      <c r="H84" s="64"/>
      <c r="I84" s="64"/>
      <c r="J84" s="64"/>
      <c r="K84" s="64"/>
      <c r="L84" s="116"/>
      <c r="M84" s="8"/>
      <c r="N84" s="91" t="s">
        <v>198</v>
      </c>
      <c r="O84" s="10">
        <f>2*O35</f>
        <v>2</v>
      </c>
      <c r="P84" s="10"/>
      <c r="Q84" s="11"/>
      <c r="R84" s="11"/>
      <c r="S84" s="43"/>
      <c r="Y84" s="122"/>
      <c r="Z84" s="50"/>
      <c r="AA84" s="50"/>
      <c r="AB84" s="50"/>
      <c r="AC84" s="50"/>
      <c r="AD84" s="121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</row>
    <row r="85" spans="1:41" ht="22.5" customHeight="1" x14ac:dyDescent="0.55000000000000004">
      <c r="A85" s="5">
        <v>1000</v>
      </c>
      <c r="B85" s="52" t="s">
        <v>66</v>
      </c>
      <c r="C85" s="114"/>
      <c r="D85" s="71"/>
      <c r="E85" s="143"/>
      <c r="F85" s="117">
        <v>10011564</v>
      </c>
      <c r="G85" s="118"/>
      <c r="H85" s="118"/>
      <c r="I85" s="64"/>
      <c r="J85" s="118"/>
      <c r="K85" s="118"/>
      <c r="L85" s="116"/>
      <c r="M85" s="8"/>
      <c r="N85" s="126" t="s">
        <v>77</v>
      </c>
      <c r="O85" s="10">
        <v>0.02</v>
      </c>
      <c r="P85" s="10"/>
      <c r="Q85" s="11"/>
      <c r="R85" s="11"/>
      <c r="S85" s="43"/>
      <c r="Y85" s="122"/>
      <c r="Z85" s="50"/>
      <c r="AA85" s="50"/>
      <c r="AB85" s="50"/>
      <c r="AC85" s="50"/>
      <c r="AD85" s="121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</row>
    <row r="86" spans="1:41" ht="22.5" customHeight="1" x14ac:dyDescent="0.55000000000000004">
      <c r="A86" s="5">
        <v>1000</v>
      </c>
      <c r="B86" s="52" t="s">
        <v>66</v>
      </c>
      <c r="C86" s="114"/>
      <c r="D86" s="71"/>
      <c r="E86" s="142"/>
      <c r="F86" s="117">
        <v>10025819</v>
      </c>
      <c r="G86" s="117"/>
      <c r="H86" s="117"/>
      <c r="I86" s="64"/>
      <c r="J86" s="118"/>
      <c r="K86" s="117"/>
      <c r="L86" s="116"/>
      <c r="M86" s="8"/>
      <c r="N86" s="126" t="s">
        <v>319</v>
      </c>
      <c r="O86" s="10">
        <v>1E-3</v>
      </c>
      <c r="P86" s="10"/>
      <c r="Q86" s="11"/>
      <c r="R86" s="11"/>
      <c r="S86" s="43"/>
      <c r="Y86" s="122"/>
      <c r="Z86" s="50"/>
      <c r="AA86" s="50"/>
      <c r="AB86" s="50"/>
      <c r="AC86" s="50"/>
      <c r="AD86" s="121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</row>
    <row r="87" spans="1:41" ht="22.5" customHeight="1" x14ac:dyDescent="0.55000000000000004">
      <c r="A87" s="5">
        <v>1000</v>
      </c>
      <c r="B87" s="52" t="s">
        <v>66</v>
      </c>
      <c r="C87" s="114"/>
      <c r="D87" s="71"/>
      <c r="E87" s="142">
        <v>10034196</v>
      </c>
      <c r="F87" s="71"/>
      <c r="G87" s="71"/>
      <c r="H87" s="71"/>
      <c r="I87" s="64"/>
      <c r="J87" s="64"/>
      <c r="K87" s="71"/>
      <c r="L87" s="116"/>
      <c r="M87" s="8"/>
      <c r="N87" s="91" t="s">
        <v>264</v>
      </c>
      <c r="O87" s="10">
        <v>0.61232676171213429</v>
      </c>
      <c r="P87" s="10"/>
      <c r="Q87" s="11"/>
      <c r="R87" s="11"/>
      <c r="S87" s="43"/>
      <c r="Y87" s="122"/>
      <c r="Z87" s="50"/>
      <c r="AA87" s="50"/>
      <c r="AB87" s="50"/>
      <c r="AC87" s="50"/>
      <c r="AD87" s="121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</row>
    <row r="88" spans="1:41" ht="22.5" customHeight="1" x14ac:dyDescent="0.55000000000000004">
      <c r="A88" s="5">
        <v>1000</v>
      </c>
      <c r="B88" s="52" t="s">
        <v>66</v>
      </c>
      <c r="C88" s="114"/>
      <c r="D88" s="71"/>
      <c r="E88" s="142">
        <v>10033352</v>
      </c>
      <c r="F88" s="71"/>
      <c r="G88" s="71"/>
      <c r="H88" s="71"/>
      <c r="I88" s="64"/>
      <c r="J88" s="64"/>
      <c r="K88" s="71"/>
      <c r="L88" s="116"/>
      <c r="M88" s="8"/>
      <c r="N88" s="91" t="s">
        <v>93</v>
      </c>
      <c r="O88" s="10">
        <v>16.618285960604883</v>
      </c>
      <c r="P88" s="10"/>
      <c r="Q88" s="11"/>
      <c r="R88" s="11"/>
      <c r="S88" s="43"/>
      <c r="Y88" s="122"/>
      <c r="Z88" s="50"/>
      <c r="AA88" s="50"/>
      <c r="AB88" s="50"/>
      <c r="AC88" s="50"/>
      <c r="AD88" s="121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</row>
    <row r="89" spans="1:41" ht="22.5" customHeight="1" x14ac:dyDescent="0.55000000000000004">
      <c r="A89" s="5">
        <v>1000</v>
      </c>
      <c r="B89" s="52" t="s">
        <v>66</v>
      </c>
      <c r="C89" s="114"/>
      <c r="D89" s="71"/>
      <c r="E89" s="142">
        <v>10033353</v>
      </c>
      <c r="F89" s="71"/>
      <c r="G89" s="71"/>
      <c r="H89" s="71"/>
      <c r="I89" s="64"/>
      <c r="J89" s="64"/>
      <c r="K89" s="71"/>
      <c r="L89" s="116"/>
      <c r="M89" s="8"/>
      <c r="N89" s="91" t="s">
        <v>94</v>
      </c>
      <c r="O89" s="10">
        <v>1.0321916745717317</v>
      </c>
      <c r="P89" s="10"/>
      <c r="Q89" s="11"/>
      <c r="R89" s="11"/>
      <c r="S89" s="43"/>
      <c r="Y89" s="122"/>
      <c r="Z89" s="50"/>
      <c r="AA89" s="50"/>
      <c r="AB89" s="50"/>
      <c r="AC89" s="50"/>
      <c r="AD89" s="121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</row>
    <row r="90" spans="1:41" ht="22.5" customHeight="1" x14ac:dyDescent="0.55000000000000004">
      <c r="A90" s="5">
        <v>1000</v>
      </c>
      <c r="B90" s="52" t="s">
        <v>66</v>
      </c>
      <c r="C90" s="114"/>
      <c r="D90" s="71"/>
      <c r="E90" s="142">
        <v>10033354</v>
      </c>
      <c r="F90" s="71"/>
      <c r="G90" s="71"/>
      <c r="H90" s="71"/>
      <c r="I90" s="64"/>
      <c r="J90" s="64"/>
      <c r="K90" s="71"/>
      <c r="L90" s="116"/>
      <c r="M90" s="8"/>
      <c r="N90" s="91" t="s">
        <v>95</v>
      </c>
      <c r="O90" s="10">
        <v>0.33546229423581286</v>
      </c>
      <c r="P90" s="10"/>
      <c r="Q90" s="11"/>
      <c r="R90" s="11"/>
      <c r="S90" s="43"/>
      <c r="Y90" s="122"/>
      <c r="Z90" s="50"/>
      <c r="AA90" s="50"/>
      <c r="AB90" s="50"/>
      <c r="AC90" s="50"/>
      <c r="AD90" s="121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</row>
    <row r="91" spans="1:41" ht="22.5" customHeight="1" x14ac:dyDescent="0.55000000000000004">
      <c r="A91" s="5">
        <v>1000</v>
      </c>
      <c r="B91" s="52" t="s">
        <v>66</v>
      </c>
      <c r="C91" s="114"/>
      <c r="D91" s="71"/>
      <c r="E91" s="142">
        <v>10033355</v>
      </c>
      <c r="F91" s="71"/>
      <c r="G91" s="71"/>
      <c r="H91" s="71"/>
      <c r="I91" s="64"/>
      <c r="J91" s="64"/>
      <c r="K91" s="71"/>
      <c r="L91" s="116"/>
      <c r="M91" s="8"/>
      <c r="N91" s="91" t="s">
        <v>96</v>
      </c>
      <c r="O91" s="10">
        <v>24.959684930737698</v>
      </c>
      <c r="P91" s="10"/>
      <c r="Q91" s="11"/>
      <c r="R91" s="11"/>
      <c r="S91" s="43"/>
      <c r="Y91" s="122"/>
      <c r="Z91" s="50"/>
      <c r="AA91" s="50"/>
      <c r="AB91" s="50"/>
      <c r="AC91" s="50"/>
      <c r="AD91" s="121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</row>
    <row r="92" spans="1:41" ht="22.5" customHeight="1" x14ac:dyDescent="0.55000000000000004">
      <c r="A92" s="5">
        <v>1000</v>
      </c>
      <c r="B92" s="52" t="s">
        <v>66</v>
      </c>
      <c r="C92" s="114"/>
      <c r="D92" s="71"/>
      <c r="E92" s="142">
        <v>10033356</v>
      </c>
      <c r="F92" s="71"/>
      <c r="G92" s="71"/>
      <c r="H92" s="71"/>
      <c r="I92" s="64"/>
      <c r="J92" s="64"/>
      <c r="K92" s="71"/>
      <c r="L92" s="116"/>
      <c r="M92" s="8"/>
      <c r="N92" s="91" t="s">
        <v>97</v>
      </c>
      <c r="O92" s="10">
        <v>2.0643833491434633</v>
      </c>
      <c r="P92" s="10"/>
      <c r="Q92" s="11"/>
      <c r="R92" s="11"/>
      <c r="S92" s="43"/>
      <c r="Y92" s="122"/>
      <c r="Z92" s="50"/>
      <c r="AA92" s="50"/>
      <c r="AB92" s="50"/>
      <c r="AC92" s="50"/>
      <c r="AD92" s="121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</row>
    <row r="93" spans="1:41" ht="22.5" customHeight="1" x14ac:dyDescent="0.55000000000000004">
      <c r="A93" s="5">
        <v>1000</v>
      </c>
      <c r="B93" s="52" t="s">
        <v>66</v>
      </c>
      <c r="C93" s="114"/>
      <c r="D93" s="71"/>
      <c r="E93" s="142">
        <v>10033357</v>
      </c>
      <c r="F93" s="71"/>
      <c r="G93" s="71"/>
      <c r="H93" s="71"/>
      <c r="I93" s="64"/>
      <c r="J93" s="64"/>
      <c r="K93" s="71"/>
      <c r="L93" s="116"/>
      <c r="M93" s="8"/>
      <c r="N93" s="91" t="s">
        <v>98</v>
      </c>
      <c r="O93" s="10">
        <v>1.728921054907651</v>
      </c>
      <c r="P93" s="10"/>
      <c r="Q93" s="11"/>
      <c r="R93" s="11"/>
      <c r="S93" s="43"/>
      <c r="Y93" s="122"/>
      <c r="Z93" s="50"/>
      <c r="AA93" s="50"/>
      <c r="AB93" s="50"/>
      <c r="AC93" s="50"/>
      <c r="AD93" s="121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</row>
    <row r="94" spans="1:41" ht="22.5" customHeight="1" x14ac:dyDescent="0.55000000000000004">
      <c r="A94" s="5">
        <v>1000</v>
      </c>
      <c r="B94" s="52" t="s">
        <v>66</v>
      </c>
      <c r="C94" s="114"/>
      <c r="D94" s="139">
        <v>30022093</v>
      </c>
      <c r="E94" s="143"/>
      <c r="F94" s="118"/>
      <c r="G94" s="118"/>
      <c r="H94" s="118"/>
      <c r="I94" s="64"/>
      <c r="J94" s="118"/>
      <c r="K94" s="118"/>
      <c r="L94" s="116"/>
      <c r="M94" s="8"/>
      <c r="N94" s="126" t="s">
        <v>238</v>
      </c>
      <c r="O94" s="10">
        <f>3*O3</f>
        <v>3</v>
      </c>
      <c r="P94" s="10">
        <f>16</f>
        <v>16</v>
      </c>
      <c r="Q94" s="11" t="s">
        <v>75</v>
      </c>
      <c r="R94" s="11" t="str">
        <f>VLOOKUP(Q94,[1]Sheet1!C$3:D$89,2,0)</f>
        <v>Paint B9</v>
      </c>
      <c r="S94" s="43">
        <f t="shared" ref="S94:S139" si="15">3600/P94</f>
        <v>225</v>
      </c>
      <c r="Y94" s="122"/>
      <c r="Z94" s="50">
        <v>17</v>
      </c>
      <c r="AA94" s="50"/>
      <c r="AB94" s="50"/>
      <c r="AC94" s="50">
        <v>1</v>
      </c>
      <c r="AD94" s="121"/>
      <c r="AE94" s="122"/>
      <c r="AF94" s="122">
        <v>1</v>
      </c>
      <c r="AG94" s="122"/>
      <c r="AH94" s="122"/>
      <c r="AI94" s="122">
        <f t="shared" ref="AI94" si="16">S94</f>
        <v>225</v>
      </c>
      <c r="AJ94" s="122"/>
      <c r="AK94" s="122"/>
      <c r="AL94" s="122">
        <f t="shared" ref="AL94" si="17">S94</f>
        <v>225</v>
      </c>
      <c r="AM94" s="122"/>
      <c r="AN94" s="122"/>
      <c r="AO94" s="122">
        <f t="shared" ref="AO94" si="18">S94</f>
        <v>225</v>
      </c>
    </row>
    <row r="95" spans="1:41" ht="22.5" customHeight="1" x14ac:dyDescent="0.55000000000000004">
      <c r="A95" s="5">
        <v>1000</v>
      </c>
      <c r="B95" s="52" t="s">
        <v>66</v>
      </c>
      <c r="C95" s="114"/>
      <c r="D95" s="71"/>
      <c r="E95" s="139">
        <v>30022094</v>
      </c>
      <c r="F95" s="118"/>
      <c r="G95" s="118"/>
      <c r="H95" s="118"/>
      <c r="I95" s="64"/>
      <c r="J95" s="118"/>
      <c r="K95" s="118"/>
      <c r="L95" s="116"/>
      <c r="M95" s="8"/>
      <c r="N95" s="126" t="s">
        <v>237</v>
      </c>
      <c r="O95" s="10">
        <f>$O$94</f>
        <v>3</v>
      </c>
      <c r="P95" s="10">
        <v>90</v>
      </c>
      <c r="Q95" s="11" t="s">
        <v>523</v>
      </c>
      <c r="R95" s="11" t="str">
        <f>VLOOKUP(Q95,[1]Sheet1!C$3:D$89,2,0)</f>
        <v>Spot 35KVA 2</v>
      </c>
      <c r="S95" s="43">
        <f t="shared" si="15"/>
        <v>40</v>
      </c>
      <c r="Y95" s="122"/>
      <c r="Z95" s="50">
        <v>2</v>
      </c>
      <c r="AA95" s="50"/>
      <c r="AB95" s="50"/>
      <c r="AC95" s="50">
        <v>1</v>
      </c>
      <c r="AD95" s="121"/>
      <c r="AE95" s="122"/>
      <c r="AF95" s="122">
        <v>1</v>
      </c>
      <c r="AG95" s="122"/>
      <c r="AH95" s="122"/>
      <c r="AI95" s="122">
        <f>S95</f>
        <v>40</v>
      </c>
      <c r="AJ95" s="122"/>
      <c r="AK95" s="122"/>
      <c r="AL95" s="122">
        <f>S95</f>
        <v>40</v>
      </c>
      <c r="AM95" s="122"/>
      <c r="AN95" s="122"/>
      <c r="AO95" s="122">
        <f>S95</f>
        <v>40</v>
      </c>
    </row>
    <row r="96" spans="1:41" ht="22.5" customHeight="1" x14ac:dyDescent="0.55000000000000004">
      <c r="A96" s="5">
        <v>1000</v>
      </c>
      <c r="B96" s="52" t="s">
        <v>66</v>
      </c>
      <c r="C96" s="63"/>
      <c r="D96" s="64"/>
      <c r="E96" s="144"/>
      <c r="F96" s="151">
        <v>30022095</v>
      </c>
      <c r="G96" s="118"/>
      <c r="H96" s="118"/>
      <c r="I96" s="64"/>
      <c r="J96" s="118"/>
      <c r="K96" s="118"/>
      <c r="L96" s="105"/>
      <c r="M96" s="8"/>
      <c r="N96" s="16" t="s">
        <v>240</v>
      </c>
      <c r="O96" s="10">
        <f t="shared" ref="O96:O104" si="19">$O$94</f>
        <v>3</v>
      </c>
      <c r="P96" s="10">
        <v>9</v>
      </c>
      <c r="Q96" s="11" t="s">
        <v>533</v>
      </c>
      <c r="R96" s="11" t="str">
        <f>VLOOKUP(Q96,[1]Sheet1!C$3:D$89,2,0)</f>
        <v>AMADA-HM1003 7</v>
      </c>
      <c r="S96" s="43">
        <f t="shared" si="15"/>
        <v>400</v>
      </c>
      <c r="Y96" s="122"/>
      <c r="Z96" s="50">
        <v>1</v>
      </c>
      <c r="AA96" s="50"/>
      <c r="AB96" s="50"/>
      <c r="AC96" s="50">
        <v>1</v>
      </c>
      <c r="AD96" s="121"/>
      <c r="AE96" s="122"/>
      <c r="AF96" s="122">
        <v>1</v>
      </c>
      <c r="AG96" s="122"/>
      <c r="AH96" s="122"/>
      <c r="AI96" s="122">
        <f>S96</f>
        <v>400</v>
      </c>
      <c r="AJ96" s="122"/>
      <c r="AK96" s="122"/>
      <c r="AL96" s="122">
        <f>S96</f>
        <v>400</v>
      </c>
      <c r="AM96" s="122"/>
      <c r="AN96" s="122"/>
      <c r="AO96" s="122">
        <f>S96</f>
        <v>400</v>
      </c>
    </row>
    <row r="97" spans="1:41" ht="22.5" customHeight="1" x14ac:dyDescent="0.55000000000000004">
      <c r="A97" s="5">
        <v>1000</v>
      </c>
      <c r="B97" s="52" t="s">
        <v>66</v>
      </c>
      <c r="C97" s="63"/>
      <c r="D97" s="64"/>
      <c r="E97" s="144"/>
      <c r="F97" s="118"/>
      <c r="G97" s="151">
        <v>30022096</v>
      </c>
      <c r="H97" s="118"/>
      <c r="I97" s="64"/>
      <c r="J97" s="118"/>
      <c r="K97" s="118"/>
      <c r="L97" s="105"/>
      <c r="M97" s="8"/>
      <c r="N97" s="16" t="s">
        <v>241</v>
      </c>
      <c r="O97" s="10">
        <f t="shared" si="19"/>
        <v>3</v>
      </c>
      <c r="P97" s="10">
        <v>12</v>
      </c>
      <c r="Q97" s="11" t="s">
        <v>542</v>
      </c>
      <c r="R97" s="11" t="str">
        <f>VLOOKUP(Q97,[1]Sheet1!C$3:D$89,2,0)</f>
        <v>110TON-Press 8</v>
      </c>
      <c r="S97" s="43">
        <f t="shared" si="15"/>
        <v>300</v>
      </c>
      <c r="Y97" s="122"/>
      <c r="Z97" s="50">
        <v>1</v>
      </c>
      <c r="AA97" s="50"/>
      <c r="AB97" s="50"/>
      <c r="AC97" s="50">
        <v>1</v>
      </c>
      <c r="AD97" s="121"/>
      <c r="AE97" s="122"/>
      <c r="AF97" s="122">
        <v>1</v>
      </c>
      <c r="AG97" s="122"/>
      <c r="AH97" s="122"/>
      <c r="AI97" s="122">
        <f>S97</f>
        <v>300</v>
      </c>
      <c r="AJ97" s="122"/>
      <c r="AK97" s="122"/>
      <c r="AL97" s="122">
        <f>S97</f>
        <v>300</v>
      </c>
      <c r="AM97" s="122"/>
      <c r="AN97" s="122"/>
      <c r="AO97" s="122">
        <f>S97</f>
        <v>300</v>
      </c>
    </row>
    <row r="98" spans="1:41" ht="22.5" customHeight="1" x14ac:dyDescent="0.55000000000000004">
      <c r="A98" s="5">
        <v>1000</v>
      </c>
      <c r="B98" s="52" t="s">
        <v>66</v>
      </c>
      <c r="C98" s="63"/>
      <c r="D98" s="64"/>
      <c r="E98" s="144"/>
      <c r="F98" s="118"/>
      <c r="G98" s="118"/>
      <c r="H98" s="64">
        <v>10030754</v>
      </c>
      <c r="I98" s="64"/>
      <c r="J98" s="118"/>
      <c r="K98" s="118"/>
      <c r="L98" s="105"/>
      <c r="M98" s="8"/>
      <c r="N98" s="16" t="s">
        <v>239</v>
      </c>
      <c r="O98" s="10">
        <f t="shared" si="19"/>
        <v>3</v>
      </c>
      <c r="P98" s="10"/>
      <c r="Q98" s="11"/>
      <c r="R98" s="11"/>
      <c r="S98" s="43"/>
      <c r="Y98" s="122"/>
      <c r="Z98" s="50"/>
      <c r="AA98" s="50"/>
      <c r="AB98" s="50"/>
      <c r="AC98" s="50"/>
      <c r="AD98" s="121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</row>
    <row r="99" spans="1:41" ht="22.5" customHeight="1" x14ac:dyDescent="0.55000000000000004">
      <c r="A99" s="5">
        <v>1000</v>
      </c>
      <c r="B99" s="52" t="s">
        <v>66</v>
      </c>
      <c r="C99" s="63"/>
      <c r="D99" s="64"/>
      <c r="E99" s="144"/>
      <c r="F99" s="151">
        <v>30022097</v>
      </c>
      <c r="G99" s="118"/>
      <c r="H99" s="118"/>
      <c r="I99" s="64"/>
      <c r="J99" s="118"/>
      <c r="K99" s="118"/>
      <c r="L99" s="105"/>
      <c r="M99" s="8"/>
      <c r="N99" s="91" t="s">
        <v>244</v>
      </c>
      <c r="O99" s="10">
        <f t="shared" si="19"/>
        <v>3</v>
      </c>
      <c r="P99" s="10">
        <v>36</v>
      </c>
      <c r="Q99" s="11" t="s">
        <v>534</v>
      </c>
      <c r="R99" s="11" t="str">
        <f>VLOOKUP(Q99,[1]Sheet1!C$3:D$89,2,0)</f>
        <v>AMADA-HM1003 8</v>
      </c>
      <c r="S99" s="43">
        <f t="shared" si="15"/>
        <v>100</v>
      </c>
      <c r="Y99" s="122"/>
      <c r="Z99" s="50">
        <v>1</v>
      </c>
      <c r="AA99" s="50"/>
      <c r="AB99" s="50"/>
      <c r="AC99" s="50">
        <v>1</v>
      </c>
      <c r="AD99" s="121"/>
      <c r="AE99" s="122"/>
      <c r="AF99" s="122">
        <v>1</v>
      </c>
      <c r="AG99" s="122"/>
      <c r="AH99" s="122"/>
      <c r="AI99" s="122">
        <f>S99</f>
        <v>100</v>
      </c>
      <c r="AJ99" s="122"/>
      <c r="AK99" s="122"/>
      <c r="AL99" s="122">
        <f>S99</f>
        <v>100</v>
      </c>
      <c r="AM99" s="122"/>
      <c r="AN99" s="122"/>
      <c r="AO99" s="122">
        <f>S99</f>
        <v>100</v>
      </c>
    </row>
    <row r="100" spans="1:41" ht="22.5" customHeight="1" x14ac:dyDescent="0.55000000000000004">
      <c r="A100" s="5">
        <v>1000</v>
      </c>
      <c r="B100" s="52" t="s">
        <v>66</v>
      </c>
      <c r="C100" s="63"/>
      <c r="D100" s="64"/>
      <c r="E100" s="144"/>
      <c r="F100" s="64"/>
      <c r="G100" s="151">
        <v>30022098</v>
      </c>
      <c r="H100" s="118"/>
      <c r="I100" s="64"/>
      <c r="J100" s="118"/>
      <c r="K100" s="118"/>
      <c r="L100" s="105"/>
      <c r="M100" s="8"/>
      <c r="N100" s="91" t="s">
        <v>243</v>
      </c>
      <c r="O100" s="10">
        <f t="shared" si="19"/>
        <v>3</v>
      </c>
      <c r="P100" s="10">
        <v>72</v>
      </c>
      <c r="Q100" s="11" t="s">
        <v>543</v>
      </c>
      <c r="R100" s="11" t="str">
        <f>VLOOKUP(Q100,[1]Sheet1!C$3:D$89,2,0)</f>
        <v>110TON-Press 9</v>
      </c>
      <c r="S100" s="43">
        <f t="shared" si="15"/>
        <v>50</v>
      </c>
      <c r="Y100" s="122"/>
      <c r="Z100" s="50">
        <v>1</v>
      </c>
      <c r="AA100" s="50"/>
      <c r="AB100" s="50"/>
      <c r="AC100" s="50">
        <v>1</v>
      </c>
      <c r="AD100" s="121"/>
      <c r="AE100" s="122"/>
      <c r="AF100" s="122">
        <v>1</v>
      </c>
      <c r="AG100" s="122"/>
      <c r="AH100" s="122"/>
      <c r="AI100" s="122">
        <f>S100</f>
        <v>50</v>
      </c>
      <c r="AJ100" s="122"/>
      <c r="AK100" s="122"/>
      <c r="AL100" s="122">
        <f>S100</f>
        <v>50</v>
      </c>
      <c r="AM100" s="122"/>
      <c r="AN100" s="122"/>
      <c r="AO100" s="122">
        <f>S100</f>
        <v>50</v>
      </c>
    </row>
    <row r="101" spans="1:41" ht="22.5" customHeight="1" x14ac:dyDescent="0.55000000000000004">
      <c r="A101" s="5">
        <v>1000</v>
      </c>
      <c r="B101" s="52" t="s">
        <v>66</v>
      </c>
      <c r="C101" s="63"/>
      <c r="D101" s="64"/>
      <c r="E101" s="144"/>
      <c r="F101" s="118"/>
      <c r="G101" s="64"/>
      <c r="H101" s="64">
        <v>10030755</v>
      </c>
      <c r="I101" s="64"/>
      <c r="J101" s="118"/>
      <c r="K101" s="118"/>
      <c r="L101" s="105"/>
      <c r="M101" s="8"/>
      <c r="N101" s="91" t="s">
        <v>245</v>
      </c>
      <c r="O101" s="10">
        <f t="shared" si="19"/>
        <v>3</v>
      </c>
      <c r="P101" s="10"/>
      <c r="Q101" s="11"/>
      <c r="R101" s="11"/>
      <c r="S101" s="43"/>
      <c r="Y101" s="122"/>
      <c r="Z101" s="50"/>
      <c r="AA101" s="50"/>
      <c r="AB101" s="50"/>
      <c r="AC101" s="50"/>
      <c r="AD101" s="121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</row>
    <row r="102" spans="1:41" ht="22.5" customHeight="1" x14ac:dyDescent="0.55000000000000004">
      <c r="A102" s="5">
        <v>1000</v>
      </c>
      <c r="B102" s="52" t="s">
        <v>66</v>
      </c>
      <c r="C102" s="63"/>
      <c r="D102" s="64"/>
      <c r="E102" s="144"/>
      <c r="F102" s="151">
        <v>30022099</v>
      </c>
      <c r="G102" s="118"/>
      <c r="H102" s="118"/>
      <c r="I102" s="64"/>
      <c r="J102" s="118"/>
      <c r="K102" s="118"/>
      <c r="L102" s="105"/>
      <c r="M102" s="8"/>
      <c r="N102" s="91" t="s">
        <v>247</v>
      </c>
      <c r="O102" s="10">
        <f t="shared" si="19"/>
        <v>3</v>
      </c>
      <c r="P102" s="10">
        <v>12</v>
      </c>
      <c r="Q102" s="11" t="s">
        <v>544</v>
      </c>
      <c r="R102" s="11" t="str">
        <f>VLOOKUP(Q102,[1]Sheet1!C$3:D$89,2,0)</f>
        <v>110TON-Press 10</v>
      </c>
      <c r="S102" s="43">
        <f t="shared" si="15"/>
        <v>300</v>
      </c>
      <c r="Y102" s="122"/>
      <c r="Z102" s="50">
        <v>1</v>
      </c>
      <c r="AA102" s="50"/>
      <c r="AB102" s="50"/>
      <c r="AC102" s="50">
        <v>1</v>
      </c>
      <c r="AD102" s="121"/>
      <c r="AE102" s="122"/>
      <c r="AF102" s="122">
        <v>1</v>
      </c>
      <c r="AG102" s="122"/>
      <c r="AH102" s="122"/>
      <c r="AI102" s="122">
        <f>S102</f>
        <v>300</v>
      </c>
      <c r="AJ102" s="122"/>
      <c r="AK102" s="122"/>
      <c r="AL102" s="122">
        <f>S102</f>
        <v>300</v>
      </c>
      <c r="AM102" s="122"/>
      <c r="AN102" s="122"/>
      <c r="AO102" s="122">
        <f>S102</f>
        <v>300</v>
      </c>
    </row>
    <row r="103" spans="1:41" ht="22.5" customHeight="1" x14ac:dyDescent="0.55000000000000004">
      <c r="A103" s="5">
        <v>1000</v>
      </c>
      <c r="B103" s="52" t="s">
        <v>66</v>
      </c>
      <c r="C103" s="63"/>
      <c r="D103" s="64"/>
      <c r="E103" s="144"/>
      <c r="F103" s="64"/>
      <c r="G103" s="151">
        <v>30022100</v>
      </c>
      <c r="H103" s="118"/>
      <c r="I103" s="64"/>
      <c r="J103" s="118"/>
      <c r="K103" s="118"/>
      <c r="L103" s="105"/>
      <c r="M103" s="8"/>
      <c r="N103" s="91" t="s">
        <v>246</v>
      </c>
      <c r="O103" s="10">
        <f t="shared" si="19"/>
        <v>3</v>
      </c>
      <c r="P103" s="10">
        <v>9</v>
      </c>
      <c r="Q103" s="11" t="s">
        <v>535</v>
      </c>
      <c r="R103" s="11" t="str">
        <f>VLOOKUP(Q103,[1]Sheet1!C$3:D$89,2,0)</f>
        <v>AMADA-HM1003 9</v>
      </c>
      <c r="S103" s="43">
        <f t="shared" si="15"/>
        <v>400</v>
      </c>
      <c r="Y103" s="122"/>
      <c r="Z103" s="50">
        <v>1</v>
      </c>
      <c r="AA103" s="50"/>
      <c r="AB103" s="50"/>
      <c r="AC103" s="50">
        <v>1</v>
      </c>
      <c r="AD103" s="121"/>
      <c r="AE103" s="122"/>
      <c r="AF103" s="122">
        <v>1</v>
      </c>
      <c r="AG103" s="122"/>
      <c r="AH103" s="122"/>
      <c r="AI103" s="122">
        <f>S103</f>
        <v>400</v>
      </c>
      <c r="AJ103" s="122"/>
      <c r="AK103" s="122"/>
      <c r="AL103" s="122">
        <f>S103</f>
        <v>400</v>
      </c>
      <c r="AM103" s="122"/>
      <c r="AN103" s="122"/>
      <c r="AO103" s="122">
        <f>S103</f>
        <v>400</v>
      </c>
    </row>
    <row r="104" spans="1:41" ht="22.5" customHeight="1" x14ac:dyDescent="0.55000000000000004">
      <c r="A104" s="5">
        <v>1000</v>
      </c>
      <c r="B104" s="52" t="s">
        <v>66</v>
      </c>
      <c r="C104" s="63"/>
      <c r="D104" s="64"/>
      <c r="E104" s="144"/>
      <c r="F104" s="118"/>
      <c r="G104" s="64"/>
      <c r="H104" s="64">
        <v>10030756</v>
      </c>
      <c r="I104" s="64"/>
      <c r="J104" s="118"/>
      <c r="K104" s="118"/>
      <c r="L104" s="105"/>
      <c r="M104" s="8"/>
      <c r="N104" s="91" t="s">
        <v>242</v>
      </c>
      <c r="O104" s="10">
        <f t="shared" si="19"/>
        <v>3</v>
      </c>
      <c r="P104" s="10"/>
      <c r="Q104" s="11"/>
      <c r="R104" s="11"/>
      <c r="S104" s="43"/>
      <c r="Y104" s="122"/>
      <c r="Z104" s="50"/>
      <c r="AA104" s="50"/>
      <c r="AB104" s="50"/>
      <c r="AC104" s="50"/>
      <c r="AD104" s="121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</row>
    <row r="105" spans="1:41" ht="22.5" customHeight="1" x14ac:dyDescent="0.55000000000000004">
      <c r="A105" s="5">
        <v>1000</v>
      </c>
      <c r="B105" s="52" t="s">
        <v>66</v>
      </c>
      <c r="C105" s="114"/>
      <c r="D105" s="71"/>
      <c r="E105" s="142">
        <v>10034196</v>
      </c>
      <c r="F105" s="71"/>
      <c r="G105" s="71"/>
      <c r="H105" s="71"/>
      <c r="I105" s="64"/>
      <c r="J105" s="64"/>
      <c r="K105" s="71"/>
      <c r="L105" s="116"/>
      <c r="M105" s="8"/>
      <c r="N105" s="91" t="s">
        <v>264</v>
      </c>
      <c r="O105" s="10">
        <v>5.1944022607297628E-2</v>
      </c>
      <c r="P105" s="10"/>
      <c r="Q105" s="11"/>
      <c r="R105" s="11"/>
      <c r="S105" s="43"/>
      <c r="Y105" s="122"/>
      <c r="Z105" s="50"/>
      <c r="AA105" s="50"/>
      <c r="AB105" s="50"/>
      <c r="AC105" s="50"/>
      <c r="AD105" s="121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</row>
    <row r="106" spans="1:41" ht="22.5" customHeight="1" x14ac:dyDescent="0.55000000000000004">
      <c r="A106" s="5">
        <v>1000</v>
      </c>
      <c r="B106" s="52" t="s">
        <v>66</v>
      </c>
      <c r="C106" s="114"/>
      <c r="D106" s="71"/>
      <c r="E106" s="142">
        <v>10033352</v>
      </c>
      <c r="F106" s="71"/>
      <c r="G106" s="71"/>
      <c r="H106" s="71"/>
      <c r="I106" s="64"/>
      <c r="J106" s="64"/>
      <c r="K106" s="71"/>
      <c r="L106" s="116"/>
      <c r="M106" s="8"/>
      <c r="N106" s="91" t="s">
        <v>93</v>
      </c>
      <c r="O106" s="10">
        <v>1.4097385180724993</v>
      </c>
      <c r="P106" s="10"/>
      <c r="Q106" s="11"/>
      <c r="R106" s="11"/>
      <c r="S106" s="43"/>
      <c r="Y106" s="122"/>
      <c r="Z106" s="50"/>
      <c r="AA106" s="50"/>
      <c r="AB106" s="50"/>
      <c r="AC106" s="50"/>
      <c r="AD106" s="121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</row>
    <row r="107" spans="1:41" ht="22.5" customHeight="1" x14ac:dyDescent="0.55000000000000004">
      <c r="A107" s="5">
        <v>1000</v>
      </c>
      <c r="B107" s="52" t="s">
        <v>66</v>
      </c>
      <c r="C107" s="114"/>
      <c r="D107" s="71"/>
      <c r="E107" s="142">
        <v>10033353</v>
      </c>
      <c r="F107" s="71"/>
      <c r="G107" s="71"/>
      <c r="H107" s="71"/>
      <c r="I107" s="64"/>
      <c r="J107" s="64"/>
      <c r="K107" s="71"/>
      <c r="L107" s="116"/>
      <c r="M107" s="8"/>
      <c r="N107" s="91" t="s">
        <v>94</v>
      </c>
      <c r="O107" s="10">
        <v>8.7561398638043422E-2</v>
      </c>
      <c r="P107" s="10"/>
      <c r="Q107" s="11"/>
      <c r="R107" s="11"/>
      <c r="S107" s="43"/>
      <c r="Y107" s="122"/>
      <c r="Z107" s="50"/>
      <c r="AA107" s="50"/>
      <c r="AB107" s="50"/>
      <c r="AC107" s="50"/>
      <c r="AD107" s="121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</row>
    <row r="108" spans="1:41" ht="22.5" customHeight="1" x14ac:dyDescent="0.55000000000000004">
      <c r="A108" s="5">
        <v>1000</v>
      </c>
      <c r="B108" s="52" t="s">
        <v>66</v>
      </c>
      <c r="C108" s="114"/>
      <c r="D108" s="71"/>
      <c r="E108" s="142">
        <v>10033354</v>
      </c>
      <c r="F108" s="71"/>
      <c r="G108" s="71"/>
      <c r="H108" s="71"/>
      <c r="I108" s="64"/>
      <c r="J108" s="64"/>
      <c r="K108" s="71"/>
      <c r="L108" s="116"/>
      <c r="M108" s="8"/>
      <c r="N108" s="91" t="s">
        <v>95</v>
      </c>
      <c r="O108" s="10">
        <v>2.8457454557364117E-2</v>
      </c>
      <c r="P108" s="10"/>
      <c r="Q108" s="11"/>
      <c r="R108" s="11"/>
      <c r="S108" s="43"/>
      <c r="Y108" s="122"/>
      <c r="Z108" s="50"/>
      <c r="AA108" s="50"/>
      <c r="AB108" s="50"/>
      <c r="AC108" s="50"/>
      <c r="AD108" s="121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</row>
    <row r="109" spans="1:41" ht="22.5" customHeight="1" x14ac:dyDescent="0.55000000000000004">
      <c r="A109" s="5">
        <v>1000</v>
      </c>
      <c r="B109" s="52" t="s">
        <v>66</v>
      </c>
      <c r="C109" s="114"/>
      <c r="D109" s="71"/>
      <c r="E109" s="142">
        <v>10033355</v>
      </c>
      <c r="F109" s="71"/>
      <c r="G109" s="71"/>
      <c r="H109" s="71"/>
      <c r="I109" s="64"/>
      <c r="J109" s="64"/>
      <c r="K109" s="71"/>
      <c r="L109" s="116"/>
      <c r="M109" s="8"/>
      <c r="N109" s="91" t="s">
        <v>96</v>
      </c>
      <c r="O109" s="10">
        <v>2.1173440708161881</v>
      </c>
      <c r="P109" s="10"/>
      <c r="Q109" s="11"/>
      <c r="R109" s="11"/>
      <c r="S109" s="43"/>
      <c r="Y109" s="122"/>
      <c r="Z109" s="50"/>
      <c r="AA109" s="50"/>
      <c r="AB109" s="50"/>
      <c r="AC109" s="50"/>
      <c r="AD109" s="121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</row>
    <row r="110" spans="1:41" ht="22.5" customHeight="1" x14ac:dyDescent="0.55000000000000004">
      <c r="A110" s="5">
        <v>1000</v>
      </c>
      <c r="B110" s="52" t="s">
        <v>66</v>
      </c>
      <c r="C110" s="114"/>
      <c r="D110" s="71"/>
      <c r="E110" s="142">
        <v>10033356</v>
      </c>
      <c r="F110" s="71"/>
      <c r="G110" s="71"/>
      <c r="H110" s="71"/>
      <c r="I110" s="64"/>
      <c r="J110" s="64"/>
      <c r="K110" s="71"/>
      <c r="L110" s="116"/>
      <c r="M110" s="8"/>
      <c r="N110" s="91" t="s">
        <v>97</v>
      </c>
      <c r="O110" s="10">
        <v>0.17512279727608684</v>
      </c>
      <c r="P110" s="10"/>
      <c r="Q110" s="11"/>
      <c r="R110" s="11"/>
      <c r="S110" s="43"/>
      <c r="Y110" s="122"/>
      <c r="Z110" s="50"/>
      <c r="AA110" s="50"/>
      <c r="AB110" s="50"/>
      <c r="AC110" s="50"/>
      <c r="AD110" s="121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</row>
    <row r="111" spans="1:41" ht="22.5" customHeight="1" x14ac:dyDescent="0.55000000000000004">
      <c r="A111" s="5">
        <v>1000</v>
      </c>
      <c r="B111" s="52" t="s">
        <v>66</v>
      </c>
      <c r="C111" s="114"/>
      <c r="D111" s="71"/>
      <c r="E111" s="142">
        <v>10033357</v>
      </c>
      <c r="F111" s="71"/>
      <c r="G111" s="71"/>
      <c r="H111" s="71"/>
      <c r="I111" s="64"/>
      <c r="J111" s="64"/>
      <c r="K111" s="71"/>
      <c r="L111" s="116"/>
      <c r="M111" s="8"/>
      <c r="N111" s="91" t="s">
        <v>98</v>
      </c>
      <c r="O111" s="10">
        <v>0.14666534271872275</v>
      </c>
      <c r="P111" s="10"/>
      <c r="Q111" s="11"/>
      <c r="R111" s="11"/>
      <c r="S111" s="43"/>
      <c r="Y111" s="122"/>
      <c r="Z111" s="50"/>
      <c r="AA111" s="50"/>
      <c r="AB111" s="50"/>
      <c r="AC111" s="50"/>
      <c r="AD111" s="121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</row>
    <row r="112" spans="1:41" ht="22.5" customHeight="1" x14ac:dyDescent="0.55000000000000004">
      <c r="A112" s="5">
        <v>1000</v>
      </c>
      <c r="B112" s="52" t="s">
        <v>66</v>
      </c>
      <c r="C112" s="63"/>
      <c r="D112" s="151">
        <v>30022101</v>
      </c>
      <c r="E112" s="144"/>
      <c r="F112" s="118"/>
      <c r="G112" s="118"/>
      <c r="H112" s="118"/>
      <c r="I112" s="64"/>
      <c r="J112" s="118"/>
      <c r="K112" s="118"/>
      <c r="L112" s="105"/>
      <c r="M112" s="8"/>
      <c r="N112" s="91" t="s">
        <v>249</v>
      </c>
      <c r="O112" s="10">
        <f>4*O3</f>
        <v>4</v>
      </c>
      <c r="P112" s="10">
        <f>16</f>
        <v>16</v>
      </c>
      <c r="Q112" s="11" t="s">
        <v>75</v>
      </c>
      <c r="R112" s="11" t="str">
        <f>VLOOKUP(Q112,[1]Sheet1!C$3:D$89,2,0)</f>
        <v>Paint B9</v>
      </c>
      <c r="S112" s="43">
        <f t="shared" si="15"/>
        <v>225</v>
      </c>
      <c r="Y112" s="122"/>
      <c r="Z112" s="50">
        <v>17</v>
      </c>
      <c r="AA112" s="50"/>
      <c r="AB112" s="50"/>
      <c r="AC112" s="50">
        <v>1</v>
      </c>
      <c r="AD112" s="121"/>
      <c r="AE112" s="122"/>
      <c r="AF112" s="122">
        <v>1</v>
      </c>
      <c r="AG112" s="122"/>
      <c r="AH112" s="122"/>
      <c r="AI112" s="122">
        <f t="shared" ref="AI112" si="20">S112</f>
        <v>225</v>
      </c>
      <c r="AJ112" s="122"/>
      <c r="AK112" s="122"/>
      <c r="AL112" s="122">
        <f t="shared" ref="AL112" si="21">S112</f>
        <v>225</v>
      </c>
      <c r="AM112" s="122"/>
      <c r="AN112" s="122"/>
      <c r="AO112" s="122">
        <f t="shared" ref="AO112" si="22">S112</f>
        <v>225</v>
      </c>
    </row>
    <row r="113" spans="1:41" ht="22.5" customHeight="1" x14ac:dyDescent="0.55000000000000004">
      <c r="A113" s="5">
        <v>1000</v>
      </c>
      <c r="B113" s="52" t="s">
        <v>66</v>
      </c>
      <c r="C113" s="63"/>
      <c r="D113" s="64"/>
      <c r="E113" s="151">
        <v>30022102</v>
      </c>
      <c r="F113" s="118"/>
      <c r="G113" s="118"/>
      <c r="H113" s="118"/>
      <c r="I113" s="64"/>
      <c r="J113" s="118"/>
      <c r="K113" s="118"/>
      <c r="L113" s="105"/>
      <c r="M113" s="8"/>
      <c r="N113" s="91" t="s">
        <v>248</v>
      </c>
      <c r="O113" s="10">
        <f>$O$112</f>
        <v>4</v>
      </c>
      <c r="P113" s="10">
        <v>100</v>
      </c>
      <c r="Q113" s="11" t="s">
        <v>524</v>
      </c>
      <c r="R113" s="11" t="str">
        <f>VLOOKUP(Q113,[1]Sheet1!C$3:D$89,2,0)</f>
        <v>Spot 35KVA 3</v>
      </c>
      <c r="S113" s="43">
        <f t="shared" si="15"/>
        <v>36</v>
      </c>
      <c r="Y113" s="122"/>
      <c r="Z113" s="50">
        <v>2</v>
      </c>
      <c r="AA113" s="50"/>
      <c r="AB113" s="50"/>
      <c r="AC113" s="50">
        <v>1</v>
      </c>
      <c r="AD113" s="121"/>
      <c r="AE113" s="122"/>
      <c r="AF113" s="122">
        <v>1</v>
      </c>
      <c r="AG113" s="122"/>
      <c r="AH113" s="122"/>
      <c r="AI113" s="122">
        <f>S113</f>
        <v>36</v>
      </c>
      <c r="AJ113" s="122"/>
      <c r="AK113" s="122"/>
      <c r="AL113" s="122">
        <f>S113</f>
        <v>36</v>
      </c>
      <c r="AM113" s="122"/>
      <c r="AN113" s="122"/>
      <c r="AO113" s="122">
        <f>S113</f>
        <v>36</v>
      </c>
    </row>
    <row r="114" spans="1:41" ht="22.5" customHeight="1" x14ac:dyDescent="0.55000000000000004">
      <c r="A114" s="5">
        <v>1000</v>
      </c>
      <c r="B114" s="52" t="s">
        <v>66</v>
      </c>
      <c r="C114" s="63"/>
      <c r="D114" s="64"/>
      <c r="E114" s="142"/>
      <c r="F114" s="151">
        <v>30023039</v>
      </c>
      <c r="G114" s="118"/>
      <c r="H114" s="118"/>
      <c r="I114" s="64"/>
      <c r="J114" s="64"/>
      <c r="K114" s="118"/>
      <c r="L114" s="105"/>
      <c r="M114" s="8"/>
      <c r="N114" s="91" t="s">
        <v>252</v>
      </c>
      <c r="O114" s="10">
        <f t="shared" ref="O114:O122" si="23">$O$112</f>
        <v>4</v>
      </c>
      <c r="P114" s="10">
        <v>9</v>
      </c>
      <c r="Q114" s="11" t="s">
        <v>546</v>
      </c>
      <c r="R114" s="11" t="str">
        <f>VLOOKUP(Q114,[1]Sheet1!C$3:D$89,2,0)</f>
        <v>TRUMPF-TruBend1100 No.2</v>
      </c>
      <c r="S114" s="43">
        <f t="shared" si="15"/>
        <v>400</v>
      </c>
      <c r="Y114" s="122"/>
      <c r="Z114" s="50">
        <v>1</v>
      </c>
      <c r="AA114" s="50"/>
      <c r="AB114" s="50"/>
      <c r="AC114" s="50">
        <v>1</v>
      </c>
      <c r="AD114" s="121"/>
      <c r="AE114" s="122"/>
      <c r="AF114" s="122">
        <v>1</v>
      </c>
      <c r="AG114" s="122"/>
      <c r="AH114" s="122"/>
      <c r="AI114" s="122">
        <f>S114</f>
        <v>400</v>
      </c>
      <c r="AJ114" s="122"/>
      <c r="AK114" s="122"/>
      <c r="AL114" s="122">
        <f>S114</f>
        <v>400</v>
      </c>
      <c r="AM114" s="122"/>
      <c r="AN114" s="122"/>
      <c r="AO114" s="122">
        <f>S114</f>
        <v>400</v>
      </c>
    </row>
    <row r="115" spans="1:41" ht="22.5" customHeight="1" x14ac:dyDescent="0.55000000000000004">
      <c r="A115" s="5">
        <v>1000</v>
      </c>
      <c r="B115" s="52" t="s">
        <v>66</v>
      </c>
      <c r="C115" s="63"/>
      <c r="D115" s="64"/>
      <c r="E115" s="142"/>
      <c r="F115" s="64"/>
      <c r="G115" s="151">
        <v>30023040</v>
      </c>
      <c r="H115" s="118"/>
      <c r="I115" s="64"/>
      <c r="J115" s="64"/>
      <c r="K115" s="118"/>
      <c r="L115" s="105"/>
      <c r="M115" s="8"/>
      <c r="N115" s="91" t="s">
        <v>251</v>
      </c>
      <c r="O115" s="10">
        <f t="shared" si="23"/>
        <v>4</v>
      </c>
      <c r="P115" s="10">
        <v>12</v>
      </c>
      <c r="Q115" s="11" t="s">
        <v>547</v>
      </c>
      <c r="R115" s="11" t="str">
        <f>VLOOKUP(Q115,[1]Sheet1!C$3:D$89,2,0)</f>
        <v>110TON-Press 11</v>
      </c>
      <c r="S115" s="43">
        <f t="shared" si="15"/>
        <v>300</v>
      </c>
      <c r="Y115" s="122"/>
      <c r="Z115" s="50">
        <v>1</v>
      </c>
      <c r="AA115" s="50"/>
      <c r="AB115" s="50"/>
      <c r="AC115" s="50">
        <v>1</v>
      </c>
      <c r="AD115" s="121"/>
      <c r="AE115" s="122"/>
      <c r="AF115" s="122">
        <v>1</v>
      </c>
      <c r="AG115" s="122"/>
      <c r="AH115" s="122"/>
      <c r="AI115" s="122">
        <f>S115</f>
        <v>300</v>
      </c>
      <c r="AJ115" s="122"/>
      <c r="AK115" s="122"/>
      <c r="AL115" s="122">
        <f>S115</f>
        <v>300</v>
      </c>
      <c r="AM115" s="122"/>
      <c r="AN115" s="122"/>
      <c r="AO115" s="122">
        <f>S115</f>
        <v>300</v>
      </c>
    </row>
    <row r="116" spans="1:41" ht="22.5" customHeight="1" x14ac:dyDescent="0.55000000000000004">
      <c r="A116" s="5">
        <v>1000</v>
      </c>
      <c r="B116" s="52" t="s">
        <v>66</v>
      </c>
      <c r="C116" s="63"/>
      <c r="D116" s="64"/>
      <c r="E116" s="142"/>
      <c r="F116" s="118"/>
      <c r="G116" s="64"/>
      <c r="H116" s="64">
        <v>10030774</v>
      </c>
      <c r="I116" s="64"/>
      <c r="J116" s="64"/>
      <c r="K116" s="118"/>
      <c r="L116" s="105"/>
      <c r="M116" s="8"/>
      <c r="N116" s="91" t="s">
        <v>250</v>
      </c>
      <c r="O116" s="10">
        <f t="shared" si="23"/>
        <v>4</v>
      </c>
      <c r="P116" s="10"/>
      <c r="Q116" s="11"/>
      <c r="R116" s="11"/>
      <c r="S116" s="43"/>
      <c r="Y116" s="122"/>
      <c r="Z116" s="50"/>
      <c r="AA116" s="50"/>
      <c r="AB116" s="50"/>
      <c r="AC116" s="50"/>
      <c r="AD116" s="121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</row>
    <row r="117" spans="1:41" ht="22.5" customHeight="1" x14ac:dyDescent="0.55000000000000004">
      <c r="A117" s="5">
        <v>1000</v>
      </c>
      <c r="B117" s="52" t="s">
        <v>66</v>
      </c>
      <c r="C117" s="63"/>
      <c r="D117" s="64"/>
      <c r="E117" s="144"/>
      <c r="F117" s="151">
        <v>30023037</v>
      </c>
      <c r="G117" s="118"/>
      <c r="H117" s="118"/>
      <c r="I117" s="118"/>
      <c r="J117" s="64"/>
      <c r="K117" s="118"/>
      <c r="L117" s="105"/>
      <c r="M117" s="8"/>
      <c r="N117" s="91" t="s">
        <v>255</v>
      </c>
      <c r="O117" s="10">
        <f t="shared" si="23"/>
        <v>4</v>
      </c>
      <c r="P117" s="10">
        <v>36</v>
      </c>
      <c r="Q117" s="11" t="s">
        <v>534</v>
      </c>
      <c r="R117" s="11" t="str">
        <f>VLOOKUP(Q117,[1]Sheet1!C$3:D$89,2,0)</f>
        <v>AMADA-HM1003 8</v>
      </c>
      <c r="S117" s="43">
        <f t="shared" si="15"/>
        <v>100</v>
      </c>
      <c r="Y117" s="122"/>
      <c r="Z117" s="50">
        <v>1</v>
      </c>
      <c r="AA117" s="50"/>
      <c r="AB117" s="50"/>
      <c r="AC117" s="50">
        <v>1</v>
      </c>
      <c r="AD117" s="121"/>
      <c r="AE117" s="122"/>
      <c r="AF117" s="122">
        <v>1</v>
      </c>
      <c r="AG117" s="122"/>
      <c r="AH117" s="122"/>
      <c r="AI117" s="122">
        <f>S117</f>
        <v>100</v>
      </c>
      <c r="AJ117" s="122"/>
      <c r="AK117" s="122"/>
      <c r="AL117" s="122">
        <f>S117</f>
        <v>100</v>
      </c>
      <c r="AM117" s="122"/>
      <c r="AN117" s="122"/>
      <c r="AO117" s="122">
        <f>S117</f>
        <v>100</v>
      </c>
    </row>
    <row r="118" spans="1:41" ht="22.5" customHeight="1" x14ac:dyDescent="0.55000000000000004">
      <c r="A118" s="5">
        <v>1000</v>
      </c>
      <c r="B118" s="52" t="s">
        <v>66</v>
      </c>
      <c r="C118" s="63"/>
      <c r="D118" s="64"/>
      <c r="E118" s="144"/>
      <c r="F118" s="64"/>
      <c r="G118" s="151">
        <v>30023038</v>
      </c>
      <c r="H118" s="118"/>
      <c r="I118" s="118"/>
      <c r="J118" s="64"/>
      <c r="K118" s="118"/>
      <c r="L118" s="105"/>
      <c r="M118" s="8"/>
      <c r="N118" s="91" t="s">
        <v>254</v>
      </c>
      <c r="O118" s="10">
        <f t="shared" si="23"/>
        <v>4</v>
      </c>
      <c r="P118" s="10">
        <v>72</v>
      </c>
      <c r="Q118" s="11" t="s">
        <v>543</v>
      </c>
      <c r="R118" s="11" t="str">
        <f>VLOOKUP(Q118,[1]Sheet1!C$3:D$89,2,0)</f>
        <v>110TON-Press 9</v>
      </c>
      <c r="S118" s="43">
        <f t="shared" si="15"/>
        <v>50</v>
      </c>
      <c r="Y118" s="122"/>
      <c r="Z118" s="50">
        <v>1</v>
      </c>
      <c r="AA118" s="50"/>
      <c r="AB118" s="50"/>
      <c r="AC118" s="50">
        <v>1</v>
      </c>
      <c r="AD118" s="121"/>
      <c r="AE118" s="122"/>
      <c r="AF118" s="122">
        <v>1</v>
      </c>
      <c r="AG118" s="122"/>
      <c r="AH118" s="122"/>
      <c r="AI118" s="122">
        <f>S118</f>
        <v>50</v>
      </c>
      <c r="AJ118" s="122"/>
      <c r="AK118" s="122"/>
      <c r="AL118" s="122">
        <f>S118</f>
        <v>50</v>
      </c>
      <c r="AM118" s="122"/>
      <c r="AN118" s="122"/>
      <c r="AO118" s="122">
        <f>S118</f>
        <v>50</v>
      </c>
    </row>
    <row r="119" spans="1:41" ht="22.5" customHeight="1" x14ac:dyDescent="0.55000000000000004">
      <c r="A119" s="5">
        <v>1000</v>
      </c>
      <c r="B119" s="52" t="s">
        <v>66</v>
      </c>
      <c r="C119" s="63"/>
      <c r="D119" s="64"/>
      <c r="E119" s="144"/>
      <c r="F119" s="118"/>
      <c r="G119" s="64"/>
      <c r="H119" s="64">
        <v>10030773</v>
      </c>
      <c r="I119" s="118"/>
      <c r="J119" s="64"/>
      <c r="K119" s="118"/>
      <c r="L119" s="105"/>
      <c r="M119" s="8"/>
      <c r="N119" s="91" t="s">
        <v>253</v>
      </c>
      <c r="O119" s="10">
        <f t="shared" si="23"/>
        <v>4</v>
      </c>
      <c r="P119" s="10"/>
      <c r="Q119" s="11"/>
      <c r="R119" s="11"/>
      <c r="S119" s="43"/>
      <c r="Y119" s="122"/>
      <c r="Z119" s="50"/>
      <c r="AA119" s="50"/>
      <c r="AB119" s="50"/>
      <c r="AC119" s="50"/>
      <c r="AD119" s="121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2.5" customHeight="1" x14ac:dyDescent="0.55000000000000004">
      <c r="A120" s="5">
        <v>1000</v>
      </c>
      <c r="B120" s="52" t="s">
        <v>66</v>
      </c>
      <c r="C120" s="63"/>
      <c r="D120" s="64"/>
      <c r="E120" s="144"/>
      <c r="F120" s="151">
        <v>30022107</v>
      </c>
      <c r="G120" s="118"/>
      <c r="H120" s="118"/>
      <c r="I120" s="118"/>
      <c r="J120" s="64"/>
      <c r="K120" s="118"/>
      <c r="L120" s="105"/>
      <c r="M120" s="8"/>
      <c r="N120" s="91" t="s">
        <v>258</v>
      </c>
      <c r="O120" s="10">
        <f t="shared" si="23"/>
        <v>4</v>
      </c>
      <c r="P120" s="10">
        <v>12</v>
      </c>
      <c r="Q120" s="11" t="s">
        <v>544</v>
      </c>
      <c r="R120" s="11" t="str">
        <f>VLOOKUP(Q120,[1]Sheet1!C$3:D$89,2,0)</f>
        <v>110TON-Press 10</v>
      </c>
      <c r="S120" s="43">
        <f t="shared" si="15"/>
        <v>300</v>
      </c>
      <c r="Y120" s="122"/>
      <c r="Z120" s="50">
        <v>1</v>
      </c>
      <c r="AA120" s="50"/>
      <c r="AB120" s="50"/>
      <c r="AC120" s="50">
        <v>1</v>
      </c>
      <c r="AD120" s="121"/>
      <c r="AE120" s="122"/>
      <c r="AF120" s="122">
        <v>1</v>
      </c>
      <c r="AG120" s="122"/>
      <c r="AH120" s="122"/>
      <c r="AI120" s="122">
        <f>S120</f>
        <v>300</v>
      </c>
      <c r="AJ120" s="122"/>
      <c r="AK120" s="122"/>
      <c r="AL120" s="122">
        <f>S120</f>
        <v>300</v>
      </c>
      <c r="AM120" s="122"/>
      <c r="AN120" s="122"/>
      <c r="AO120" s="122">
        <f>S120</f>
        <v>300</v>
      </c>
    </row>
    <row r="121" spans="1:41" ht="22.5" customHeight="1" x14ac:dyDescent="0.55000000000000004">
      <c r="A121" s="5">
        <v>1000</v>
      </c>
      <c r="B121" s="52" t="s">
        <v>66</v>
      </c>
      <c r="C121" s="63"/>
      <c r="D121" s="64"/>
      <c r="E121" s="144"/>
      <c r="F121" s="64"/>
      <c r="G121" s="151">
        <v>30022108</v>
      </c>
      <c r="H121" s="118"/>
      <c r="I121" s="118"/>
      <c r="J121" s="64"/>
      <c r="K121" s="118"/>
      <c r="L121" s="105"/>
      <c r="M121" s="8"/>
      <c r="N121" s="91" t="s">
        <v>257</v>
      </c>
      <c r="O121" s="10">
        <f t="shared" si="23"/>
        <v>4</v>
      </c>
      <c r="P121" s="10">
        <v>9</v>
      </c>
      <c r="Q121" s="11" t="s">
        <v>535</v>
      </c>
      <c r="R121" s="11" t="str">
        <f>VLOOKUP(Q121,[1]Sheet1!C$3:D$89,2,0)</f>
        <v>AMADA-HM1003 9</v>
      </c>
      <c r="S121" s="43">
        <f t="shared" si="15"/>
        <v>400</v>
      </c>
      <c r="Y121" s="122"/>
      <c r="Z121" s="50">
        <v>1</v>
      </c>
      <c r="AA121" s="50"/>
      <c r="AB121" s="50"/>
      <c r="AC121" s="50">
        <v>1</v>
      </c>
      <c r="AD121" s="121"/>
      <c r="AE121" s="122"/>
      <c r="AF121" s="122">
        <v>1</v>
      </c>
      <c r="AG121" s="122"/>
      <c r="AH121" s="122"/>
      <c r="AI121" s="122">
        <f>S121</f>
        <v>400</v>
      </c>
      <c r="AJ121" s="122"/>
      <c r="AK121" s="122"/>
      <c r="AL121" s="122">
        <f>S121</f>
        <v>400</v>
      </c>
      <c r="AM121" s="122"/>
      <c r="AN121" s="122"/>
      <c r="AO121" s="122">
        <f>S121</f>
        <v>400</v>
      </c>
    </row>
    <row r="122" spans="1:41" ht="22.5" customHeight="1" x14ac:dyDescent="0.55000000000000004">
      <c r="A122" s="5">
        <v>1000</v>
      </c>
      <c r="B122" s="52" t="s">
        <v>66</v>
      </c>
      <c r="C122" s="63"/>
      <c r="D122" s="64"/>
      <c r="E122" s="144"/>
      <c r="F122" s="118"/>
      <c r="G122" s="64"/>
      <c r="H122" s="64">
        <v>10030759</v>
      </c>
      <c r="I122" s="118"/>
      <c r="J122" s="64"/>
      <c r="K122" s="118"/>
      <c r="L122" s="105"/>
      <c r="M122" s="8"/>
      <c r="N122" s="91" t="s">
        <v>256</v>
      </c>
      <c r="O122" s="10">
        <f t="shared" si="23"/>
        <v>4</v>
      </c>
      <c r="P122" s="10"/>
      <c r="Q122" s="11"/>
      <c r="R122" s="11"/>
      <c r="S122" s="43"/>
      <c r="Y122" s="122"/>
      <c r="Z122" s="50"/>
      <c r="AA122" s="50"/>
      <c r="AB122" s="50"/>
      <c r="AC122" s="50"/>
      <c r="AD122" s="121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2.5" customHeight="1" x14ac:dyDescent="0.55000000000000004">
      <c r="A123" s="5">
        <v>1000</v>
      </c>
      <c r="B123" s="52" t="s">
        <v>66</v>
      </c>
      <c r="C123" s="114"/>
      <c r="D123" s="71"/>
      <c r="E123" s="142">
        <v>10034196</v>
      </c>
      <c r="F123" s="71"/>
      <c r="G123" s="71"/>
      <c r="H123" s="71"/>
      <c r="I123" s="64"/>
      <c r="J123" s="64"/>
      <c r="K123" s="71"/>
      <c r="L123" s="116"/>
      <c r="M123" s="8"/>
      <c r="N123" s="91" t="s">
        <v>264</v>
      </c>
      <c r="O123" s="10">
        <v>0.12666370090196724</v>
      </c>
      <c r="P123" s="10"/>
      <c r="Q123" s="11"/>
      <c r="R123" s="11"/>
      <c r="S123" s="43"/>
      <c r="Y123" s="122"/>
      <c r="Z123" s="50"/>
      <c r="AA123" s="50"/>
      <c r="AB123" s="50"/>
      <c r="AC123" s="50"/>
      <c r="AD123" s="121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2.5" customHeight="1" x14ac:dyDescent="0.55000000000000004">
      <c r="A124" s="5">
        <v>1000</v>
      </c>
      <c r="B124" s="52" t="s">
        <v>66</v>
      </c>
      <c r="C124" s="114"/>
      <c r="D124" s="71"/>
      <c r="E124" s="142">
        <v>10033352</v>
      </c>
      <c r="F124" s="71"/>
      <c r="G124" s="71"/>
      <c r="H124" s="71"/>
      <c r="I124" s="64"/>
      <c r="J124" s="64"/>
      <c r="K124" s="71"/>
      <c r="L124" s="116"/>
      <c r="M124" s="8"/>
      <c r="N124" s="91" t="s">
        <v>93</v>
      </c>
      <c r="O124" s="10">
        <v>3.4375985732385557</v>
      </c>
      <c r="P124" s="10"/>
      <c r="Q124" s="11"/>
      <c r="R124" s="11"/>
      <c r="S124" s="43"/>
      <c r="Y124" s="122"/>
      <c r="Z124" s="50"/>
      <c r="AA124" s="50"/>
      <c r="AB124" s="50"/>
      <c r="AC124" s="50"/>
      <c r="AD124" s="121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2.5" customHeight="1" x14ac:dyDescent="0.55000000000000004">
      <c r="A125" s="5">
        <v>1000</v>
      </c>
      <c r="B125" s="52" t="s">
        <v>66</v>
      </c>
      <c r="C125" s="114"/>
      <c r="D125" s="71"/>
      <c r="E125" s="142">
        <v>10033353</v>
      </c>
      <c r="F125" s="71"/>
      <c r="G125" s="71"/>
      <c r="H125" s="71"/>
      <c r="I125" s="64"/>
      <c r="J125" s="64"/>
      <c r="K125" s="71"/>
      <c r="L125" s="116"/>
      <c r="M125" s="8"/>
      <c r="N125" s="91" t="s">
        <v>94</v>
      </c>
      <c r="O125" s="10">
        <v>0.21351543933158729</v>
      </c>
      <c r="P125" s="10"/>
      <c r="Q125" s="11"/>
      <c r="R125" s="11"/>
      <c r="S125" s="43"/>
      <c r="Y125" s="122"/>
      <c r="Z125" s="50"/>
      <c r="AA125" s="50"/>
      <c r="AB125" s="50"/>
      <c r="AC125" s="50"/>
      <c r="AD125" s="121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2.5" customHeight="1" x14ac:dyDescent="0.55000000000000004">
      <c r="A126" s="5">
        <v>1000</v>
      </c>
      <c r="B126" s="52" t="s">
        <v>66</v>
      </c>
      <c r="C126" s="114"/>
      <c r="D126" s="71"/>
      <c r="E126" s="142">
        <v>10033354</v>
      </c>
      <c r="F126" s="71"/>
      <c r="G126" s="71"/>
      <c r="H126" s="71"/>
      <c r="I126" s="64"/>
      <c r="J126" s="64"/>
      <c r="K126" s="71"/>
      <c r="L126" s="116"/>
      <c r="M126" s="8"/>
      <c r="N126" s="91" t="s">
        <v>95</v>
      </c>
      <c r="O126" s="10">
        <v>6.9392517782765881E-2</v>
      </c>
      <c r="P126" s="10"/>
      <c r="Q126" s="11"/>
      <c r="R126" s="11"/>
      <c r="S126" s="43"/>
      <c r="Y126" s="122"/>
      <c r="Z126" s="50"/>
      <c r="AA126" s="50"/>
      <c r="AB126" s="50"/>
      <c r="AC126" s="50"/>
      <c r="AD126" s="121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2.5" customHeight="1" x14ac:dyDescent="0.55000000000000004">
      <c r="A127" s="5">
        <v>1000</v>
      </c>
      <c r="B127" s="52" t="s">
        <v>66</v>
      </c>
      <c r="C127" s="114"/>
      <c r="D127" s="71"/>
      <c r="E127" s="142">
        <v>10033355</v>
      </c>
      <c r="F127" s="71"/>
      <c r="G127" s="71"/>
      <c r="H127" s="71"/>
      <c r="I127" s="64"/>
      <c r="J127" s="64"/>
      <c r="K127" s="71"/>
      <c r="L127" s="116"/>
      <c r="M127" s="8"/>
      <c r="N127" s="91" t="s">
        <v>96</v>
      </c>
      <c r="O127" s="10">
        <v>5.1630702173369469</v>
      </c>
      <c r="P127" s="10"/>
      <c r="Q127" s="11"/>
      <c r="R127" s="11"/>
      <c r="S127" s="43"/>
      <c r="Y127" s="122"/>
      <c r="Z127" s="50"/>
      <c r="AA127" s="50"/>
      <c r="AB127" s="50"/>
      <c r="AC127" s="50"/>
      <c r="AD127" s="121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</row>
    <row r="128" spans="1:41" ht="22.5" customHeight="1" x14ac:dyDescent="0.55000000000000004">
      <c r="A128" s="5">
        <v>1000</v>
      </c>
      <c r="B128" s="52" t="s">
        <v>66</v>
      </c>
      <c r="C128" s="114"/>
      <c r="D128" s="71"/>
      <c r="E128" s="142">
        <v>10033356</v>
      </c>
      <c r="F128" s="71"/>
      <c r="G128" s="71"/>
      <c r="H128" s="71"/>
      <c r="I128" s="64"/>
      <c r="J128" s="64"/>
      <c r="K128" s="71"/>
      <c r="L128" s="116"/>
      <c r="M128" s="8"/>
      <c r="N128" s="91" t="s">
        <v>97</v>
      </c>
      <c r="O128" s="10">
        <v>0.42703087866317457</v>
      </c>
      <c r="P128" s="10"/>
      <c r="Q128" s="11"/>
      <c r="R128" s="11"/>
      <c r="S128" s="43"/>
      <c r="Y128" s="122"/>
      <c r="Z128" s="50"/>
      <c r="AA128" s="50"/>
      <c r="AB128" s="50"/>
      <c r="AC128" s="50"/>
      <c r="AD128" s="121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</row>
    <row r="129" spans="1:41" ht="22.5" customHeight="1" x14ac:dyDescent="0.55000000000000004">
      <c r="A129" s="5">
        <v>1000</v>
      </c>
      <c r="B129" s="52" t="s">
        <v>66</v>
      </c>
      <c r="C129" s="114"/>
      <c r="D129" s="71"/>
      <c r="E129" s="142">
        <v>10033357</v>
      </c>
      <c r="F129" s="71"/>
      <c r="G129" s="71"/>
      <c r="H129" s="71"/>
      <c r="I129" s="64"/>
      <c r="J129" s="64"/>
      <c r="K129" s="71"/>
      <c r="L129" s="116"/>
      <c r="M129" s="8"/>
      <c r="N129" s="91" t="s">
        <v>98</v>
      </c>
      <c r="O129" s="10">
        <v>0.35763836088040879</v>
      </c>
      <c r="P129" s="10"/>
      <c r="Q129" s="11"/>
      <c r="R129" s="11"/>
      <c r="S129" s="43"/>
      <c r="Y129" s="122"/>
      <c r="Z129" s="50"/>
      <c r="AA129" s="50"/>
      <c r="AB129" s="50"/>
      <c r="AC129" s="50"/>
      <c r="AD129" s="121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</row>
    <row r="130" spans="1:41" ht="22.5" customHeight="1" x14ac:dyDescent="0.55000000000000004">
      <c r="A130" s="5">
        <v>1000</v>
      </c>
      <c r="B130" s="52" t="s">
        <v>66</v>
      </c>
      <c r="C130" s="114"/>
      <c r="D130" s="151">
        <v>30023034</v>
      </c>
      <c r="E130" s="142"/>
      <c r="F130" s="71"/>
      <c r="G130" s="71"/>
      <c r="H130" s="71"/>
      <c r="I130" s="64"/>
      <c r="J130" s="64"/>
      <c r="K130" s="117"/>
      <c r="L130" s="116"/>
      <c r="M130" s="8"/>
      <c r="N130" s="91" t="s">
        <v>266</v>
      </c>
      <c r="O130" s="10">
        <v>2</v>
      </c>
      <c r="P130" s="10">
        <f>16</f>
        <v>16</v>
      </c>
      <c r="Q130" s="11" t="s">
        <v>75</v>
      </c>
      <c r="R130" s="11" t="str">
        <f>VLOOKUP(Q130,[1]Sheet1!C$3:D$89,2,0)</f>
        <v>Paint B9</v>
      </c>
      <c r="S130" s="43">
        <f t="shared" si="15"/>
        <v>225</v>
      </c>
      <c r="Y130" s="122"/>
      <c r="Z130" s="50">
        <v>17</v>
      </c>
      <c r="AA130" s="50"/>
      <c r="AB130" s="50"/>
      <c r="AC130" s="50">
        <v>1</v>
      </c>
      <c r="AD130" s="121"/>
      <c r="AE130" s="122"/>
      <c r="AF130" s="122">
        <v>1</v>
      </c>
      <c r="AG130" s="122"/>
      <c r="AH130" s="122"/>
      <c r="AI130" s="122">
        <f t="shared" ref="AI130" si="24">S130</f>
        <v>225</v>
      </c>
      <c r="AJ130" s="122"/>
      <c r="AK130" s="122"/>
      <c r="AL130" s="122">
        <f t="shared" ref="AL130" si="25">S130</f>
        <v>225</v>
      </c>
      <c r="AM130" s="122"/>
      <c r="AN130" s="122"/>
      <c r="AO130" s="122">
        <f t="shared" ref="AO130" si="26">S130</f>
        <v>225</v>
      </c>
    </row>
    <row r="131" spans="1:41" ht="22.5" customHeight="1" x14ac:dyDescent="0.55000000000000004">
      <c r="A131" s="5">
        <v>1000</v>
      </c>
      <c r="B131" s="52" t="s">
        <v>66</v>
      </c>
      <c r="C131" s="63"/>
      <c r="D131" s="64"/>
      <c r="E131" s="142">
        <v>10030752</v>
      </c>
      <c r="F131" s="64"/>
      <c r="G131" s="71"/>
      <c r="H131" s="64"/>
      <c r="I131" s="64"/>
      <c r="J131" s="64"/>
      <c r="K131" s="118"/>
      <c r="L131" s="105"/>
      <c r="M131" s="8"/>
      <c r="N131" s="91" t="s">
        <v>177</v>
      </c>
      <c r="O131" s="10">
        <f>O130</f>
        <v>2</v>
      </c>
      <c r="P131" s="10"/>
      <c r="Q131" s="11"/>
      <c r="R131" s="11"/>
      <c r="S131" s="43"/>
      <c r="Y131" s="122"/>
      <c r="Z131" s="50"/>
      <c r="AA131" s="50"/>
      <c r="AB131" s="50"/>
      <c r="AC131" s="50"/>
      <c r="AD131" s="121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</row>
    <row r="132" spans="1:41" ht="22.5" customHeight="1" x14ac:dyDescent="0.55000000000000004">
      <c r="A132" s="5">
        <v>1000</v>
      </c>
      <c r="B132" s="52" t="s">
        <v>66</v>
      </c>
      <c r="C132" s="114"/>
      <c r="D132" s="71"/>
      <c r="E132" s="142">
        <v>10034196</v>
      </c>
      <c r="F132" s="71"/>
      <c r="G132" s="71"/>
      <c r="H132" s="71"/>
      <c r="I132" s="64"/>
      <c r="J132" s="64"/>
      <c r="K132" s="71"/>
      <c r="L132" s="116"/>
      <c r="M132" s="8"/>
      <c r="N132" s="91" t="s">
        <v>264</v>
      </c>
      <c r="O132" s="10">
        <v>2.7689709670194553E-3</v>
      </c>
      <c r="P132" s="10"/>
      <c r="Q132" s="11"/>
      <c r="R132" s="11"/>
      <c r="S132" s="43"/>
      <c r="Y132" s="122"/>
      <c r="Z132" s="50"/>
      <c r="AA132" s="50"/>
      <c r="AB132" s="50"/>
      <c r="AC132" s="50"/>
      <c r="AD132" s="121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</row>
    <row r="133" spans="1:41" ht="22.5" customHeight="1" x14ac:dyDescent="0.55000000000000004">
      <c r="A133" s="5">
        <v>1000</v>
      </c>
      <c r="B133" s="52" t="s">
        <v>66</v>
      </c>
      <c r="C133" s="114"/>
      <c r="D133" s="71"/>
      <c r="E133" s="142">
        <v>10033352</v>
      </c>
      <c r="F133" s="71"/>
      <c r="G133" s="71"/>
      <c r="H133" s="71"/>
      <c r="I133" s="64"/>
      <c r="J133" s="64"/>
      <c r="K133" s="71"/>
      <c r="L133" s="116"/>
      <c r="M133" s="8"/>
      <c r="N133" s="91" t="s">
        <v>93</v>
      </c>
      <c r="O133" s="10">
        <v>7.5148685675401949E-2</v>
      </c>
      <c r="P133" s="10"/>
      <c r="Q133" s="11"/>
      <c r="R133" s="11"/>
      <c r="S133" s="43"/>
      <c r="Y133" s="122"/>
      <c r="Z133" s="50"/>
      <c r="AA133" s="50"/>
      <c r="AB133" s="50"/>
      <c r="AC133" s="50"/>
      <c r="AD133" s="121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</row>
    <row r="134" spans="1:41" ht="22.5" customHeight="1" x14ac:dyDescent="0.55000000000000004">
      <c r="A134" s="5">
        <v>1000</v>
      </c>
      <c r="B134" s="52" t="s">
        <v>66</v>
      </c>
      <c r="C134" s="114"/>
      <c r="D134" s="71"/>
      <c r="E134" s="142">
        <v>10033353</v>
      </c>
      <c r="F134" s="71"/>
      <c r="G134" s="71"/>
      <c r="H134" s="71"/>
      <c r="I134" s="64"/>
      <c r="J134" s="64"/>
      <c r="K134" s="71"/>
      <c r="L134" s="116"/>
      <c r="M134" s="8"/>
      <c r="N134" s="91" t="s">
        <v>94</v>
      </c>
      <c r="O134" s="10">
        <v>4.6676202282858346E-3</v>
      </c>
      <c r="P134" s="10"/>
      <c r="Q134" s="11"/>
      <c r="R134" s="11"/>
      <c r="S134" s="43"/>
      <c r="Y134" s="122"/>
      <c r="Z134" s="50"/>
      <c r="AA134" s="50"/>
      <c r="AB134" s="50"/>
      <c r="AC134" s="50"/>
      <c r="AD134" s="121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</row>
    <row r="135" spans="1:41" ht="22.5" customHeight="1" x14ac:dyDescent="0.55000000000000004">
      <c r="A135" s="5">
        <v>1000</v>
      </c>
      <c r="B135" s="52" t="s">
        <v>66</v>
      </c>
      <c r="C135" s="114"/>
      <c r="D135" s="71"/>
      <c r="E135" s="142">
        <v>10033354</v>
      </c>
      <c r="F135" s="71"/>
      <c r="G135" s="71"/>
      <c r="H135" s="71"/>
      <c r="I135" s="64"/>
      <c r="J135" s="64"/>
      <c r="K135" s="71"/>
      <c r="L135" s="116"/>
      <c r="M135" s="8"/>
      <c r="N135" s="91" t="s">
        <v>95</v>
      </c>
      <c r="O135" s="10">
        <v>1.5169765741928965E-3</v>
      </c>
      <c r="P135" s="10"/>
      <c r="Q135" s="11"/>
      <c r="R135" s="11"/>
      <c r="S135" s="43"/>
      <c r="Y135" s="122"/>
      <c r="Z135" s="50"/>
      <c r="AA135" s="50"/>
      <c r="AB135" s="50"/>
      <c r="AC135" s="50"/>
      <c r="AD135" s="121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</row>
    <row r="136" spans="1:41" ht="22.5" customHeight="1" x14ac:dyDescent="0.55000000000000004">
      <c r="A136" s="5">
        <v>1000</v>
      </c>
      <c r="B136" s="52" t="s">
        <v>66</v>
      </c>
      <c r="C136" s="114"/>
      <c r="D136" s="71"/>
      <c r="E136" s="142">
        <v>10033355</v>
      </c>
      <c r="F136" s="71"/>
      <c r="G136" s="71"/>
      <c r="H136" s="71"/>
      <c r="I136" s="64"/>
      <c r="J136" s="64"/>
      <c r="K136" s="71"/>
      <c r="L136" s="116"/>
      <c r="M136" s="8"/>
      <c r="N136" s="91" t="s">
        <v>96</v>
      </c>
      <c r="O136" s="10">
        <v>0.11286889164523689</v>
      </c>
      <c r="P136" s="10"/>
      <c r="Q136" s="11"/>
      <c r="R136" s="11"/>
      <c r="S136" s="43"/>
      <c r="Y136" s="122"/>
      <c r="Z136" s="50"/>
      <c r="AA136" s="50"/>
      <c r="AB136" s="50"/>
      <c r="AC136" s="50"/>
      <c r="AD136" s="121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</row>
    <row r="137" spans="1:41" ht="22.5" customHeight="1" x14ac:dyDescent="0.55000000000000004">
      <c r="A137" s="5">
        <v>1000</v>
      </c>
      <c r="B137" s="52" t="s">
        <v>66</v>
      </c>
      <c r="C137" s="114"/>
      <c r="D137" s="71"/>
      <c r="E137" s="142">
        <v>10033356</v>
      </c>
      <c r="F137" s="71"/>
      <c r="G137" s="71"/>
      <c r="H137" s="71"/>
      <c r="I137" s="64"/>
      <c r="J137" s="64"/>
      <c r="K137" s="71"/>
      <c r="L137" s="116"/>
      <c r="M137" s="8"/>
      <c r="N137" s="91" t="s">
        <v>97</v>
      </c>
      <c r="O137" s="10">
        <v>9.3352404565716692E-3</v>
      </c>
      <c r="P137" s="10"/>
      <c r="Q137" s="11"/>
      <c r="R137" s="11"/>
      <c r="S137" s="43"/>
      <c r="Y137" s="122"/>
      <c r="Z137" s="50"/>
      <c r="AA137" s="50"/>
      <c r="AB137" s="50"/>
      <c r="AC137" s="50"/>
      <c r="AD137" s="121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</row>
    <row r="138" spans="1:41" ht="22.5" customHeight="1" x14ac:dyDescent="0.55000000000000004">
      <c r="A138" s="5">
        <v>1000</v>
      </c>
      <c r="B138" s="52" t="s">
        <v>66</v>
      </c>
      <c r="C138" s="114"/>
      <c r="D138" s="71"/>
      <c r="E138" s="142">
        <v>10033357</v>
      </c>
      <c r="F138" s="71"/>
      <c r="G138" s="71"/>
      <c r="H138" s="71"/>
      <c r="I138" s="64"/>
      <c r="J138" s="64"/>
      <c r="K138" s="71"/>
      <c r="L138" s="116"/>
      <c r="M138" s="8"/>
      <c r="N138" s="91" t="s">
        <v>98</v>
      </c>
      <c r="O138" s="10">
        <v>7.8182638823787749E-3</v>
      </c>
      <c r="P138" s="10"/>
      <c r="Q138" s="11"/>
      <c r="R138" s="11"/>
      <c r="S138" s="43"/>
      <c r="Y138" s="122"/>
      <c r="Z138" s="50"/>
      <c r="AA138" s="50"/>
      <c r="AB138" s="50"/>
      <c r="AC138" s="50"/>
      <c r="AD138" s="121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</row>
    <row r="139" spans="1:41" ht="22.5" customHeight="1" x14ac:dyDescent="0.55000000000000004">
      <c r="A139" s="5">
        <v>1000</v>
      </c>
      <c r="B139" s="52" t="s">
        <v>66</v>
      </c>
      <c r="C139" s="63"/>
      <c r="D139" s="151">
        <v>30023035</v>
      </c>
      <c r="E139" s="142"/>
      <c r="F139" s="64"/>
      <c r="G139" s="71"/>
      <c r="H139" s="118"/>
      <c r="I139" s="118"/>
      <c r="J139" s="118"/>
      <c r="K139" s="118"/>
      <c r="L139" s="105"/>
      <c r="M139" s="8"/>
      <c r="N139" s="91" t="s">
        <v>267</v>
      </c>
      <c r="O139" s="10">
        <v>1</v>
      </c>
      <c r="P139" s="10">
        <f>16</f>
        <v>16</v>
      </c>
      <c r="Q139" s="11" t="s">
        <v>75</v>
      </c>
      <c r="R139" s="11" t="str">
        <f>VLOOKUP(Q139,[1]Sheet1!C$3:D$89,2,0)</f>
        <v>Paint B9</v>
      </c>
      <c r="S139" s="43">
        <f t="shared" si="15"/>
        <v>225</v>
      </c>
      <c r="Y139" s="122"/>
      <c r="Z139" s="50">
        <v>17</v>
      </c>
      <c r="AA139" s="50"/>
      <c r="AB139" s="50"/>
      <c r="AC139" s="50">
        <v>1</v>
      </c>
      <c r="AD139" s="121"/>
      <c r="AE139" s="122"/>
      <c r="AF139" s="122">
        <v>1</v>
      </c>
      <c r="AG139" s="122"/>
      <c r="AH139" s="122"/>
      <c r="AI139" s="122">
        <f t="shared" ref="AI139" si="27">S139</f>
        <v>225</v>
      </c>
      <c r="AJ139" s="122"/>
      <c r="AK139" s="122"/>
      <c r="AL139" s="122">
        <f t="shared" ref="AL139" si="28">S139</f>
        <v>225</v>
      </c>
      <c r="AM139" s="122"/>
      <c r="AN139" s="122"/>
      <c r="AO139" s="122">
        <f t="shared" ref="AO139" si="29">S139</f>
        <v>225</v>
      </c>
    </row>
    <row r="140" spans="1:41" ht="22.5" customHeight="1" x14ac:dyDescent="0.55000000000000004">
      <c r="A140" s="5">
        <v>1000</v>
      </c>
      <c r="B140" s="52" t="s">
        <v>66</v>
      </c>
      <c r="C140" s="63"/>
      <c r="D140" s="64"/>
      <c r="E140" s="142">
        <v>10030753</v>
      </c>
      <c r="F140" s="64"/>
      <c r="G140" s="71"/>
      <c r="H140" s="118"/>
      <c r="I140" s="118"/>
      <c r="J140" s="118"/>
      <c r="K140" s="64"/>
      <c r="L140" s="105"/>
      <c r="M140" s="8"/>
      <c r="N140" s="91" t="s">
        <v>178</v>
      </c>
      <c r="O140" s="10">
        <v>1</v>
      </c>
      <c r="P140" s="10"/>
      <c r="Q140" s="11"/>
      <c r="R140" s="11"/>
      <c r="S140" s="43"/>
      <c r="Y140" s="122"/>
      <c r="Z140" s="50"/>
      <c r="AA140" s="50"/>
      <c r="AB140" s="50"/>
      <c r="AC140" s="50"/>
      <c r="AD140" s="121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</row>
    <row r="141" spans="1:41" ht="22.5" customHeight="1" x14ac:dyDescent="0.55000000000000004">
      <c r="A141" s="5">
        <v>1000</v>
      </c>
      <c r="B141" s="52" t="s">
        <v>66</v>
      </c>
      <c r="C141" s="114"/>
      <c r="D141" s="71"/>
      <c r="E141" s="142">
        <v>10034196</v>
      </c>
      <c r="F141" s="71"/>
      <c r="G141" s="71"/>
      <c r="H141" s="71"/>
      <c r="I141" s="64"/>
      <c r="J141" s="64"/>
      <c r="K141" s="71"/>
      <c r="L141" s="116"/>
      <c r="M141" s="8"/>
      <c r="N141" s="91" t="s">
        <v>264</v>
      </c>
      <c r="O141" s="10">
        <v>8.3069129010583664E-4</v>
      </c>
      <c r="P141" s="10"/>
      <c r="Q141" s="11"/>
      <c r="R141" s="11"/>
      <c r="S141" s="43"/>
      <c r="Y141" s="122"/>
      <c r="Z141" s="50"/>
      <c r="AA141" s="50"/>
      <c r="AB141" s="50"/>
      <c r="AC141" s="50"/>
      <c r="AD141" s="121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</row>
    <row r="142" spans="1:41" ht="22.5" customHeight="1" x14ac:dyDescent="0.55000000000000004">
      <c r="A142" s="5">
        <v>1000</v>
      </c>
      <c r="B142" s="52" t="s">
        <v>66</v>
      </c>
      <c r="C142" s="114"/>
      <c r="D142" s="71"/>
      <c r="E142" s="142">
        <v>10033352</v>
      </c>
      <c r="F142" s="71"/>
      <c r="G142" s="71"/>
      <c r="H142" s="71"/>
      <c r="I142" s="64"/>
      <c r="J142" s="64"/>
      <c r="K142" s="71"/>
      <c r="L142" s="116"/>
      <c r="M142" s="8"/>
      <c r="N142" s="91" t="s">
        <v>93</v>
      </c>
      <c r="O142" s="10">
        <v>2.2544605702620586E-2</v>
      </c>
      <c r="P142" s="10"/>
      <c r="Q142" s="11"/>
      <c r="R142" s="11"/>
      <c r="S142" s="43"/>
      <c r="Y142" s="122"/>
      <c r="Z142" s="50"/>
      <c r="AA142" s="50"/>
      <c r="AB142" s="50"/>
      <c r="AC142" s="50"/>
      <c r="AD142" s="121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</row>
    <row r="143" spans="1:41" ht="22.5" customHeight="1" x14ac:dyDescent="0.55000000000000004">
      <c r="A143" s="5">
        <v>1000</v>
      </c>
      <c r="B143" s="52" t="s">
        <v>66</v>
      </c>
      <c r="C143" s="114"/>
      <c r="D143" s="71"/>
      <c r="E143" s="142">
        <v>10033353</v>
      </c>
      <c r="F143" s="71"/>
      <c r="G143" s="71"/>
      <c r="H143" s="71"/>
      <c r="I143" s="64"/>
      <c r="J143" s="64"/>
      <c r="K143" s="71"/>
      <c r="L143" s="116"/>
      <c r="M143" s="8"/>
      <c r="N143" s="91" t="s">
        <v>94</v>
      </c>
      <c r="O143" s="10">
        <v>1.4002860684857506E-3</v>
      </c>
      <c r="P143" s="10"/>
      <c r="Q143" s="11"/>
      <c r="R143" s="11"/>
      <c r="S143" s="43"/>
      <c r="Y143" s="122"/>
      <c r="Z143" s="50"/>
      <c r="AA143" s="50"/>
      <c r="AB143" s="50"/>
      <c r="AC143" s="50"/>
      <c r="AD143" s="121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</row>
    <row r="144" spans="1:41" ht="22.5" customHeight="1" x14ac:dyDescent="0.55000000000000004">
      <c r="A144" s="5">
        <v>1000</v>
      </c>
      <c r="B144" s="52" t="s">
        <v>66</v>
      </c>
      <c r="C144" s="114"/>
      <c r="D144" s="71"/>
      <c r="E144" s="142">
        <v>10033354</v>
      </c>
      <c r="F144" s="71"/>
      <c r="G144" s="71"/>
      <c r="H144" s="71"/>
      <c r="I144" s="64"/>
      <c r="J144" s="64"/>
      <c r="K144" s="71"/>
      <c r="L144" s="116"/>
      <c r="M144" s="8"/>
      <c r="N144" s="91" t="s">
        <v>95</v>
      </c>
      <c r="O144" s="10">
        <v>1E-3</v>
      </c>
      <c r="P144" s="10"/>
      <c r="Q144" s="11"/>
      <c r="R144" s="11"/>
      <c r="S144" s="43"/>
      <c r="Y144" s="122"/>
      <c r="Z144" s="50"/>
      <c r="AA144" s="50"/>
      <c r="AB144" s="50"/>
      <c r="AC144" s="50"/>
      <c r="AD144" s="121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</row>
    <row r="145" spans="1:45" ht="22.5" customHeight="1" x14ac:dyDescent="0.55000000000000004">
      <c r="A145" s="5">
        <v>1000</v>
      </c>
      <c r="B145" s="52" t="s">
        <v>66</v>
      </c>
      <c r="C145" s="114"/>
      <c r="D145" s="71"/>
      <c r="E145" s="142">
        <v>10033355</v>
      </c>
      <c r="F145" s="71"/>
      <c r="G145" s="71"/>
      <c r="H145" s="71"/>
      <c r="I145" s="64"/>
      <c r="J145" s="64"/>
      <c r="K145" s="71"/>
      <c r="L145" s="116"/>
      <c r="M145" s="8"/>
      <c r="N145" s="91" t="s">
        <v>96</v>
      </c>
      <c r="O145" s="10">
        <v>3.386066749357107E-2</v>
      </c>
      <c r="P145" s="10"/>
      <c r="Q145" s="11"/>
      <c r="R145" s="11"/>
      <c r="S145" s="43"/>
      <c r="Y145" s="122"/>
      <c r="Z145" s="50"/>
      <c r="AA145" s="50"/>
      <c r="AB145" s="50"/>
      <c r="AC145" s="50"/>
      <c r="AD145" s="121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</row>
    <row r="146" spans="1:45" ht="22.5" customHeight="1" x14ac:dyDescent="0.55000000000000004">
      <c r="A146" s="5">
        <v>1000</v>
      </c>
      <c r="B146" s="52" t="s">
        <v>66</v>
      </c>
      <c r="C146" s="114"/>
      <c r="D146" s="71"/>
      <c r="E146" s="142">
        <v>10033356</v>
      </c>
      <c r="F146" s="71"/>
      <c r="G146" s="71"/>
      <c r="H146" s="71"/>
      <c r="I146" s="64"/>
      <c r="J146" s="64"/>
      <c r="K146" s="71"/>
      <c r="L146" s="116"/>
      <c r="M146" s="8"/>
      <c r="N146" s="91" t="s">
        <v>97</v>
      </c>
      <c r="O146" s="10">
        <v>2.8005721369715013E-3</v>
      </c>
      <c r="P146" s="10"/>
      <c r="Q146" s="11"/>
      <c r="R146" s="11"/>
      <c r="S146" s="43"/>
      <c r="Y146" s="122"/>
      <c r="Z146" s="50"/>
      <c r="AA146" s="50"/>
      <c r="AB146" s="50"/>
      <c r="AC146" s="50"/>
      <c r="AD146" s="121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</row>
    <row r="147" spans="1:45" ht="22.5" customHeight="1" x14ac:dyDescent="0.55000000000000004">
      <c r="A147" s="5">
        <v>1000</v>
      </c>
      <c r="B147" s="52" t="s">
        <v>66</v>
      </c>
      <c r="C147" s="114"/>
      <c r="D147" s="71"/>
      <c r="E147" s="142">
        <v>10033357</v>
      </c>
      <c r="F147" s="71"/>
      <c r="G147" s="71"/>
      <c r="H147" s="71"/>
      <c r="I147" s="64"/>
      <c r="J147" s="64"/>
      <c r="K147" s="71"/>
      <c r="L147" s="116"/>
      <c r="M147" s="8"/>
      <c r="N147" s="91" t="s">
        <v>98</v>
      </c>
      <c r="O147" s="10">
        <v>2.3454791647136326E-3</v>
      </c>
      <c r="P147" s="10"/>
      <c r="Q147" s="11"/>
      <c r="R147" s="11"/>
      <c r="S147" s="43"/>
      <c r="Y147" s="122"/>
      <c r="Z147" s="50"/>
      <c r="AA147" s="50"/>
      <c r="AB147" s="50"/>
      <c r="AC147" s="50"/>
      <c r="AD147" s="121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</row>
    <row r="148" spans="1:45" ht="22.5" customHeight="1" x14ac:dyDescent="0.55000000000000004">
      <c r="A148" s="5">
        <v>1000</v>
      </c>
      <c r="B148" s="52" t="s">
        <v>66</v>
      </c>
      <c r="C148" s="63"/>
      <c r="D148" s="151">
        <v>30023036</v>
      </c>
      <c r="E148" s="145"/>
      <c r="F148" s="64"/>
      <c r="G148" s="117"/>
      <c r="H148" s="118"/>
      <c r="I148" s="118"/>
      <c r="J148" s="118"/>
      <c r="K148" s="118"/>
      <c r="L148" s="105"/>
      <c r="M148" s="8"/>
      <c r="N148" s="91" t="s">
        <v>268</v>
      </c>
      <c r="O148" s="10">
        <v>1</v>
      </c>
      <c r="P148" s="10">
        <f>16</f>
        <v>16</v>
      </c>
      <c r="Q148" s="11" t="s">
        <v>75</v>
      </c>
      <c r="R148" s="11" t="str">
        <f>VLOOKUP(Q148,[1]Sheet1!C$3:D$89,2,0)</f>
        <v>Paint B9</v>
      </c>
      <c r="S148" s="43">
        <f t="shared" ref="S148" si="30">3600/P148</f>
        <v>225</v>
      </c>
      <c r="Y148" s="122"/>
      <c r="Z148" s="50">
        <v>17</v>
      </c>
      <c r="AA148" s="50"/>
      <c r="AB148" s="50"/>
      <c r="AC148" s="50">
        <v>1</v>
      </c>
      <c r="AD148" s="121"/>
      <c r="AE148" s="122"/>
      <c r="AF148" s="122">
        <v>1</v>
      </c>
      <c r="AG148" s="122"/>
      <c r="AH148" s="122"/>
      <c r="AI148" s="122">
        <f t="shared" ref="AI148" si="31">S148</f>
        <v>225</v>
      </c>
      <c r="AJ148" s="122"/>
      <c r="AK148" s="122"/>
      <c r="AL148" s="122">
        <f t="shared" ref="AL148" si="32">S148</f>
        <v>225</v>
      </c>
      <c r="AM148" s="122"/>
      <c r="AN148" s="122"/>
      <c r="AO148" s="122">
        <f t="shared" ref="AO148" si="33">S148</f>
        <v>225</v>
      </c>
    </row>
    <row r="149" spans="1:45" ht="22.5" customHeight="1" x14ac:dyDescent="0.55000000000000004">
      <c r="A149" s="5">
        <v>1000</v>
      </c>
      <c r="B149" s="52" t="s">
        <v>66</v>
      </c>
      <c r="C149" s="63"/>
      <c r="D149" s="64"/>
      <c r="E149" s="144">
        <v>10030443</v>
      </c>
      <c r="F149" s="64"/>
      <c r="G149" s="118"/>
      <c r="H149" s="64"/>
      <c r="I149" s="118"/>
      <c r="J149" s="64"/>
      <c r="K149" s="118"/>
      <c r="L149" s="105"/>
      <c r="M149" s="8"/>
      <c r="N149" s="91" t="s">
        <v>265</v>
      </c>
      <c r="O149" s="10">
        <v>1</v>
      </c>
      <c r="P149" s="10"/>
      <c r="Q149" s="11"/>
      <c r="R149" s="11"/>
      <c r="S149" s="43"/>
      <c r="Y149" s="122"/>
      <c r="Z149" s="50"/>
      <c r="AA149" s="50"/>
      <c r="AB149" s="50"/>
      <c r="AC149" s="50"/>
      <c r="AD149" s="121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</row>
    <row r="150" spans="1:45" ht="22.5" customHeight="1" x14ac:dyDescent="0.55000000000000004">
      <c r="A150" s="5">
        <v>1000</v>
      </c>
      <c r="B150" s="52" t="s">
        <v>66</v>
      </c>
      <c r="C150" s="114"/>
      <c r="D150" s="71"/>
      <c r="E150" s="142">
        <v>10034196</v>
      </c>
      <c r="F150" s="71"/>
      <c r="G150" s="71"/>
      <c r="H150" s="71"/>
      <c r="I150" s="64"/>
      <c r="J150" s="64"/>
      <c r="K150" s="71"/>
      <c r="L150" s="116"/>
      <c r="M150" s="8"/>
      <c r="N150" s="91" t="s">
        <v>264</v>
      </c>
      <c r="O150" s="10">
        <v>8.2519600890741706E-4</v>
      </c>
      <c r="P150" s="10"/>
      <c r="Q150" s="11"/>
      <c r="R150" s="11"/>
      <c r="S150" s="43"/>
      <c r="Y150" s="122"/>
      <c r="Z150" s="50"/>
      <c r="AA150" s="50"/>
      <c r="AB150" s="50"/>
      <c r="AC150" s="50"/>
      <c r="AD150" s="121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</row>
    <row r="151" spans="1:45" ht="22.5" customHeight="1" x14ac:dyDescent="0.55000000000000004">
      <c r="A151" s="5">
        <v>1000</v>
      </c>
      <c r="B151" s="52" t="s">
        <v>66</v>
      </c>
      <c r="C151" s="114"/>
      <c r="D151" s="71"/>
      <c r="E151" s="142">
        <v>10033352</v>
      </c>
      <c r="F151" s="71"/>
      <c r="G151" s="71"/>
      <c r="H151" s="71"/>
      <c r="I151" s="64"/>
      <c r="J151" s="64"/>
      <c r="K151" s="71"/>
      <c r="L151" s="116"/>
      <c r="M151" s="8"/>
      <c r="N151" s="91" t="s">
        <v>93</v>
      </c>
      <c r="O151" s="10">
        <v>1.5066040847967059E-2</v>
      </c>
      <c r="P151" s="10"/>
      <c r="Q151" s="11"/>
      <c r="R151" s="11"/>
      <c r="S151" s="43"/>
      <c r="Y151" s="122"/>
      <c r="Z151" s="50"/>
      <c r="AA151" s="50"/>
      <c r="AB151" s="50"/>
      <c r="AC151" s="50"/>
      <c r="AD151" s="121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</row>
    <row r="152" spans="1:45" ht="22.5" customHeight="1" x14ac:dyDescent="0.55000000000000004">
      <c r="A152" s="5">
        <v>1000</v>
      </c>
      <c r="B152" s="52" t="s">
        <v>66</v>
      </c>
      <c r="C152" s="114"/>
      <c r="D152" s="71"/>
      <c r="E152" s="142">
        <v>10033353</v>
      </c>
      <c r="F152" s="71"/>
      <c r="G152" s="71"/>
      <c r="H152" s="71"/>
      <c r="I152" s="64"/>
      <c r="J152" s="64"/>
      <c r="K152" s="71"/>
      <c r="L152" s="116"/>
      <c r="M152" s="8"/>
      <c r="N152" s="91" t="s">
        <v>94</v>
      </c>
      <c r="O152" s="10">
        <v>9.3577893465633894E-4</v>
      </c>
      <c r="P152" s="10"/>
      <c r="Q152" s="11"/>
      <c r="R152" s="11"/>
      <c r="S152" s="43"/>
      <c r="Y152" s="122"/>
      <c r="Z152" s="50"/>
      <c r="AA152" s="50"/>
      <c r="AB152" s="50"/>
      <c r="AC152" s="50"/>
      <c r="AD152" s="121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</row>
    <row r="153" spans="1:45" ht="22.5" customHeight="1" x14ac:dyDescent="0.55000000000000004">
      <c r="A153" s="5">
        <v>1000</v>
      </c>
      <c r="B153" s="52" t="s">
        <v>66</v>
      </c>
      <c r="C153" s="114"/>
      <c r="D153" s="71"/>
      <c r="E153" s="142">
        <v>10033354</v>
      </c>
      <c r="F153" s="71"/>
      <c r="G153" s="71"/>
      <c r="H153" s="71"/>
      <c r="I153" s="64"/>
      <c r="J153" s="64"/>
      <c r="K153" s="71"/>
      <c r="L153" s="116"/>
      <c r="M153" s="8"/>
      <c r="N153" s="91" t="s">
        <v>95</v>
      </c>
      <c r="O153" s="10">
        <v>1E-3</v>
      </c>
      <c r="P153" s="10"/>
      <c r="Q153" s="11"/>
      <c r="R153" s="11"/>
      <c r="S153" s="43"/>
      <c r="Y153" s="122"/>
      <c r="Z153" s="50"/>
      <c r="AA153" s="50"/>
      <c r="AB153" s="50"/>
      <c r="AC153" s="50"/>
      <c r="AD153" s="121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</row>
    <row r="154" spans="1:45" ht="22.5" customHeight="1" x14ac:dyDescent="0.55000000000000004">
      <c r="A154" s="5">
        <v>1000</v>
      </c>
      <c r="B154" s="52" t="s">
        <v>66</v>
      </c>
      <c r="C154" s="114"/>
      <c r="D154" s="71"/>
      <c r="E154" s="142">
        <v>10033355</v>
      </c>
      <c r="F154" s="71"/>
      <c r="G154" s="71"/>
      <c r="H154" s="71"/>
      <c r="I154" s="64"/>
      <c r="J154" s="64"/>
      <c r="K154" s="71"/>
      <c r="L154" s="116"/>
      <c r="M154" s="8"/>
      <c r="N154" s="91" t="s">
        <v>96</v>
      </c>
      <c r="O154" s="10">
        <v>2.2628304363658605E-2</v>
      </c>
      <c r="P154" s="10"/>
      <c r="Q154" s="11"/>
      <c r="R154" s="11"/>
      <c r="S154" s="43"/>
      <c r="Y154" s="122"/>
      <c r="Z154" s="50"/>
      <c r="AA154" s="50"/>
      <c r="AB154" s="50"/>
      <c r="AC154" s="50"/>
      <c r="AD154" s="121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</row>
    <row r="155" spans="1:45" ht="22.5" customHeight="1" x14ac:dyDescent="0.55000000000000004">
      <c r="A155" s="5">
        <v>1000</v>
      </c>
      <c r="B155" s="52" t="s">
        <v>66</v>
      </c>
      <c r="C155" s="114"/>
      <c r="D155" s="71"/>
      <c r="E155" s="142">
        <v>10033356</v>
      </c>
      <c r="F155" s="71"/>
      <c r="G155" s="71"/>
      <c r="H155" s="71"/>
      <c r="I155" s="64"/>
      <c r="J155" s="64"/>
      <c r="K155" s="71"/>
      <c r="L155" s="116"/>
      <c r="M155" s="8"/>
      <c r="N155" s="91" t="s">
        <v>97</v>
      </c>
      <c r="O155" s="10">
        <v>1.8715578693126779E-3</v>
      </c>
      <c r="P155" s="10"/>
      <c r="Q155" s="11"/>
      <c r="R155" s="11"/>
      <c r="S155" s="43"/>
      <c r="Y155" s="122"/>
      <c r="Z155" s="50"/>
      <c r="AA155" s="50"/>
      <c r="AB155" s="50"/>
      <c r="AC155" s="50"/>
      <c r="AD155" s="121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</row>
    <row r="156" spans="1:45" ht="22.5" customHeight="1" x14ac:dyDescent="0.55000000000000004">
      <c r="A156" s="5">
        <v>1000</v>
      </c>
      <c r="B156" s="52" t="s">
        <v>66</v>
      </c>
      <c r="C156" s="114"/>
      <c r="D156" s="71"/>
      <c r="E156" s="142">
        <v>10033357</v>
      </c>
      <c r="F156" s="71"/>
      <c r="G156" s="71"/>
      <c r="H156" s="71"/>
      <c r="I156" s="64"/>
      <c r="J156" s="64"/>
      <c r="K156" s="71"/>
      <c r="L156" s="116"/>
      <c r="M156" s="8"/>
      <c r="N156" s="91" t="s">
        <v>98</v>
      </c>
      <c r="O156" s="10">
        <v>1.567429715549368E-3</v>
      </c>
      <c r="P156" s="10"/>
      <c r="Q156" s="11"/>
      <c r="R156" s="11"/>
      <c r="S156" s="43"/>
      <c r="Y156" s="122"/>
      <c r="Z156" s="50"/>
      <c r="AA156" s="50"/>
      <c r="AB156" s="50"/>
      <c r="AC156" s="50"/>
      <c r="AD156" s="121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</row>
    <row r="157" spans="1:45" ht="22.5" customHeight="1" x14ac:dyDescent="0.55000000000000004">
      <c r="A157" s="5">
        <v>1000</v>
      </c>
      <c r="B157" s="52" t="s">
        <v>66</v>
      </c>
      <c r="C157" s="63"/>
      <c r="D157" s="64">
        <v>10030443</v>
      </c>
      <c r="E157" s="143"/>
      <c r="F157" s="64"/>
      <c r="G157" s="64"/>
      <c r="H157" s="118"/>
      <c r="I157" s="64"/>
      <c r="J157" s="64"/>
      <c r="K157" s="118"/>
      <c r="L157" s="105"/>
      <c r="M157" s="8"/>
      <c r="N157" s="91" t="s">
        <v>265</v>
      </c>
      <c r="O157" s="10">
        <v>1</v>
      </c>
      <c r="P157" s="10"/>
      <c r="Q157" s="11"/>
      <c r="R157" s="11"/>
      <c r="S157" s="43"/>
      <c r="Y157" s="122"/>
      <c r="Z157" s="50"/>
      <c r="AA157" s="50"/>
      <c r="AB157" s="50"/>
      <c r="AC157" s="50"/>
      <c r="AD157" s="121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Q157" s="132" t="s">
        <v>375</v>
      </c>
      <c r="AR157" s="122" t="str">
        <f>N157</f>
        <v>P002719  Lock hook</v>
      </c>
      <c r="AS157" s="3">
        <f t="shared" ref="AS157:AS208" si="34">D157</f>
        <v>10030443</v>
      </c>
    </row>
    <row r="158" spans="1:45" ht="22.5" customHeight="1" x14ac:dyDescent="0.55000000000000004">
      <c r="A158" s="5">
        <v>1000</v>
      </c>
      <c r="B158" s="52" t="s">
        <v>66</v>
      </c>
      <c r="C158" s="63"/>
      <c r="D158" s="64">
        <v>10034173</v>
      </c>
      <c r="E158" s="143"/>
      <c r="F158" s="64"/>
      <c r="G158" s="64"/>
      <c r="H158" s="118"/>
      <c r="I158" s="64"/>
      <c r="J158" s="64"/>
      <c r="K158" s="118"/>
      <c r="L158" s="105"/>
      <c r="M158" s="8"/>
      <c r="N158" s="91" t="s">
        <v>272</v>
      </c>
      <c r="O158" s="10">
        <v>1</v>
      </c>
      <c r="P158" s="10"/>
      <c r="Q158" s="11"/>
      <c r="R158" s="11"/>
      <c r="S158" s="43"/>
      <c r="Y158" s="122"/>
      <c r="Z158" s="50"/>
      <c r="AA158" s="50"/>
      <c r="AB158" s="50"/>
      <c r="AC158" s="50"/>
      <c r="AD158" s="121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Q158" s="132" t="s">
        <v>376</v>
      </c>
      <c r="AR158" s="122" t="str">
        <f t="shared" ref="AR158:AR209" si="35">N158</f>
        <v>P003180 Hinge 635x68x1.2</v>
      </c>
      <c r="AS158" s="3">
        <f t="shared" si="34"/>
        <v>10034173</v>
      </c>
    </row>
    <row r="159" spans="1:45" ht="22.5" customHeight="1" x14ac:dyDescent="0.55000000000000004">
      <c r="A159" s="5">
        <v>1000</v>
      </c>
      <c r="B159" s="52" t="s">
        <v>66</v>
      </c>
      <c r="C159" s="63"/>
      <c r="D159" s="64">
        <v>10030446</v>
      </c>
      <c r="E159" s="144"/>
      <c r="F159" s="118"/>
      <c r="G159" s="118"/>
      <c r="H159" s="118"/>
      <c r="I159" s="64"/>
      <c r="J159" s="64"/>
      <c r="K159" s="118"/>
      <c r="L159" s="105"/>
      <c r="M159" s="8"/>
      <c r="N159" s="91" t="s">
        <v>273</v>
      </c>
      <c r="O159" s="10">
        <v>1</v>
      </c>
      <c r="P159" s="10"/>
      <c r="Q159" s="11"/>
      <c r="R159" s="11"/>
      <c r="S159" s="43"/>
      <c r="Y159" s="122"/>
      <c r="Z159" s="50"/>
      <c r="AA159" s="50"/>
      <c r="AB159" s="50"/>
      <c r="AC159" s="50"/>
      <c r="AD159" s="121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Q159" s="132" t="s">
        <v>377</v>
      </c>
      <c r="AR159" s="122" t="str">
        <f t="shared" si="35"/>
        <v>U000190 Round lock head assembly</v>
      </c>
      <c r="AS159" s="3">
        <f t="shared" si="34"/>
        <v>10030446</v>
      </c>
    </row>
    <row r="160" spans="1:45" ht="22.5" customHeight="1" x14ac:dyDescent="0.55000000000000004">
      <c r="A160" s="5">
        <v>1000</v>
      </c>
      <c r="B160" s="52" t="s">
        <v>66</v>
      </c>
      <c r="C160" s="63"/>
      <c r="D160" s="64">
        <v>10030447</v>
      </c>
      <c r="E160" s="144"/>
      <c r="F160" s="118"/>
      <c r="G160" s="118"/>
      <c r="H160" s="118"/>
      <c r="I160" s="64"/>
      <c r="J160" s="64"/>
      <c r="K160" s="118"/>
      <c r="L160" s="105"/>
      <c r="M160" s="8"/>
      <c r="N160" s="91" t="s">
        <v>274</v>
      </c>
      <c r="O160" s="10">
        <v>2</v>
      </c>
      <c r="P160" s="10"/>
      <c r="Q160" s="11"/>
      <c r="R160" s="11"/>
      <c r="S160" s="43"/>
      <c r="Y160" s="122"/>
      <c r="Z160" s="50"/>
      <c r="AA160" s="50"/>
      <c r="AB160" s="50"/>
      <c r="AC160" s="50"/>
      <c r="AD160" s="121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Q160" s="132" t="s">
        <v>378</v>
      </c>
      <c r="AR160" s="122" t="str">
        <f t="shared" si="35"/>
        <v>P002722  SH15 handle</v>
      </c>
      <c r="AS160" s="3">
        <f t="shared" si="34"/>
        <v>10030447</v>
      </c>
    </row>
    <row r="161" spans="1:45" ht="22.5" customHeight="1" x14ac:dyDescent="0.55000000000000004">
      <c r="A161" s="5">
        <v>1000</v>
      </c>
      <c r="B161" s="52" t="s">
        <v>66</v>
      </c>
      <c r="C161" s="63"/>
      <c r="D161" s="64">
        <v>10030448</v>
      </c>
      <c r="E161" s="144"/>
      <c r="F161" s="118"/>
      <c r="G161" s="118"/>
      <c r="H161" s="118"/>
      <c r="I161" s="64"/>
      <c r="J161" s="64"/>
      <c r="K161" s="118"/>
      <c r="L161" s="105"/>
      <c r="M161" s="8"/>
      <c r="N161" s="91" t="s">
        <v>275</v>
      </c>
      <c r="O161" s="10">
        <v>4</v>
      </c>
      <c r="P161" s="10"/>
      <c r="Q161" s="11"/>
      <c r="R161" s="11"/>
      <c r="S161" s="43"/>
      <c r="Y161" s="122"/>
      <c r="Z161" s="50"/>
      <c r="AA161" s="50"/>
      <c r="AB161" s="50"/>
      <c r="AC161" s="50"/>
      <c r="AD161" s="121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Q161" s="132" t="s">
        <v>379</v>
      </c>
      <c r="AR161" s="122" t="str">
        <f t="shared" si="35"/>
        <v>P000431 M8 welding nut</v>
      </c>
      <c r="AS161" s="3">
        <f t="shared" si="34"/>
        <v>10030448</v>
      </c>
    </row>
    <row r="162" spans="1:45" ht="22.5" customHeight="1" x14ac:dyDescent="0.55000000000000004">
      <c r="A162" s="5">
        <v>1000</v>
      </c>
      <c r="B162" s="52" t="s">
        <v>66</v>
      </c>
      <c r="C162" s="63"/>
      <c r="D162" s="64">
        <v>10030449</v>
      </c>
      <c r="E162" s="144"/>
      <c r="F162" s="118"/>
      <c r="G162" s="118"/>
      <c r="H162" s="118"/>
      <c r="I162" s="118"/>
      <c r="J162" s="64"/>
      <c r="K162" s="118"/>
      <c r="L162" s="105"/>
      <c r="M162" s="8"/>
      <c r="N162" s="91" t="s">
        <v>276</v>
      </c>
      <c r="O162" s="10">
        <v>4</v>
      </c>
      <c r="P162" s="10"/>
      <c r="Q162" s="11"/>
      <c r="R162" s="11"/>
      <c r="S162" s="43"/>
      <c r="Y162" s="122"/>
      <c r="Z162" s="50"/>
      <c r="AA162" s="50"/>
      <c r="AB162" s="50"/>
      <c r="AC162" s="50"/>
      <c r="AD162" s="121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Q162" s="132" t="s">
        <v>380</v>
      </c>
      <c r="AR162" s="122" t="str">
        <f t="shared" si="35"/>
        <v>P002768  Flat washer 18x8.5x1.2</v>
      </c>
      <c r="AS162" s="3">
        <f t="shared" si="34"/>
        <v>10030449</v>
      </c>
    </row>
    <row r="163" spans="1:45" ht="22.5" customHeight="1" x14ac:dyDescent="0.55000000000000004">
      <c r="A163" s="5">
        <v>1000</v>
      </c>
      <c r="B163" s="52" t="s">
        <v>66</v>
      </c>
      <c r="C163" s="63"/>
      <c r="D163" s="64">
        <v>10030450</v>
      </c>
      <c r="E163" s="144"/>
      <c r="F163" s="118"/>
      <c r="G163" s="118"/>
      <c r="H163" s="118"/>
      <c r="I163" s="118"/>
      <c r="J163" s="64"/>
      <c r="K163" s="118"/>
      <c r="L163" s="105"/>
      <c r="M163" s="8"/>
      <c r="N163" s="91" t="s">
        <v>277</v>
      </c>
      <c r="O163" s="10">
        <v>4</v>
      </c>
      <c r="P163" s="10"/>
      <c r="Q163" s="11"/>
      <c r="R163" s="11"/>
      <c r="S163" s="43"/>
      <c r="Y163" s="122"/>
      <c r="Z163" s="50"/>
      <c r="AA163" s="50"/>
      <c r="AB163" s="50"/>
      <c r="AC163" s="50"/>
      <c r="AD163" s="121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Q163" s="132" t="s">
        <v>381</v>
      </c>
      <c r="AR163" s="122" t="str">
        <f t="shared" si="35"/>
        <v>P002769 Hexagonal bolt M8x16</v>
      </c>
      <c r="AS163" s="3">
        <f t="shared" si="34"/>
        <v>10030450</v>
      </c>
    </row>
    <row r="164" spans="1:45" ht="22.5" customHeight="1" x14ac:dyDescent="0.55000000000000004">
      <c r="A164" s="5">
        <v>1000</v>
      </c>
      <c r="B164" s="52" t="s">
        <v>66</v>
      </c>
      <c r="C164" s="63"/>
      <c r="D164" s="64">
        <v>10030451</v>
      </c>
      <c r="E164" s="144"/>
      <c r="F164" s="118"/>
      <c r="G164" s="118"/>
      <c r="H164" s="118"/>
      <c r="I164" s="118"/>
      <c r="J164" s="64"/>
      <c r="K164" s="118"/>
      <c r="L164" s="105"/>
      <c r="M164" s="8"/>
      <c r="N164" s="91" t="s">
        <v>278</v>
      </c>
      <c r="O164" s="10">
        <v>3</v>
      </c>
      <c r="P164" s="10"/>
      <c r="Q164" s="11"/>
      <c r="R164" s="11"/>
      <c r="S164" s="43"/>
      <c r="Y164" s="122"/>
      <c r="Z164" s="50"/>
      <c r="AA164" s="50"/>
      <c r="AB164" s="50"/>
      <c r="AC164" s="50"/>
      <c r="AD164" s="121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Q164" s="132" t="s">
        <v>382</v>
      </c>
      <c r="AR164" s="122" t="str">
        <f t="shared" si="35"/>
        <v>P002723  Flat head knurled rivet 5x45</v>
      </c>
      <c r="AS164" s="3">
        <f t="shared" si="34"/>
        <v>10030451</v>
      </c>
    </row>
    <row r="165" spans="1:45" ht="22.5" customHeight="1" x14ac:dyDescent="0.55000000000000004">
      <c r="A165" s="5">
        <v>1000</v>
      </c>
      <c r="B165" s="52" t="s">
        <v>66</v>
      </c>
      <c r="C165" s="63"/>
      <c r="D165" s="64">
        <v>10030452</v>
      </c>
      <c r="E165" s="144"/>
      <c r="F165" s="118"/>
      <c r="G165" s="118"/>
      <c r="H165" s="118"/>
      <c r="I165" s="118"/>
      <c r="J165" s="64"/>
      <c r="K165" s="118"/>
      <c r="L165" s="105"/>
      <c r="M165" s="8"/>
      <c r="N165" s="91" t="s">
        <v>279</v>
      </c>
      <c r="O165" s="10">
        <v>3</v>
      </c>
      <c r="P165" s="10"/>
      <c r="Q165" s="11"/>
      <c r="R165" s="11"/>
      <c r="S165" s="43"/>
      <c r="Y165" s="122"/>
      <c r="Z165" s="50"/>
      <c r="AA165" s="50"/>
      <c r="AB165" s="50"/>
      <c r="AC165" s="50"/>
      <c r="AD165" s="121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Q165" s="132" t="s">
        <v>383</v>
      </c>
      <c r="AR165" s="122" t="str">
        <f t="shared" si="35"/>
        <v>P002724 Toolbox square buckle 42x27x6</v>
      </c>
      <c r="AS165" s="3">
        <f t="shared" si="34"/>
        <v>10030452</v>
      </c>
    </row>
    <row r="166" spans="1:45" ht="22.5" customHeight="1" x14ac:dyDescent="0.55000000000000004">
      <c r="A166" s="5">
        <v>1000</v>
      </c>
      <c r="B166" s="52" t="s">
        <v>66</v>
      </c>
      <c r="C166" s="63"/>
      <c r="D166" s="64">
        <v>10030453</v>
      </c>
      <c r="E166" s="144"/>
      <c r="F166" s="118"/>
      <c r="G166" s="118"/>
      <c r="H166" s="118"/>
      <c r="I166" s="64"/>
      <c r="J166" s="64"/>
      <c r="K166" s="118"/>
      <c r="L166" s="105"/>
      <c r="M166" s="8"/>
      <c r="N166" s="91" t="s">
        <v>280</v>
      </c>
      <c r="O166" s="10">
        <v>3</v>
      </c>
      <c r="P166" s="10"/>
      <c r="Q166" s="11"/>
      <c r="R166" s="11"/>
      <c r="S166" s="43"/>
      <c r="Y166" s="122"/>
      <c r="Z166" s="50"/>
      <c r="AA166" s="50"/>
      <c r="AB166" s="50"/>
      <c r="AC166" s="50"/>
      <c r="AD166" s="121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Q166" s="132" t="s">
        <v>384</v>
      </c>
      <c r="AR166" s="122" t="str">
        <f t="shared" si="35"/>
        <v>P002725 Aluminum handle 194mm</v>
      </c>
      <c r="AS166" s="3">
        <f t="shared" si="34"/>
        <v>10030453</v>
      </c>
    </row>
    <row r="167" spans="1:45" ht="22.5" customHeight="1" x14ac:dyDescent="0.55000000000000004">
      <c r="A167" s="5">
        <v>1000</v>
      </c>
      <c r="B167" s="52" t="s">
        <v>66</v>
      </c>
      <c r="C167" s="63"/>
      <c r="D167" s="64">
        <v>10030454</v>
      </c>
      <c r="E167" s="143"/>
      <c r="F167" s="118"/>
      <c r="G167" s="118"/>
      <c r="H167" s="118"/>
      <c r="I167" s="64"/>
      <c r="J167" s="65"/>
      <c r="K167" s="66"/>
      <c r="L167" s="105"/>
      <c r="M167" s="8"/>
      <c r="N167" s="91" t="s">
        <v>281</v>
      </c>
      <c r="O167" s="10">
        <v>4</v>
      </c>
      <c r="P167" s="10"/>
      <c r="Q167" s="11"/>
      <c r="R167" s="11"/>
      <c r="S167" s="43"/>
      <c r="Y167" s="122"/>
      <c r="Z167" s="50"/>
      <c r="AA167" s="50"/>
      <c r="AB167" s="50"/>
      <c r="AC167" s="50"/>
      <c r="AD167" s="121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Q167" s="132" t="s">
        <v>385</v>
      </c>
      <c r="AR167" s="122" t="str">
        <f t="shared" si="35"/>
        <v>P002726 Aluminum handle 593mm</v>
      </c>
      <c r="AS167" s="3">
        <f t="shared" si="34"/>
        <v>10030454</v>
      </c>
    </row>
    <row r="168" spans="1:45" ht="22.5" customHeight="1" x14ac:dyDescent="0.55000000000000004">
      <c r="A168" s="5">
        <v>1000</v>
      </c>
      <c r="B168" s="52" t="s">
        <v>66</v>
      </c>
      <c r="C168" s="63"/>
      <c r="D168" s="64">
        <v>10030455</v>
      </c>
      <c r="E168" s="144"/>
      <c r="F168" s="118"/>
      <c r="G168" s="118"/>
      <c r="H168" s="118"/>
      <c r="I168" s="64"/>
      <c r="J168" s="64"/>
      <c r="K168" s="118"/>
      <c r="L168" s="105"/>
      <c r="M168" s="8"/>
      <c r="N168" s="91" t="s">
        <v>282</v>
      </c>
      <c r="O168" s="10">
        <v>14</v>
      </c>
      <c r="P168" s="10"/>
      <c r="Q168" s="11"/>
      <c r="R168" s="11"/>
      <c r="S168" s="43"/>
      <c r="Y168" s="122"/>
      <c r="Z168" s="50"/>
      <c r="AA168" s="50"/>
      <c r="AB168" s="50"/>
      <c r="AC168" s="50"/>
      <c r="AD168" s="121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Q168" s="132" t="s">
        <v>386</v>
      </c>
      <c r="AR168" s="122" t="str">
        <f t="shared" si="35"/>
        <v xml:space="preserve">P002520 Cross round self-tapping screw F </v>
      </c>
      <c r="AS168" s="3">
        <f t="shared" si="34"/>
        <v>10030455</v>
      </c>
    </row>
    <row r="169" spans="1:45" ht="22.5" customHeight="1" x14ac:dyDescent="0.55000000000000004">
      <c r="A169" s="5">
        <v>1000</v>
      </c>
      <c r="B169" s="52" t="s">
        <v>66</v>
      </c>
      <c r="C169" s="63"/>
      <c r="D169" s="64">
        <v>10030456</v>
      </c>
      <c r="E169" s="144"/>
      <c r="F169" s="118"/>
      <c r="G169" s="118"/>
      <c r="H169" s="118"/>
      <c r="I169" s="64"/>
      <c r="J169" s="64"/>
      <c r="K169" s="118"/>
      <c r="L169" s="105"/>
      <c r="M169" s="8"/>
      <c r="N169" s="91" t="s">
        <v>283</v>
      </c>
      <c r="O169" s="10">
        <v>4</v>
      </c>
      <c r="P169" s="10"/>
      <c r="Q169" s="11"/>
      <c r="R169" s="11"/>
      <c r="S169" s="43"/>
      <c r="Y169" s="122"/>
      <c r="Z169" s="50"/>
      <c r="AA169" s="50"/>
      <c r="AB169" s="50"/>
      <c r="AC169" s="50"/>
      <c r="AD169" s="121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Q169" s="132" t="s">
        <v>387</v>
      </c>
      <c r="AR169" s="122" t="str">
        <f t="shared" si="35"/>
        <v>P002727 Plastic slide lock L=581.6mm</v>
      </c>
      <c r="AS169" s="3">
        <f t="shared" si="34"/>
        <v>10030456</v>
      </c>
    </row>
    <row r="170" spans="1:45" ht="22.5" customHeight="1" x14ac:dyDescent="0.55000000000000004">
      <c r="A170" s="5">
        <v>1000</v>
      </c>
      <c r="B170" s="52" t="s">
        <v>66</v>
      </c>
      <c r="C170" s="63"/>
      <c r="D170" s="64">
        <v>10034174</v>
      </c>
      <c r="E170" s="144"/>
      <c r="F170" s="118"/>
      <c r="G170" s="118"/>
      <c r="H170" s="118"/>
      <c r="I170" s="64"/>
      <c r="J170" s="64"/>
      <c r="K170" s="118"/>
      <c r="L170" s="105"/>
      <c r="M170" s="8"/>
      <c r="N170" s="91" t="s">
        <v>284</v>
      </c>
      <c r="O170" s="10">
        <v>7</v>
      </c>
      <c r="P170" s="10"/>
      <c r="Q170" s="11"/>
      <c r="R170" s="11"/>
      <c r="S170" s="43"/>
      <c r="Y170" s="122"/>
      <c r="Z170" s="50"/>
      <c r="AA170" s="50"/>
      <c r="AB170" s="50"/>
      <c r="AC170" s="50"/>
      <c r="AD170" s="121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Q170" s="132" t="s">
        <v>388</v>
      </c>
      <c r="AR170" s="122" t="str">
        <f t="shared" si="35"/>
        <v>P002803 ball slide rail core (left)</v>
      </c>
      <c r="AS170" s="3">
        <f t="shared" si="34"/>
        <v>10034174</v>
      </c>
    </row>
    <row r="171" spans="1:45" ht="22.5" customHeight="1" x14ac:dyDescent="0.55000000000000004">
      <c r="A171" s="5">
        <v>1000</v>
      </c>
      <c r="B171" s="52" t="s">
        <v>66</v>
      </c>
      <c r="C171" s="63"/>
      <c r="D171" s="64">
        <v>10034175</v>
      </c>
      <c r="E171" s="144"/>
      <c r="F171" s="118"/>
      <c r="G171" s="118"/>
      <c r="H171" s="118"/>
      <c r="I171" s="118"/>
      <c r="J171" s="64"/>
      <c r="K171" s="118"/>
      <c r="L171" s="105"/>
      <c r="M171" s="8"/>
      <c r="N171" s="91" t="s">
        <v>285</v>
      </c>
      <c r="O171" s="10">
        <v>5</v>
      </c>
      <c r="P171" s="10"/>
      <c r="Q171" s="11"/>
      <c r="R171" s="11"/>
      <c r="S171" s="43"/>
      <c r="Y171" s="122"/>
      <c r="Z171" s="50"/>
      <c r="AA171" s="50"/>
      <c r="AB171" s="50"/>
      <c r="AC171" s="50"/>
      <c r="AD171" s="121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Q171" s="132" t="s">
        <v>389</v>
      </c>
      <c r="AR171" s="122" t="str">
        <f t="shared" si="35"/>
        <v>P002804 ball slide rail shell (left)</v>
      </c>
      <c r="AS171" s="3">
        <f t="shared" si="34"/>
        <v>10034175</v>
      </c>
    </row>
    <row r="172" spans="1:45" ht="22.5" customHeight="1" x14ac:dyDescent="0.55000000000000004">
      <c r="A172" s="5">
        <v>1000</v>
      </c>
      <c r="B172" s="52" t="s">
        <v>66</v>
      </c>
      <c r="C172" s="63"/>
      <c r="D172" s="64">
        <v>10034176</v>
      </c>
      <c r="E172" s="144"/>
      <c r="F172" s="118"/>
      <c r="G172" s="118"/>
      <c r="H172" s="118"/>
      <c r="I172" s="118"/>
      <c r="J172" s="64"/>
      <c r="K172" s="118"/>
      <c r="L172" s="105"/>
      <c r="M172" s="8"/>
      <c r="N172" s="91" t="s">
        <v>286</v>
      </c>
      <c r="O172" s="10">
        <v>7</v>
      </c>
      <c r="P172" s="10"/>
      <c r="Q172" s="11"/>
      <c r="R172" s="11"/>
      <c r="S172" s="43"/>
      <c r="Y172" s="122"/>
      <c r="Z172" s="50"/>
      <c r="AA172" s="50"/>
      <c r="AB172" s="50"/>
      <c r="AC172" s="50"/>
      <c r="AD172" s="121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Q172" s="132" t="s">
        <v>390</v>
      </c>
      <c r="AR172" s="122" t="str">
        <f t="shared" si="35"/>
        <v>P002805 ball slide rail core (right)</v>
      </c>
      <c r="AS172" s="3">
        <f t="shared" si="34"/>
        <v>10034176</v>
      </c>
    </row>
    <row r="173" spans="1:45" ht="22.5" customHeight="1" x14ac:dyDescent="0.55000000000000004">
      <c r="A173" s="5">
        <v>1000</v>
      </c>
      <c r="B173" s="52" t="s">
        <v>66</v>
      </c>
      <c r="C173" s="63"/>
      <c r="D173" s="64">
        <v>10034177</v>
      </c>
      <c r="E173" s="144"/>
      <c r="F173" s="118"/>
      <c r="G173" s="118"/>
      <c r="H173" s="118"/>
      <c r="I173" s="118"/>
      <c r="J173" s="64"/>
      <c r="K173" s="118"/>
      <c r="L173" s="105"/>
      <c r="M173" s="8"/>
      <c r="N173" s="91" t="s">
        <v>287</v>
      </c>
      <c r="O173" s="10">
        <v>5</v>
      </c>
      <c r="P173" s="10"/>
      <c r="Q173" s="11"/>
      <c r="R173" s="11"/>
      <c r="S173" s="43"/>
      <c r="Y173" s="122"/>
      <c r="Z173" s="50"/>
      <c r="AA173" s="50"/>
      <c r="AB173" s="50"/>
      <c r="AC173" s="50"/>
      <c r="AD173" s="121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Q173" s="132" t="s">
        <v>391</v>
      </c>
      <c r="AR173" s="122" t="str">
        <f t="shared" si="35"/>
        <v>P002806 ball slide rail shell (right)</v>
      </c>
      <c r="AS173" s="3">
        <f t="shared" si="34"/>
        <v>10034177</v>
      </c>
    </row>
    <row r="174" spans="1:45" ht="22.5" customHeight="1" x14ac:dyDescent="0.55000000000000004">
      <c r="A174" s="5">
        <v>1000</v>
      </c>
      <c r="B174" s="52" t="s">
        <v>66</v>
      </c>
      <c r="C174" s="63"/>
      <c r="D174" s="64">
        <v>10030461</v>
      </c>
      <c r="E174" s="144"/>
      <c r="F174" s="118"/>
      <c r="G174" s="118"/>
      <c r="H174" s="118"/>
      <c r="I174" s="118"/>
      <c r="J174" s="64"/>
      <c r="K174" s="118"/>
      <c r="L174" s="105"/>
      <c r="M174" s="8"/>
      <c r="N174" s="91" t="s">
        <v>288</v>
      </c>
      <c r="O174" s="10">
        <v>4</v>
      </c>
      <c r="P174" s="10"/>
      <c r="Q174" s="11"/>
      <c r="R174" s="11"/>
      <c r="S174" s="43"/>
      <c r="Y174" s="122"/>
      <c r="Z174" s="50"/>
      <c r="AA174" s="50"/>
      <c r="AB174" s="50"/>
      <c r="AC174" s="50"/>
      <c r="AD174" s="121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Q174" s="132" t="s">
        <v>392</v>
      </c>
      <c r="AR174" s="122" t="str">
        <f t="shared" si="35"/>
        <v>P002728 ball slide rail shell</v>
      </c>
      <c r="AS174" s="3">
        <f t="shared" si="34"/>
        <v>10030461</v>
      </c>
    </row>
    <row r="175" spans="1:45" ht="22.5" customHeight="1" x14ac:dyDescent="0.55000000000000004">
      <c r="A175" s="5">
        <v>1000</v>
      </c>
      <c r="B175" s="52" t="s">
        <v>66</v>
      </c>
      <c r="C175" s="63"/>
      <c r="D175" s="64">
        <v>10030462</v>
      </c>
      <c r="E175" s="144"/>
      <c r="F175" s="118"/>
      <c r="G175" s="118"/>
      <c r="H175" s="117"/>
      <c r="I175" s="64"/>
      <c r="J175" s="65"/>
      <c r="K175" s="66"/>
      <c r="L175" s="105"/>
      <c r="M175" s="8"/>
      <c r="N175" s="91" t="s">
        <v>289</v>
      </c>
      <c r="O175" s="10">
        <v>4</v>
      </c>
      <c r="P175" s="10"/>
      <c r="Q175" s="11"/>
      <c r="R175" s="11"/>
      <c r="S175" s="43"/>
      <c r="Y175" s="122"/>
      <c r="Z175" s="50"/>
      <c r="AA175" s="50"/>
      <c r="AB175" s="50"/>
      <c r="AC175" s="50"/>
      <c r="AD175" s="121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Q175" s="132" t="s">
        <v>393</v>
      </c>
      <c r="AR175" s="122" t="str">
        <f t="shared" si="35"/>
        <v>P000552 Open iron rivet 4x8</v>
      </c>
      <c r="AS175" s="3">
        <f t="shared" si="34"/>
        <v>10030462</v>
      </c>
    </row>
    <row r="176" spans="1:45" ht="22.5" customHeight="1" x14ac:dyDescent="0.55000000000000004">
      <c r="A176" s="5">
        <v>1000</v>
      </c>
      <c r="B176" s="52" t="s">
        <v>66</v>
      </c>
      <c r="C176" s="63"/>
      <c r="D176" s="64">
        <v>10028460</v>
      </c>
      <c r="E176" s="143"/>
      <c r="F176" s="118"/>
      <c r="G176" s="118"/>
      <c r="H176" s="117"/>
      <c r="I176" s="64"/>
      <c r="J176" s="65"/>
      <c r="K176" s="66"/>
      <c r="L176" s="105"/>
      <c r="M176" s="8"/>
      <c r="N176" s="91" t="s">
        <v>290</v>
      </c>
      <c r="O176" s="10">
        <v>6</v>
      </c>
      <c r="P176" s="10"/>
      <c r="Q176" s="11"/>
      <c r="R176" s="11"/>
      <c r="S176" s="43"/>
      <c r="Y176" s="122"/>
      <c r="Z176" s="50"/>
      <c r="AA176" s="50"/>
      <c r="AB176" s="50"/>
      <c r="AC176" s="50"/>
      <c r="AD176" s="121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Q176" s="132" t="s">
        <v>91</v>
      </c>
      <c r="AR176" s="122" t="str">
        <f t="shared" si="35"/>
        <v>P000305 Open iron rivet 4x6</v>
      </c>
      <c r="AS176" s="3">
        <f t="shared" si="34"/>
        <v>10028460</v>
      </c>
    </row>
    <row r="177" spans="1:45" ht="22.5" customHeight="1" x14ac:dyDescent="0.55000000000000004">
      <c r="A177" s="5">
        <v>1000</v>
      </c>
      <c r="B177" s="52" t="s">
        <v>66</v>
      </c>
      <c r="C177" s="63"/>
      <c r="D177" s="64">
        <v>10034178</v>
      </c>
      <c r="E177" s="143"/>
      <c r="F177" s="64"/>
      <c r="G177" s="64"/>
      <c r="H177" s="71"/>
      <c r="I177" s="64"/>
      <c r="J177" s="65"/>
      <c r="K177" s="66"/>
      <c r="L177" s="105"/>
      <c r="M177" s="8"/>
      <c r="N177" s="91" t="s">
        <v>291</v>
      </c>
      <c r="O177" s="10">
        <v>24</v>
      </c>
      <c r="P177" s="10"/>
      <c r="Q177" s="11"/>
      <c r="R177" s="11"/>
      <c r="S177" s="43"/>
      <c r="Y177" s="122"/>
      <c r="Z177" s="50"/>
      <c r="AA177" s="50"/>
      <c r="AB177" s="50"/>
      <c r="AC177" s="50"/>
      <c r="AD177" s="121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Q177" s="132" t="s">
        <v>394</v>
      </c>
      <c r="AR177" s="122" t="str">
        <f t="shared" si="35"/>
        <v>P000457 Open aluminum rivet 4x6</v>
      </c>
      <c r="AS177" s="3">
        <f t="shared" si="34"/>
        <v>10034178</v>
      </c>
    </row>
    <row r="178" spans="1:45" ht="22.5" customHeight="1" x14ac:dyDescent="0.55000000000000004">
      <c r="A178" s="5">
        <v>1000</v>
      </c>
      <c r="B178" s="52" t="s">
        <v>66</v>
      </c>
      <c r="C178" s="63"/>
      <c r="D178" s="64">
        <v>10034179</v>
      </c>
      <c r="E178" s="143"/>
      <c r="F178" s="64"/>
      <c r="G178" s="64"/>
      <c r="H178" s="64"/>
      <c r="I178" s="64"/>
      <c r="J178" s="65"/>
      <c r="K178" s="66"/>
      <c r="L178" s="105"/>
      <c r="M178" s="8"/>
      <c r="N178" s="91" t="s">
        <v>292</v>
      </c>
      <c r="O178" s="10">
        <v>8</v>
      </c>
      <c r="P178" s="10"/>
      <c r="Q178" s="11"/>
      <c r="R178" s="11"/>
      <c r="S178" s="43"/>
      <c r="Y178" s="122"/>
      <c r="Z178" s="50"/>
      <c r="AA178" s="50"/>
      <c r="AB178" s="50"/>
      <c r="AC178" s="50"/>
      <c r="AD178" s="121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Q178" s="132" t="s">
        <v>395</v>
      </c>
      <c r="AR178" s="122" t="str">
        <f t="shared" si="35"/>
        <v>P003181  Open aluminum rivet 4x10</v>
      </c>
      <c r="AS178" s="3">
        <f t="shared" si="34"/>
        <v>10034179</v>
      </c>
    </row>
    <row r="179" spans="1:45" ht="22.5" customHeight="1" x14ac:dyDescent="0.55000000000000004">
      <c r="A179" s="5">
        <v>1000</v>
      </c>
      <c r="B179" s="52" t="s">
        <v>66</v>
      </c>
      <c r="C179" s="63"/>
      <c r="D179" s="64">
        <v>10030463</v>
      </c>
      <c r="E179" s="143"/>
      <c r="F179" s="64"/>
      <c r="G179" s="64"/>
      <c r="H179" s="64"/>
      <c r="I179" s="64"/>
      <c r="J179" s="65"/>
      <c r="K179" s="66"/>
      <c r="L179" s="105"/>
      <c r="M179" s="8"/>
      <c r="N179" s="91" t="s">
        <v>293</v>
      </c>
      <c r="O179" s="10">
        <v>2</v>
      </c>
      <c r="P179" s="10"/>
      <c r="Q179" s="11"/>
      <c r="R179" s="11"/>
      <c r="S179" s="43"/>
      <c r="Y179" s="122"/>
      <c r="Z179" s="50"/>
      <c r="AA179" s="50"/>
      <c r="AB179" s="50"/>
      <c r="AC179" s="50"/>
      <c r="AD179" s="121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Q179" s="132" t="s">
        <v>396</v>
      </c>
      <c r="AR179" s="122" t="str">
        <f t="shared" si="35"/>
        <v>P002730  Pneumatic bracket</v>
      </c>
      <c r="AS179" s="3">
        <f t="shared" si="34"/>
        <v>10030463</v>
      </c>
    </row>
    <row r="180" spans="1:45" ht="22.5" customHeight="1" x14ac:dyDescent="0.55000000000000004">
      <c r="A180" s="5">
        <v>1000</v>
      </c>
      <c r="B180" s="52" t="s">
        <v>66</v>
      </c>
      <c r="C180" s="63"/>
      <c r="D180" s="64">
        <v>10034960</v>
      </c>
      <c r="E180" s="146"/>
      <c r="F180" s="64"/>
      <c r="G180" s="64"/>
      <c r="H180" s="71"/>
      <c r="I180" s="64"/>
      <c r="J180" s="65"/>
      <c r="K180" s="66"/>
      <c r="L180" s="105"/>
      <c r="M180" s="8"/>
      <c r="N180" s="91" t="s">
        <v>424</v>
      </c>
      <c r="O180" s="10">
        <v>4</v>
      </c>
      <c r="P180" s="10"/>
      <c r="Q180" s="11"/>
      <c r="R180" s="11"/>
      <c r="S180" s="43"/>
      <c r="Y180" s="122"/>
      <c r="Z180" s="50"/>
      <c r="AA180" s="50"/>
      <c r="AB180" s="50"/>
      <c r="AC180" s="50"/>
      <c r="AD180" s="121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Q180" s="132" t="s">
        <v>397</v>
      </c>
      <c r="AR180" s="122" t="str">
        <f t="shared" si="35"/>
        <v>P003455 Flat head half hexagon rivet nut</v>
      </c>
      <c r="AS180" s="3">
        <f t="shared" si="34"/>
        <v>10034960</v>
      </c>
    </row>
    <row r="181" spans="1:45" ht="22.5" customHeight="1" x14ac:dyDescent="0.55000000000000004">
      <c r="A181" s="5">
        <v>1000</v>
      </c>
      <c r="B181" s="52" t="s">
        <v>66</v>
      </c>
      <c r="C181" s="63"/>
      <c r="D181" s="64">
        <v>20004240</v>
      </c>
      <c r="E181" s="143"/>
      <c r="F181" s="64"/>
      <c r="G181" s="64"/>
      <c r="H181" s="64"/>
      <c r="I181" s="64"/>
      <c r="J181" s="65"/>
      <c r="K181" s="66"/>
      <c r="L181" s="105"/>
      <c r="M181" s="8"/>
      <c r="N181" s="91" t="s">
        <v>295</v>
      </c>
      <c r="O181" s="10">
        <v>2</v>
      </c>
      <c r="P181" s="10"/>
      <c r="Q181" s="11"/>
      <c r="R181" s="11"/>
      <c r="S181" s="43"/>
      <c r="Y181" s="122"/>
      <c r="Z181" s="50"/>
      <c r="AA181" s="50"/>
      <c r="AB181" s="50"/>
      <c r="AC181" s="50"/>
      <c r="AD181" s="121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Q181" s="132" t="s">
        <v>398</v>
      </c>
      <c r="AR181" s="122" t="str">
        <f t="shared" si="35"/>
        <v>P002614 Black anti-collision rubber pellets</v>
      </c>
      <c r="AS181" s="3">
        <f t="shared" si="34"/>
        <v>20004240</v>
      </c>
    </row>
    <row r="182" spans="1:45" ht="22.5" customHeight="1" x14ac:dyDescent="0.55000000000000004">
      <c r="A182" s="5">
        <v>1000</v>
      </c>
      <c r="B182" s="52" t="s">
        <v>66</v>
      </c>
      <c r="C182" s="63"/>
      <c r="D182" s="64">
        <v>20004241</v>
      </c>
      <c r="E182" s="143"/>
      <c r="F182" s="64"/>
      <c r="G182" s="64"/>
      <c r="H182" s="71"/>
      <c r="I182" s="64"/>
      <c r="J182" s="65"/>
      <c r="K182" s="66"/>
      <c r="L182" s="105"/>
      <c r="M182" s="8"/>
      <c r="N182" s="91" t="s">
        <v>296</v>
      </c>
      <c r="O182" s="10">
        <v>1</v>
      </c>
      <c r="P182" s="10"/>
      <c r="Q182" s="11"/>
      <c r="R182" s="11"/>
      <c r="S182" s="43"/>
      <c r="Y182" s="122"/>
      <c r="Z182" s="50"/>
      <c r="AA182" s="50"/>
      <c r="AB182" s="50"/>
      <c r="AC182" s="50"/>
      <c r="AD182" s="121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Q182" s="132" t="s">
        <v>399</v>
      </c>
      <c r="AR182" s="122" t="str">
        <f t="shared" si="35"/>
        <v>P001106 Rubber trademark U.S.GENERAL</v>
      </c>
      <c r="AS182" s="3">
        <f t="shared" si="34"/>
        <v>20004241</v>
      </c>
    </row>
    <row r="183" spans="1:45" ht="22.5" customHeight="1" x14ac:dyDescent="0.55000000000000004">
      <c r="A183" s="5">
        <v>1000</v>
      </c>
      <c r="B183" s="52" t="s">
        <v>66</v>
      </c>
      <c r="C183" s="63"/>
      <c r="D183" s="64">
        <v>20004981</v>
      </c>
      <c r="E183" s="143"/>
      <c r="F183" s="64"/>
      <c r="G183" s="64"/>
      <c r="H183" s="64"/>
      <c r="I183" s="64"/>
      <c r="J183" s="65"/>
      <c r="K183" s="66"/>
      <c r="L183" s="105"/>
      <c r="M183" s="8"/>
      <c r="N183" s="91" t="s">
        <v>297</v>
      </c>
      <c r="O183" s="10">
        <v>1</v>
      </c>
      <c r="P183" s="10"/>
      <c r="Q183" s="11"/>
      <c r="R183" s="11"/>
      <c r="S183" s="43"/>
      <c r="Y183" s="122"/>
      <c r="Z183" s="50"/>
      <c r="AA183" s="50"/>
      <c r="AB183" s="50"/>
      <c r="AC183" s="50"/>
      <c r="AD183" s="121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Q183" s="132" t="s">
        <v>400</v>
      </c>
      <c r="AR183" s="122" t="str">
        <f t="shared" si="35"/>
        <v>P003300 Rubber trademark SERIES3</v>
      </c>
      <c r="AS183" s="3">
        <f t="shared" si="34"/>
        <v>20004981</v>
      </c>
    </row>
    <row r="184" spans="1:45" ht="22.5" customHeight="1" x14ac:dyDescent="0.55000000000000004">
      <c r="A184" s="5">
        <v>1000</v>
      </c>
      <c r="B184" s="52" t="s">
        <v>66</v>
      </c>
      <c r="C184" s="63"/>
      <c r="D184" s="64">
        <v>20005029</v>
      </c>
      <c r="E184" s="143"/>
      <c r="F184" s="64"/>
      <c r="G184" s="64"/>
      <c r="H184" s="64"/>
      <c r="I184" s="64"/>
      <c r="J184" s="65"/>
      <c r="K184" s="66"/>
      <c r="L184" s="105"/>
      <c r="M184" s="8"/>
      <c r="N184" s="91" t="s">
        <v>298</v>
      </c>
      <c r="O184" s="10">
        <v>3</v>
      </c>
      <c r="P184" s="10"/>
      <c r="Q184" s="11"/>
      <c r="R184" s="11"/>
      <c r="S184" s="43"/>
      <c r="Y184" s="122"/>
      <c r="Z184" s="50"/>
      <c r="AA184" s="50"/>
      <c r="AB184" s="50"/>
      <c r="AC184" s="50"/>
      <c r="AD184" s="121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Q184" s="132" t="s">
        <v>404</v>
      </c>
      <c r="AR184" s="122" t="str">
        <f t="shared" si="35"/>
        <v>PM060104 PVC pad 167x494x2</v>
      </c>
      <c r="AS184" s="3">
        <f t="shared" si="34"/>
        <v>20005029</v>
      </c>
    </row>
    <row r="185" spans="1:45" ht="22.5" customHeight="1" x14ac:dyDescent="0.55000000000000004">
      <c r="A185" s="5">
        <v>1000</v>
      </c>
      <c r="B185" s="52" t="s">
        <v>66</v>
      </c>
      <c r="C185" s="63"/>
      <c r="D185" s="64">
        <v>20005026</v>
      </c>
      <c r="E185" s="144"/>
      <c r="F185" s="118"/>
      <c r="G185" s="118"/>
      <c r="H185" s="118"/>
      <c r="I185" s="64"/>
      <c r="J185" s="118"/>
      <c r="K185" s="118"/>
      <c r="L185" s="105"/>
      <c r="M185" s="8"/>
      <c r="N185" s="91" t="s">
        <v>299</v>
      </c>
      <c r="O185" s="10">
        <v>4</v>
      </c>
      <c r="P185" s="10"/>
      <c r="Q185" s="11"/>
      <c r="R185" s="11"/>
      <c r="S185" s="43"/>
      <c r="Y185" s="122"/>
      <c r="Z185" s="50"/>
      <c r="AA185" s="50"/>
      <c r="AB185" s="50"/>
      <c r="AC185" s="50"/>
      <c r="AD185" s="121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Q185" s="132" t="s">
        <v>405</v>
      </c>
      <c r="AR185" s="122" t="str">
        <f t="shared" si="35"/>
        <v>PM060101 PVC pad 566x494x2</v>
      </c>
      <c r="AS185" s="3">
        <f t="shared" si="34"/>
        <v>20005026</v>
      </c>
    </row>
    <row r="186" spans="1:45" ht="22.5" customHeight="1" x14ac:dyDescent="0.55000000000000004">
      <c r="A186" s="5">
        <v>1000</v>
      </c>
      <c r="B186" s="52" t="s">
        <v>66</v>
      </c>
      <c r="C186" s="63"/>
      <c r="D186" s="64">
        <v>20005008</v>
      </c>
      <c r="E186" s="144"/>
      <c r="F186" s="118"/>
      <c r="G186" s="118"/>
      <c r="H186" s="118"/>
      <c r="I186" s="64"/>
      <c r="J186" s="118"/>
      <c r="K186" s="118"/>
      <c r="L186" s="105"/>
      <c r="M186" s="8"/>
      <c r="N186" s="91" t="s">
        <v>300</v>
      </c>
      <c r="O186" s="10">
        <v>1</v>
      </c>
      <c r="P186" s="10"/>
      <c r="Q186" s="11"/>
      <c r="R186" s="11"/>
      <c r="S186" s="43"/>
      <c r="Y186" s="122"/>
      <c r="Z186" s="50"/>
      <c r="AA186" s="50"/>
      <c r="AB186" s="50"/>
      <c r="AC186" s="50"/>
      <c r="AD186" s="121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Q186" s="132" t="s">
        <v>401</v>
      </c>
      <c r="AR186" s="122" t="str">
        <f t="shared" si="35"/>
        <v>P002731 PVC pad 662x537x2</v>
      </c>
      <c r="AS186" s="3">
        <f t="shared" si="34"/>
        <v>20005008</v>
      </c>
    </row>
    <row r="187" spans="1:45" ht="22.5" customHeight="1" x14ac:dyDescent="0.55000000000000004">
      <c r="A187" s="5">
        <v>1000</v>
      </c>
      <c r="B187" s="52" t="s">
        <v>66</v>
      </c>
      <c r="C187" s="63"/>
      <c r="D187" s="64">
        <v>20004936</v>
      </c>
      <c r="E187" s="144"/>
      <c r="F187" s="118"/>
      <c r="G187" s="118"/>
      <c r="H187" s="118"/>
      <c r="I187" s="64"/>
      <c r="J187" s="118"/>
      <c r="K187" s="118"/>
      <c r="L187" s="105"/>
      <c r="M187" s="8"/>
      <c r="N187" s="91" t="s">
        <v>301</v>
      </c>
      <c r="O187" s="10">
        <v>1</v>
      </c>
      <c r="P187" s="10"/>
      <c r="Q187" s="11"/>
      <c r="R187" s="11"/>
      <c r="S187" s="43"/>
      <c r="Y187" s="122"/>
      <c r="Z187" s="50"/>
      <c r="AA187" s="50"/>
      <c r="AB187" s="50"/>
      <c r="AC187" s="50"/>
      <c r="AD187" s="121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Q187" s="132" t="s">
        <v>406</v>
      </c>
      <c r="AR187" s="122" t="str">
        <f t="shared" si="35"/>
        <v>PM030251 CH-2607HGR six-sided carton</v>
      </c>
      <c r="AS187" s="3">
        <f t="shared" si="34"/>
        <v>20004936</v>
      </c>
    </row>
    <row r="188" spans="1:45" ht="22.5" customHeight="1" x14ac:dyDescent="0.55000000000000004">
      <c r="A188" s="5">
        <v>1000</v>
      </c>
      <c r="B188" s="52" t="s">
        <v>66</v>
      </c>
      <c r="C188" s="63"/>
      <c r="D188" s="64">
        <v>20004952</v>
      </c>
      <c r="E188" s="144"/>
      <c r="F188" s="118"/>
      <c r="G188" s="118"/>
      <c r="H188" s="118"/>
      <c r="I188" s="118"/>
      <c r="J188" s="117"/>
      <c r="K188" s="118"/>
      <c r="L188" s="105"/>
      <c r="M188" s="8"/>
      <c r="N188" s="91" t="s">
        <v>302</v>
      </c>
      <c r="O188" s="10">
        <v>4</v>
      </c>
      <c r="P188" s="10"/>
      <c r="Q188" s="11"/>
      <c r="R188" s="11"/>
      <c r="S188" s="43"/>
      <c r="Y188" s="122"/>
      <c r="Z188" s="50"/>
      <c r="AA188" s="50"/>
      <c r="AB188" s="50"/>
      <c r="AC188" s="50"/>
      <c r="AD188" s="121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Q188" s="132" t="s">
        <v>402</v>
      </c>
      <c r="AR188" s="122" t="str">
        <f t="shared" si="35"/>
        <v>P002754 Foam edge guard 558x50x50</v>
      </c>
      <c r="AS188" s="3">
        <f t="shared" si="34"/>
        <v>20004952</v>
      </c>
    </row>
    <row r="189" spans="1:45" ht="22.5" customHeight="1" x14ac:dyDescent="0.55000000000000004">
      <c r="A189" s="5">
        <v>1000</v>
      </c>
      <c r="B189" s="52" t="s">
        <v>66</v>
      </c>
      <c r="C189" s="63"/>
      <c r="D189" s="64">
        <v>20005019</v>
      </c>
      <c r="E189" s="144"/>
      <c r="F189" s="118"/>
      <c r="G189" s="118"/>
      <c r="H189" s="118"/>
      <c r="I189" s="118"/>
      <c r="J189" s="117"/>
      <c r="K189" s="118"/>
      <c r="L189" s="105"/>
      <c r="M189" s="8"/>
      <c r="N189" s="91" t="s">
        <v>303</v>
      </c>
      <c r="O189" s="10">
        <v>2</v>
      </c>
      <c r="P189" s="10"/>
      <c r="Q189" s="11"/>
      <c r="R189" s="11"/>
      <c r="S189" s="43"/>
      <c r="Y189" s="122"/>
      <c r="Z189" s="50"/>
      <c r="AA189" s="50"/>
      <c r="AB189" s="50"/>
      <c r="AC189" s="50"/>
      <c r="AD189" s="121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Q189" s="132" t="s">
        <v>407</v>
      </c>
      <c r="AR189" s="122" t="str">
        <f t="shared" si="35"/>
        <v>PM050296 Bubble board 605×558×20</v>
      </c>
      <c r="AS189" s="3">
        <f t="shared" si="34"/>
        <v>20005019</v>
      </c>
    </row>
    <row r="190" spans="1:45" ht="22.5" customHeight="1" x14ac:dyDescent="0.55000000000000004">
      <c r="A190" s="5">
        <v>1000</v>
      </c>
      <c r="B190" s="52" t="s">
        <v>66</v>
      </c>
      <c r="C190" s="63"/>
      <c r="D190" s="64">
        <v>20005020</v>
      </c>
      <c r="E190" s="144"/>
      <c r="F190" s="118"/>
      <c r="G190" s="118"/>
      <c r="H190" s="118"/>
      <c r="I190" s="118"/>
      <c r="J190" s="117"/>
      <c r="K190" s="118"/>
      <c r="L190" s="105"/>
      <c r="M190" s="8"/>
      <c r="N190" s="91" t="s">
        <v>304</v>
      </c>
      <c r="O190" s="10">
        <v>4</v>
      </c>
      <c r="P190" s="10"/>
      <c r="Q190" s="11"/>
      <c r="R190" s="11"/>
      <c r="S190" s="43"/>
      <c r="Y190" s="122"/>
      <c r="Z190" s="50"/>
      <c r="AA190" s="50"/>
      <c r="AB190" s="50"/>
      <c r="AC190" s="50"/>
      <c r="AD190" s="121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Q190" s="132" t="s">
        <v>408</v>
      </c>
      <c r="AR190" s="122" t="str">
        <f t="shared" si="35"/>
        <v>PM050297 Bubble board 185×558×20</v>
      </c>
      <c r="AS190" s="3">
        <f t="shared" si="34"/>
        <v>20005020</v>
      </c>
    </row>
    <row r="191" spans="1:45" ht="22.5" customHeight="1" x14ac:dyDescent="0.55000000000000004">
      <c r="A191" s="5">
        <v>1000</v>
      </c>
      <c r="B191" s="52" t="s">
        <v>66</v>
      </c>
      <c r="C191" s="63"/>
      <c r="D191" s="64">
        <v>20005014</v>
      </c>
      <c r="E191" s="144"/>
      <c r="F191" s="118"/>
      <c r="G191" s="118"/>
      <c r="H191" s="118"/>
      <c r="I191" s="118"/>
      <c r="J191" s="117"/>
      <c r="K191" s="118"/>
      <c r="L191" s="105"/>
      <c r="M191" s="8"/>
      <c r="N191" s="91" t="s">
        <v>305</v>
      </c>
      <c r="O191" s="10">
        <v>2</v>
      </c>
      <c r="P191" s="10"/>
      <c r="Q191" s="11"/>
      <c r="R191" s="11"/>
      <c r="S191" s="43"/>
      <c r="Y191" s="122"/>
      <c r="Z191" s="50"/>
      <c r="AA191" s="50"/>
      <c r="AB191" s="50"/>
      <c r="AC191" s="50"/>
      <c r="AD191" s="121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Q191" s="132" t="s">
        <v>409</v>
      </c>
      <c r="AR191" s="122" t="str">
        <f t="shared" si="35"/>
        <v>PM050213 Bubble board 708×584×20</v>
      </c>
      <c r="AS191" s="3">
        <f t="shared" si="34"/>
        <v>20005014</v>
      </c>
    </row>
    <row r="192" spans="1:45" ht="22.5" customHeight="1" x14ac:dyDescent="0.55000000000000004">
      <c r="A192" s="5">
        <v>1000</v>
      </c>
      <c r="B192" s="52" t="s">
        <v>66</v>
      </c>
      <c r="C192" s="63"/>
      <c r="D192" s="64">
        <v>20004978</v>
      </c>
      <c r="E192" s="144"/>
      <c r="F192" s="71"/>
      <c r="G192" s="118"/>
      <c r="H192" s="118"/>
      <c r="I192" s="64"/>
      <c r="J192" s="65"/>
      <c r="K192" s="66"/>
      <c r="L192" s="105"/>
      <c r="M192" s="8"/>
      <c r="N192" s="91" t="s">
        <v>306</v>
      </c>
      <c r="O192" s="10">
        <v>1</v>
      </c>
      <c r="P192" s="10"/>
      <c r="Q192" s="11"/>
      <c r="R192" s="11"/>
      <c r="S192" s="43"/>
      <c r="Y192" s="122"/>
      <c r="Z192" s="50"/>
      <c r="AA192" s="50"/>
      <c r="AB192" s="50"/>
      <c r="AC192" s="50"/>
      <c r="AD192" s="121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Q192" s="132" t="s">
        <v>410</v>
      </c>
      <c r="AR192" s="122" t="str">
        <f t="shared" si="35"/>
        <v>PM040152 Plastic bag 1300x1200</v>
      </c>
      <c r="AS192" s="3">
        <f t="shared" si="34"/>
        <v>20004978</v>
      </c>
    </row>
    <row r="193" spans="1:45" ht="22.5" customHeight="1" x14ac:dyDescent="0.55000000000000004">
      <c r="A193" s="5">
        <v>1000</v>
      </c>
      <c r="B193" s="52" t="s">
        <v>66</v>
      </c>
      <c r="C193" s="63"/>
      <c r="D193" s="64">
        <v>20004089</v>
      </c>
      <c r="E193" s="64"/>
      <c r="F193" s="71"/>
      <c r="G193" s="118"/>
      <c r="H193" s="118"/>
      <c r="I193" s="64"/>
      <c r="J193" s="65"/>
      <c r="K193" s="66"/>
      <c r="L193" s="105"/>
      <c r="M193" s="8"/>
      <c r="N193" s="91" t="s">
        <v>462</v>
      </c>
      <c r="O193" s="10">
        <v>0.2</v>
      </c>
      <c r="P193" s="10"/>
      <c r="Q193" s="11"/>
      <c r="R193" s="11"/>
      <c r="S193" s="43"/>
      <c r="Y193" s="122"/>
      <c r="Z193" s="50"/>
      <c r="AA193" s="50"/>
      <c r="AB193" s="50"/>
      <c r="AC193" s="50"/>
      <c r="AD193" s="121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Q193" s="132" t="s">
        <v>549</v>
      </c>
      <c r="AR193" s="122" t="str">
        <f t="shared" si="35"/>
        <v>M00024 เทปกระดาษกาวย่น Nuvo(LG) 20Y</v>
      </c>
      <c r="AS193" s="3">
        <f t="shared" si="34"/>
        <v>20004089</v>
      </c>
    </row>
    <row r="194" spans="1:45" ht="22.5" customHeight="1" x14ac:dyDescent="0.55000000000000004">
      <c r="A194" s="5">
        <v>1000</v>
      </c>
      <c r="B194" s="52" t="s">
        <v>66</v>
      </c>
      <c r="C194" s="63"/>
      <c r="D194" s="64">
        <v>20004998</v>
      </c>
      <c r="E194" s="143"/>
      <c r="F194" s="64"/>
      <c r="G194" s="64"/>
      <c r="H194" s="71"/>
      <c r="I194" s="64"/>
      <c r="J194" s="64"/>
      <c r="K194" s="65"/>
      <c r="L194" s="105"/>
      <c r="M194" s="8"/>
      <c r="N194" s="91" t="s">
        <v>308</v>
      </c>
      <c r="O194" s="10">
        <v>1</v>
      </c>
      <c r="P194" s="10"/>
      <c r="Q194" s="11"/>
      <c r="R194" s="11"/>
      <c r="S194" s="43"/>
      <c r="Y194" s="122"/>
      <c r="Z194" s="50"/>
      <c r="AA194" s="50"/>
      <c r="AB194" s="50"/>
      <c r="AC194" s="50"/>
      <c r="AD194" s="121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Q194" s="132" t="s">
        <v>412</v>
      </c>
      <c r="AR194" s="122" t="str">
        <f t="shared" si="35"/>
        <v>PM990004 Black nylon rope</v>
      </c>
      <c r="AS194" s="3">
        <f t="shared" si="34"/>
        <v>20004998</v>
      </c>
    </row>
    <row r="195" spans="1:45" ht="22.5" customHeight="1" x14ac:dyDescent="0.55000000000000004">
      <c r="A195" s="5">
        <v>1000</v>
      </c>
      <c r="B195" s="52" t="s">
        <v>66</v>
      </c>
      <c r="C195" s="63"/>
      <c r="D195" s="64">
        <v>20004973</v>
      </c>
      <c r="E195" s="143"/>
      <c r="F195" s="64"/>
      <c r="G195" s="64"/>
      <c r="H195" s="64"/>
      <c r="I195" s="64"/>
      <c r="J195" s="64"/>
      <c r="K195" s="65"/>
      <c r="L195" s="105"/>
      <c r="M195" s="8"/>
      <c r="N195" s="91" t="s">
        <v>309</v>
      </c>
      <c r="O195" s="10">
        <v>1</v>
      </c>
      <c r="P195" s="10"/>
      <c r="Q195" s="11"/>
      <c r="R195" s="11"/>
      <c r="S195" s="43"/>
      <c r="Y195" s="122"/>
      <c r="Z195" s="50"/>
      <c r="AA195" s="50"/>
      <c r="AB195" s="50"/>
      <c r="AC195" s="50"/>
      <c r="AD195" s="121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Q195" s="132" t="s">
        <v>413</v>
      </c>
      <c r="AR195" s="122" t="str">
        <f t="shared" si="35"/>
        <v>PM040095 Sealed bag 70x80</v>
      </c>
      <c r="AS195" s="3">
        <f t="shared" si="34"/>
        <v>20004973</v>
      </c>
    </row>
    <row r="196" spans="1:45" ht="22.5" customHeight="1" x14ac:dyDescent="0.55000000000000004">
      <c r="A196" s="5">
        <v>1000</v>
      </c>
      <c r="B196" s="52" t="s">
        <v>66</v>
      </c>
      <c r="C196" s="63"/>
      <c r="D196" s="64">
        <v>20004983</v>
      </c>
      <c r="E196" s="143"/>
      <c r="F196" s="64"/>
      <c r="G196" s="64"/>
      <c r="H196" s="64"/>
      <c r="I196" s="64"/>
      <c r="J196" s="64"/>
      <c r="K196" s="65"/>
      <c r="L196" s="105"/>
      <c r="M196" s="8"/>
      <c r="N196" s="91" t="s">
        <v>310</v>
      </c>
      <c r="O196" s="10">
        <v>1</v>
      </c>
      <c r="P196" s="10"/>
      <c r="Q196" s="11"/>
      <c r="R196" s="11"/>
      <c r="S196" s="43"/>
      <c r="Y196" s="122"/>
      <c r="Z196" s="50"/>
      <c r="AA196" s="50"/>
      <c r="AB196" s="50"/>
      <c r="AC196" s="50"/>
      <c r="AD196" s="121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Q196" s="132" t="s">
        <v>414</v>
      </c>
      <c r="AR196" s="122" t="str">
        <f t="shared" si="35"/>
        <v>PM080418 Trademark sticker</v>
      </c>
      <c r="AS196" s="3">
        <f t="shared" si="34"/>
        <v>20004983</v>
      </c>
    </row>
    <row r="197" spans="1:45" ht="22.5" customHeight="1" x14ac:dyDescent="0.55000000000000004">
      <c r="A197" s="5">
        <v>1000</v>
      </c>
      <c r="B197" s="52" t="s">
        <v>66</v>
      </c>
      <c r="C197" s="63"/>
      <c r="D197" s="64">
        <v>20005002</v>
      </c>
      <c r="E197" s="143"/>
      <c r="F197" s="64"/>
      <c r="G197" s="64"/>
      <c r="H197" s="64"/>
      <c r="I197" s="64"/>
      <c r="J197" s="64"/>
      <c r="K197" s="65"/>
      <c r="L197" s="105"/>
      <c r="M197" s="8"/>
      <c r="N197" s="91" t="s">
        <v>311</v>
      </c>
      <c r="O197" s="10">
        <v>1</v>
      </c>
      <c r="P197" s="10"/>
      <c r="Q197" s="11"/>
      <c r="R197" s="11"/>
      <c r="S197" s="43"/>
      <c r="Y197" s="122"/>
      <c r="Z197" s="50"/>
      <c r="AA197" s="50"/>
      <c r="AB197" s="50"/>
      <c r="AC197" s="50"/>
      <c r="AD197" s="121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Q197" s="132" t="s">
        <v>415</v>
      </c>
      <c r="AR197" s="122" t="str">
        <f t="shared" si="35"/>
        <v>PM090141 CH-2607HGR English manual</v>
      </c>
      <c r="AS197" s="3">
        <f t="shared" si="34"/>
        <v>20005002</v>
      </c>
    </row>
    <row r="198" spans="1:45" ht="22.5" customHeight="1" x14ac:dyDescent="0.55000000000000004">
      <c r="A198" s="5">
        <v>1000</v>
      </c>
      <c r="B198" s="52" t="s">
        <v>66</v>
      </c>
      <c r="C198" s="63"/>
      <c r="D198" s="64">
        <v>20004990</v>
      </c>
      <c r="E198" s="143"/>
      <c r="F198" s="64"/>
      <c r="G198" s="64"/>
      <c r="H198" s="64"/>
      <c r="I198" s="118"/>
      <c r="J198" s="64"/>
      <c r="K198" s="65"/>
      <c r="L198" s="105"/>
      <c r="M198" s="8"/>
      <c r="N198" s="91" t="s">
        <v>312</v>
      </c>
      <c r="O198" s="10">
        <v>1</v>
      </c>
      <c r="P198" s="10"/>
      <c r="Q198" s="11"/>
      <c r="R198" s="11"/>
      <c r="S198" s="43"/>
      <c r="Y198" s="122"/>
      <c r="Z198" s="50"/>
      <c r="AA198" s="50"/>
      <c r="AB198" s="50"/>
      <c r="AC198" s="50"/>
      <c r="AD198" s="121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Q198" s="132" t="s">
        <v>416</v>
      </c>
      <c r="AR198" s="122" t="str">
        <f t="shared" si="35"/>
        <v>PM080431 CH-2607HGR large warning label</v>
      </c>
      <c r="AS198" s="3">
        <f t="shared" si="34"/>
        <v>20004990</v>
      </c>
    </row>
    <row r="199" spans="1:45" ht="22.5" customHeight="1" x14ac:dyDescent="0.55000000000000004">
      <c r="A199" s="5">
        <v>1000</v>
      </c>
      <c r="B199" s="52" t="s">
        <v>66</v>
      </c>
      <c r="C199" s="63"/>
      <c r="D199" s="64">
        <v>20004991</v>
      </c>
      <c r="E199" s="143"/>
      <c r="F199" s="64"/>
      <c r="G199" s="64"/>
      <c r="H199" s="71"/>
      <c r="I199" s="118"/>
      <c r="J199" s="64"/>
      <c r="K199" s="65"/>
      <c r="L199" s="105"/>
      <c r="M199" s="8"/>
      <c r="N199" s="91" t="s">
        <v>313</v>
      </c>
      <c r="O199" s="10">
        <v>4</v>
      </c>
      <c r="P199" s="10"/>
      <c r="Q199" s="11"/>
      <c r="R199" s="11"/>
      <c r="S199" s="43"/>
      <c r="Y199" s="122"/>
      <c r="Z199" s="50"/>
      <c r="AA199" s="50"/>
      <c r="AB199" s="50"/>
      <c r="AC199" s="50"/>
      <c r="AD199" s="121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Q199" s="132" t="s">
        <v>417</v>
      </c>
      <c r="AR199" s="122" t="str">
        <f t="shared" si="35"/>
        <v>PM080432 CH-2607HGR color sticker</v>
      </c>
      <c r="AS199" s="3">
        <f t="shared" si="34"/>
        <v>20004991</v>
      </c>
    </row>
    <row r="200" spans="1:45" ht="22.5" customHeight="1" x14ac:dyDescent="0.55000000000000004">
      <c r="A200" s="5">
        <v>1000</v>
      </c>
      <c r="B200" s="52" t="s">
        <v>66</v>
      </c>
      <c r="C200" s="63"/>
      <c r="D200" s="64">
        <v>20004982</v>
      </c>
      <c r="E200" s="143"/>
      <c r="F200" s="64"/>
      <c r="G200" s="64"/>
      <c r="H200" s="64"/>
      <c r="I200" s="118"/>
      <c r="J200" s="64"/>
      <c r="K200" s="65"/>
      <c r="L200" s="105"/>
      <c r="M200" s="8"/>
      <c r="N200" s="91" t="s">
        <v>314</v>
      </c>
      <c r="O200" s="10">
        <v>2</v>
      </c>
      <c r="P200" s="10"/>
      <c r="Q200" s="11"/>
      <c r="R200" s="11"/>
      <c r="S200" s="43"/>
      <c r="Y200" s="122"/>
      <c r="Z200" s="50"/>
      <c r="AA200" s="50"/>
      <c r="AB200" s="50"/>
      <c r="AC200" s="50"/>
      <c r="AD200" s="121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Q200" s="132" t="s">
        <v>418</v>
      </c>
      <c r="AR200" s="122" t="str">
        <f t="shared" si="35"/>
        <v>PM080101 Warning label</v>
      </c>
      <c r="AS200" s="3">
        <f t="shared" si="34"/>
        <v>20004982</v>
      </c>
    </row>
    <row r="201" spans="1:45" ht="22.5" customHeight="1" x14ac:dyDescent="0.55000000000000004">
      <c r="A201" s="5">
        <v>1000</v>
      </c>
      <c r="B201" s="52" t="s">
        <v>66</v>
      </c>
      <c r="C201" s="63"/>
      <c r="D201" s="64">
        <v>20004985</v>
      </c>
      <c r="E201" s="143"/>
      <c r="F201" s="64"/>
      <c r="G201" s="64"/>
      <c r="H201" s="64"/>
      <c r="I201" s="118"/>
      <c r="J201" s="64"/>
      <c r="K201" s="65"/>
      <c r="L201" s="105"/>
      <c r="M201" s="8"/>
      <c r="N201" s="91" t="s">
        <v>315</v>
      </c>
      <c r="O201" s="10">
        <v>4</v>
      </c>
      <c r="P201" s="10"/>
      <c r="Q201" s="11"/>
      <c r="R201" s="11"/>
      <c r="S201" s="43"/>
      <c r="Y201" s="122"/>
      <c r="Z201" s="50"/>
      <c r="AA201" s="50"/>
      <c r="AB201" s="50"/>
      <c r="AC201" s="50"/>
      <c r="AD201" s="121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Q201" s="132" t="s">
        <v>419</v>
      </c>
      <c r="AR201" s="122" t="str">
        <f t="shared" si="35"/>
        <v>PM080420 Carton tracking code label</v>
      </c>
      <c r="AS201" s="3">
        <f t="shared" si="34"/>
        <v>20004985</v>
      </c>
    </row>
    <row r="202" spans="1:45" ht="22.5" customHeight="1" x14ac:dyDescent="0.55000000000000004">
      <c r="A202" s="5">
        <v>1000</v>
      </c>
      <c r="B202" s="52" t="s">
        <v>66</v>
      </c>
      <c r="C202" s="63"/>
      <c r="D202" s="64">
        <v>20005593</v>
      </c>
      <c r="E202" s="144"/>
      <c r="F202" s="118"/>
      <c r="G202" s="118"/>
      <c r="H202" s="118"/>
      <c r="I202" s="64"/>
      <c r="J202" s="118"/>
      <c r="K202" s="118"/>
      <c r="L202" s="105"/>
      <c r="M202" s="8"/>
      <c r="N202" s="91" t="s">
        <v>486</v>
      </c>
      <c r="O202" s="10">
        <v>2</v>
      </c>
      <c r="P202" s="10"/>
      <c r="Q202" s="11"/>
      <c r="R202" s="11"/>
      <c r="S202" s="43"/>
      <c r="Y202" s="122"/>
      <c r="Z202" s="50"/>
      <c r="AA202" s="50"/>
      <c r="AB202" s="50"/>
      <c r="AC202" s="50"/>
      <c r="AD202" s="121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Q202" s="132" t="s">
        <v>553</v>
      </c>
      <c r="AR202" s="122" t="s">
        <v>486</v>
      </c>
      <c r="AS202" s="3">
        <f t="shared" si="34"/>
        <v>20005593</v>
      </c>
    </row>
    <row r="203" spans="1:45" ht="22.5" customHeight="1" x14ac:dyDescent="0.55000000000000004">
      <c r="A203" s="5"/>
      <c r="B203" s="52"/>
      <c r="C203" s="63"/>
      <c r="D203" s="64">
        <v>20005594</v>
      </c>
      <c r="E203" s="144"/>
      <c r="F203" s="118"/>
      <c r="G203" s="118"/>
      <c r="H203" s="118"/>
      <c r="I203" s="64"/>
      <c r="J203" s="118"/>
      <c r="K203" s="118"/>
      <c r="L203" s="105"/>
      <c r="M203" s="8"/>
      <c r="N203" s="91" t="s">
        <v>560</v>
      </c>
      <c r="O203" s="10">
        <v>1</v>
      </c>
      <c r="P203" s="10"/>
      <c r="Q203" s="11"/>
      <c r="R203" s="11"/>
      <c r="S203" s="43"/>
      <c r="Y203" s="122"/>
      <c r="Z203" s="50"/>
      <c r="AA203" s="50"/>
      <c r="AB203" s="50"/>
      <c r="AC203" s="50"/>
      <c r="AD203" s="121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Q203" s="132" t="s">
        <v>554</v>
      </c>
      <c r="AR203" s="122" t="s">
        <v>560</v>
      </c>
      <c r="AS203" s="3">
        <f t="shared" si="34"/>
        <v>20005594</v>
      </c>
    </row>
    <row r="204" spans="1:45" ht="22.5" customHeight="1" x14ac:dyDescent="0.55000000000000004">
      <c r="A204" s="5">
        <v>1000</v>
      </c>
      <c r="B204" s="52" t="s">
        <v>66</v>
      </c>
      <c r="C204" s="63"/>
      <c r="D204" s="64">
        <v>20005987</v>
      </c>
      <c r="E204" s="144"/>
      <c r="F204" s="118"/>
      <c r="G204" s="118"/>
      <c r="H204" s="118"/>
      <c r="I204" s="64"/>
      <c r="J204" s="118"/>
      <c r="K204" s="118"/>
      <c r="L204" s="105"/>
      <c r="M204" s="8"/>
      <c r="N204" s="91" t="s">
        <v>482</v>
      </c>
      <c r="O204" s="10">
        <v>4.5</v>
      </c>
      <c r="P204" s="10"/>
      <c r="Q204" s="11"/>
      <c r="R204" s="11"/>
      <c r="S204" s="43"/>
      <c r="Y204" s="122"/>
      <c r="Z204" s="50"/>
      <c r="AA204" s="50"/>
      <c r="AB204" s="50"/>
      <c r="AC204" s="50"/>
      <c r="AD204" s="121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Q204" s="132" t="s">
        <v>555</v>
      </c>
      <c r="AR204" s="122" t="str">
        <f t="shared" si="35"/>
        <v>M00012 Tape OPP 100Y (สีใส)</v>
      </c>
      <c r="AS204" s="3">
        <f t="shared" si="34"/>
        <v>20005987</v>
      </c>
    </row>
    <row r="205" spans="1:45" ht="22.5" customHeight="1" x14ac:dyDescent="0.55000000000000004">
      <c r="A205" s="5">
        <v>1000</v>
      </c>
      <c r="B205" s="52" t="s">
        <v>66</v>
      </c>
      <c r="C205" s="63"/>
      <c r="D205" s="64">
        <v>10034961</v>
      </c>
      <c r="E205" s="144"/>
      <c r="F205" s="118"/>
      <c r="G205" s="118"/>
      <c r="H205" s="118"/>
      <c r="I205" s="118"/>
      <c r="J205" s="117"/>
      <c r="K205" s="118"/>
      <c r="L205" s="105"/>
      <c r="M205" s="8"/>
      <c r="N205" s="91" t="s">
        <v>425</v>
      </c>
      <c r="O205" s="10">
        <f>1/40</f>
        <v>2.5000000000000001E-2</v>
      </c>
      <c r="P205" s="10"/>
      <c r="Q205" s="11"/>
      <c r="R205" s="11"/>
      <c r="S205" s="43"/>
      <c r="Y205" s="122"/>
      <c r="Z205" s="50"/>
      <c r="AA205" s="50"/>
      <c r="AB205" s="50"/>
      <c r="AC205" s="50"/>
      <c r="AD205" s="121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Q205" s="3" t="s">
        <v>559</v>
      </c>
      <c r="AR205" s="122" t="str">
        <f t="shared" si="35"/>
        <v>AIR DRYING CPI RED(TOUCH UP)</v>
      </c>
      <c r="AS205" s="3">
        <f t="shared" si="34"/>
        <v>10034961</v>
      </c>
    </row>
    <row r="206" spans="1:45" ht="22.5" customHeight="1" x14ac:dyDescent="0.55000000000000004">
      <c r="A206" s="5">
        <v>1000</v>
      </c>
      <c r="B206" s="52" t="s">
        <v>66</v>
      </c>
      <c r="C206" s="63"/>
      <c r="D206" s="64">
        <v>10036298</v>
      </c>
      <c r="E206" s="144"/>
      <c r="F206" s="118"/>
      <c r="G206" s="118"/>
      <c r="H206" s="118"/>
      <c r="I206" s="118"/>
      <c r="J206" s="117"/>
      <c r="K206" s="118"/>
      <c r="L206" s="105"/>
      <c r="M206" s="8"/>
      <c r="N206" s="91" t="s">
        <v>479</v>
      </c>
      <c r="O206" s="10">
        <v>0.02</v>
      </c>
      <c r="P206" s="10"/>
      <c r="Q206" s="11"/>
      <c r="R206" s="11"/>
      <c r="S206" s="43"/>
      <c r="Y206" s="122"/>
      <c r="Z206" s="50"/>
      <c r="AA206" s="50"/>
      <c r="AB206" s="50"/>
      <c r="AC206" s="50"/>
      <c r="AD206" s="121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Q206" s="3" t="s">
        <v>556</v>
      </c>
      <c r="AR206" s="122" t="str">
        <f t="shared" si="35"/>
        <v>กระดาษทรายกลมหลังกาว 5" No.80 A275 Alu.</v>
      </c>
      <c r="AS206" s="3">
        <f t="shared" si="34"/>
        <v>10036298</v>
      </c>
    </row>
    <row r="207" spans="1:45" ht="22.5" customHeight="1" x14ac:dyDescent="0.55000000000000004">
      <c r="A207" s="5">
        <v>1000</v>
      </c>
      <c r="B207" s="52" t="s">
        <v>66</v>
      </c>
      <c r="C207" s="63"/>
      <c r="D207" s="64">
        <v>10036299</v>
      </c>
      <c r="E207" s="144"/>
      <c r="F207" s="118"/>
      <c r="G207" s="118"/>
      <c r="H207" s="118"/>
      <c r="I207" s="118"/>
      <c r="J207" s="117"/>
      <c r="K207" s="118"/>
      <c r="L207" s="105"/>
      <c r="M207" s="8"/>
      <c r="N207" s="91" t="s">
        <v>480</v>
      </c>
      <c r="O207" s="10">
        <v>0.05</v>
      </c>
      <c r="P207" s="10"/>
      <c r="Q207" s="11"/>
      <c r="R207" s="11"/>
      <c r="S207" s="43"/>
      <c r="Y207" s="122"/>
      <c r="Z207" s="50"/>
      <c r="AA207" s="50"/>
      <c r="AB207" s="50"/>
      <c r="AC207" s="50"/>
      <c r="AD207" s="121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Q207" s="3" t="s">
        <v>557</v>
      </c>
      <c r="AR207" s="122" t="str">
        <f t="shared" si="35"/>
        <v>ใบปัดกระดาษทรายซ้อน 4" #80/SUMO</v>
      </c>
      <c r="AS207" s="3">
        <f t="shared" si="34"/>
        <v>10036299</v>
      </c>
    </row>
    <row r="208" spans="1:45" ht="22.5" customHeight="1" x14ac:dyDescent="0.55000000000000004">
      <c r="A208" s="5">
        <v>1000</v>
      </c>
      <c r="B208" s="52" t="s">
        <v>66</v>
      </c>
      <c r="C208" s="63"/>
      <c r="D208" s="64">
        <v>10036337</v>
      </c>
      <c r="E208" s="144"/>
      <c r="F208" s="71"/>
      <c r="G208" s="118"/>
      <c r="H208" s="118"/>
      <c r="I208" s="64"/>
      <c r="J208" s="65"/>
      <c r="K208" s="66"/>
      <c r="L208" s="105"/>
      <c r="M208" s="8"/>
      <c r="N208" s="91" t="s">
        <v>481</v>
      </c>
      <c r="O208" s="10">
        <v>5.0000000000000001E-3</v>
      </c>
      <c r="P208" s="10"/>
      <c r="Q208" s="11"/>
      <c r="R208" s="11"/>
      <c r="S208" s="43"/>
      <c r="Y208" s="122"/>
      <c r="Z208" s="50"/>
      <c r="AA208" s="50"/>
      <c r="AB208" s="50"/>
      <c r="AC208" s="50"/>
      <c r="AD208" s="121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Q208" s="3" t="s">
        <v>558</v>
      </c>
      <c r="AR208" s="122" t="str">
        <f t="shared" si="35"/>
        <v>น้ำมันกอฮอล์ EAGLE อย่างดี เกรดสูง(9กก.)</v>
      </c>
      <c r="AS208" s="3">
        <f t="shared" si="34"/>
        <v>10036337</v>
      </c>
    </row>
    <row r="209" spans="1:45" ht="22.5" customHeight="1" x14ac:dyDescent="0.55000000000000004">
      <c r="A209" s="5">
        <v>1000</v>
      </c>
      <c r="B209" s="52" t="s">
        <v>66</v>
      </c>
      <c r="C209" s="63"/>
      <c r="D209" s="64">
        <v>20005152</v>
      </c>
      <c r="E209" s="64"/>
      <c r="F209" s="71"/>
      <c r="G209" s="118"/>
      <c r="H209" s="118"/>
      <c r="I209" s="64"/>
      <c r="J209" s="65"/>
      <c r="K209" s="66"/>
      <c r="L209" s="105"/>
      <c r="M209" s="8"/>
      <c r="N209" s="91" t="s">
        <v>488</v>
      </c>
      <c r="O209" s="10">
        <v>0.2</v>
      </c>
      <c r="P209" s="10"/>
      <c r="Q209" s="11"/>
      <c r="R209" s="11"/>
      <c r="S209" s="43"/>
      <c r="Y209" s="122"/>
      <c r="Z209" s="50"/>
      <c r="AA209" s="50"/>
      <c r="AB209" s="50"/>
      <c r="AC209" s="50"/>
      <c r="AD209" s="121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Q209" s="3" t="s">
        <v>421</v>
      </c>
      <c r="AR209" s="122" t="str">
        <f t="shared" si="35"/>
        <v>PM990002 White packaging HV12-18W</v>
      </c>
      <c r="AS209" s="3">
        <f>D209</f>
        <v>20005152</v>
      </c>
    </row>
    <row r="210" spans="1:45" ht="22.5" customHeight="1" x14ac:dyDescent="0.55000000000000004">
      <c r="A210" s="5">
        <v>1000</v>
      </c>
      <c r="B210" s="52" t="s">
        <v>66</v>
      </c>
      <c r="C210" s="63"/>
      <c r="D210" s="64"/>
      <c r="E210" s="143"/>
      <c r="F210" s="64"/>
      <c r="G210" s="64"/>
      <c r="H210" s="71"/>
      <c r="I210" s="64"/>
      <c r="J210" s="64"/>
      <c r="K210" s="65"/>
      <c r="L210" s="105"/>
      <c r="M210" s="8"/>
      <c r="N210" s="91"/>
      <c r="O210" s="10"/>
      <c r="P210" s="10"/>
      <c r="Q210" s="11"/>
      <c r="R210" s="11"/>
      <c r="S210" s="43"/>
      <c r="Y210" s="122"/>
      <c r="Z210" s="50"/>
      <c r="AA210" s="50"/>
      <c r="AB210" s="50"/>
      <c r="AC210" s="50"/>
      <c r="AD210" s="121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</row>
    <row r="211" spans="1:45" ht="22.5" customHeight="1" x14ac:dyDescent="0.55000000000000004">
      <c r="A211" s="5">
        <v>1000</v>
      </c>
      <c r="B211" s="52" t="s">
        <v>66</v>
      </c>
      <c r="C211" s="63"/>
      <c r="D211" s="64"/>
      <c r="E211" s="143"/>
      <c r="F211" s="64"/>
      <c r="G211" s="64"/>
      <c r="H211" s="64"/>
      <c r="I211" s="64"/>
      <c r="J211" s="64"/>
      <c r="K211" s="65"/>
      <c r="L211" s="105"/>
      <c r="M211" s="8"/>
      <c r="N211" s="91"/>
      <c r="O211" s="10"/>
      <c r="P211" s="10"/>
      <c r="Q211" s="11"/>
      <c r="R211" s="11"/>
      <c r="S211" s="43"/>
      <c r="Y211" s="122"/>
      <c r="Z211" s="50"/>
      <c r="AA211" s="50"/>
      <c r="AB211" s="50"/>
      <c r="AC211" s="50"/>
      <c r="AD211" s="121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</row>
    <row r="212" spans="1:45" ht="22.5" customHeight="1" x14ac:dyDescent="0.55000000000000004">
      <c r="A212" s="5">
        <v>1000</v>
      </c>
      <c r="B212" s="52" t="s">
        <v>66</v>
      </c>
      <c r="C212" s="63"/>
      <c r="D212" s="64"/>
      <c r="E212" s="143"/>
      <c r="F212" s="64"/>
      <c r="G212" s="64"/>
      <c r="H212" s="64"/>
      <c r="I212" s="64"/>
      <c r="J212" s="64"/>
      <c r="K212" s="65"/>
      <c r="L212" s="105"/>
      <c r="M212" s="8"/>
      <c r="N212" s="91"/>
      <c r="O212" s="10"/>
      <c r="P212" s="10"/>
      <c r="Q212" s="11"/>
      <c r="R212" s="11"/>
      <c r="S212" s="43"/>
      <c r="Y212" s="122"/>
      <c r="Z212" s="50"/>
      <c r="AA212" s="50"/>
      <c r="AB212" s="50"/>
      <c r="AC212" s="50"/>
      <c r="AD212" s="121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</row>
    <row r="213" spans="1:45" ht="22.5" customHeight="1" x14ac:dyDescent="0.55000000000000004">
      <c r="A213" s="5">
        <v>1000</v>
      </c>
      <c r="B213" s="52" t="s">
        <v>66</v>
      </c>
      <c r="C213" s="63"/>
      <c r="D213" s="64"/>
      <c r="E213" s="143"/>
      <c r="F213" s="64"/>
      <c r="G213" s="64"/>
      <c r="H213" s="118"/>
      <c r="I213" s="118"/>
      <c r="J213" s="64"/>
      <c r="K213" s="65"/>
      <c r="L213" s="105"/>
      <c r="M213" s="8"/>
      <c r="N213" s="91"/>
      <c r="O213" s="10"/>
      <c r="P213" s="10"/>
      <c r="Q213" s="11"/>
      <c r="R213" s="11"/>
      <c r="S213" s="43"/>
      <c r="Y213" s="122"/>
      <c r="Z213" s="50"/>
      <c r="AA213" s="50"/>
      <c r="AB213" s="50"/>
      <c r="AC213" s="50"/>
      <c r="AD213" s="121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</row>
    <row r="214" spans="1:45" ht="22.5" customHeight="1" x14ac:dyDescent="0.55000000000000004">
      <c r="A214" s="5">
        <v>1000</v>
      </c>
      <c r="B214" s="52" t="s">
        <v>66</v>
      </c>
      <c r="C214" s="63"/>
      <c r="D214" s="64"/>
      <c r="E214" s="143"/>
      <c r="F214" s="64"/>
      <c r="G214" s="64"/>
      <c r="H214" s="118"/>
      <c r="I214" s="118"/>
      <c r="J214" s="64"/>
      <c r="K214" s="65"/>
      <c r="L214" s="105"/>
      <c r="M214" s="8"/>
      <c r="N214" s="91"/>
      <c r="O214" s="10"/>
      <c r="P214" s="10"/>
      <c r="Q214" s="11"/>
      <c r="R214" s="11"/>
      <c r="S214" s="43"/>
      <c r="Y214" s="122"/>
      <c r="Z214" s="50"/>
      <c r="AA214" s="50"/>
      <c r="AB214" s="50"/>
      <c r="AC214" s="50"/>
      <c r="AD214" s="121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</row>
    <row r="215" spans="1:45" ht="22.5" customHeight="1" x14ac:dyDescent="0.55000000000000004">
      <c r="A215" s="5">
        <v>1000</v>
      </c>
      <c r="B215" s="52" t="s">
        <v>66</v>
      </c>
      <c r="C215" s="63"/>
      <c r="D215" s="64"/>
      <c r="E215" s="143"/>
      <c r="F215" s="64"/>
      <c r="G215" s="64"/>
      <c r="H215" s="71"/>
      <c r="I215" s="118"/>
      <c r="J215" s="64"/>
      <c r="K215" s="65"/>
      <c r="L215" s="105"/>
      <c r="M215" s="8"/>
      <c r="N215" s="91"/>
      <c r="O215" s="10"/>
      <c r="P215" s="10"/>
      <c r="Q215" s="11"/>
      <c r="R215" s="11"/>
      <c r="S215" s="43"/>
      <c r="Y215" s="122"/>
      <c r="Z215" s="50"/>
      <c r="AA215" s="50"/>
      <c r="AB215" s="50"/>
      <c r="AC215" s="50"/>
      <c r="AD215" s="121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</row>
    <row r="216" spans="1:45" ht="22.5" customHeight="1" x14ac:dyDescent="0.55000000000000004">
      <c r="A216" s="5">
        <v>1000</v>
      </c>
      <c r="B216" s="52" t="s">
        <v>66</v>
      </c>
      <c r="C216" s="63"/>
      <c r="D216" s="64"/>
      <c r="E216" s="143"/>
      <c r="F216" s="64"/>
      <c r="G216" s="64"/>
      <c r="H216" s="64"/>
      <c r="I216" s="118"/>
      <c r="J216" s="64"/>
      <c r="K216" s="65"/>
      <c r="L216" s="105"/>
      <c r="M216" s="8"/>
      <c r="N216" s="91"/>
      <c r="O216" s="10"/>
      <c r="P216" s="10"/>
      <c r="Q216" s="11"/>
      <c r="R216" s="11"/>
      <c r="S216" s="43"/>
      <c r="Y216" s="122"/>
      <c r="Z216" s="50"/>
      <c r="AA216" s="50"/>
      <c r="AB216" s="50"/>
      <c r="AC216" s="50"/>
      <c r="AD216" s="121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</row>
    <row r="217" spans="1:45" ht="22.5" customHeight="1" x14ac:dyDescent="0.55000000000000004">
      <c r="A217" s="5">
        <v>1000</v>
      </c>
      <c r="B217" s="52" t="s">
        <v>66</v>
      </c>
      <c r="C217" s="63"/>
      <c r="D217" s="64"/>
      <c r="E217" s="143"/>
      <c r="F217" s="64"/>
      <c r="G217" s="64"/>
      <c r="H217" s="64"/>
      <c r="I217" s="118"/>
      <c r="J217" s="64"/>
      <c r="K217" s="65"/>
      <c r="L217" s="105"/>
      <c r="M217" s="8"/>
      <c r="N217" s="91"/>
      <c r="O217" s="10"/>
      <c r="P217" s="10"/>
      <c r="Q217" s="11"/>
      <c r="R217" s="11"/>
      <c r="S217" s="43"/>
      <c r="Y217" s="122"/>
      <c r="Z217" s="50"/>
      <c r="AA217" s="50"/>
      <c r="AB217" s="50"/>
      <c r="AC217" s="50"/>
      <c r="AD217" s="121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</row>
    <row r="218" spans="1:45" ht="22.5" customHeight="1" x14ac:dyDescent="0.55000000000000004">
      <c r="A218" s="5">
        <v>1000</v>
      </c>
      <c r="B218" s="52" t="s">
        <v>66</v>
      </c>
      <c r="C218" s="63"/>
      <c r="D218" s="64"/>
      <c r="E218" s="144"/>
      <c r="F218" s="118"/>
      <c r="G218" s="118"/>
      <c r="H218" s="118"/>
      <c r="I218" s="64"/>
      <c r="J218" s="118"/>
      <c r="K218" s="118"/>
      <c r="L218" s="105"/>
      <c r="M218" s="8"/>
      <c r="N218" s="91"/>
      <c r="O218" s="10"/>
      <c r="P218" s="10"/>
      <c r="Q218" s="11"/>
      <c r="R218" s="11"/>
      <c r="S218" s="43"/>
      <c r="Y218" s="122"/>
      <c r="Z218" s="50"/>
      <c r="AA218" s="50"/>
      <c r="AB218" s="50"/>
      <c r="AC218" s="50"/>
      <c r="AD218" s="121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</row>
    <row r="219" spans="1:45" ht="22.5" customHeight="1" x14ac:dyDescent="0.55000000000000004">
      <c r="A219" s="5">
        <v>1000</v>
      </c>
      <c r="B219" s="52" t="s">
        <v>66</v>
      </c>
      <c r="C219" s="63"/>
      <c r="D219" s="64"/>
      <c r="E219" s="144"/>
      <c r="F219" s="118"/>
      <c r="G219" s="118"/>
      <c r="H219" s="118"/>
      <c r="I219" s="64"/>
      <c r="J219" s="118"/>
      <c r="K219" s="118"/>
      <c r="L219" s="105"/>
      <c r="M219" s="8"/>
      <c r="N219" s="91"/>
      <c r="O219" s="10"/>
      <c r="P219" s="10"/>
      <c r="Q219" s="11"/>
      <c r="R219" s="11"/>
      <c r="S219" s="43"/>
      <c r="Y219" s="122"/>
      <c r="Z219" s="50"/>
      <c r="AA219" s="50"/>
      <c r="AB219" s="50"/>
      <c r="AC219" s="50"/>
      <c r="AD219" s="121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</row>
    <row r="220" spans="1:45" ht="22.5" customHeight="1" x14ac:dyDescent="0.55000000000000004">
      <c r="A220" s="5">
        <v>1000</v>
      </c>
      <c r="B220" s="52" t="s">
        <v>66</v>
      </c>
      <c r="C220" s="63"/>
      <c r="D220" s="64"/>
      <c r="E220" s="144"/>
      <c r="F220" s="118"/>
      <c r="G220" s="118"/>
      <c r="H220" s="118"/>
      <c r="I220" s="64"/>
      <c r="J220" s="118"/>
      <c r="K220" s="118"/>
      <c r="L220" s="105"/>
      <c r="M220" s="8"/>
      <c r="N220" s="91"/>
      <c r="O220" s="10"/>
      <c r="P220" s="10"/>
      <c r="Q220" s="11"/>
      <c r="R220" s="11"/>
      <c r="S220" s="43"/>
      <c r="Y220" s="122"/>
      <c r="Z220" s="50"/>
      <c r="AA220" s="50"/>
      <c r="AB220" s="50"/>
      <c r="AC220" s="50"/>
      <c r="AD220" s="121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</row>
    <row r="221" spans="1:45" ht="22.5" customHeight="1" x14ac:dyDescent="0.55000000000000004">
      <c r="A221" s="5">
        <v>1000</v>
      </c>
      <c r="B221" s="52" t="s">
        <v>66</v>
      </c>
      <c r="C221" s="63"/>
      <c r="D221" s="64"/>
      <c r="E221" s="144"/>
      <c r="F221" s="118"/>
      <c r="G221" s="118"/>
      <c r="H221" s="118"/>
      <c r="I221" s="118"/>
      <c r="J221" s="117"/>
      <c r="K221" s="118"/>
      <c r="L221" s="105"/>
      <c r="M221" s="8"/>
      <c r="N221" s="91"/>
      <c r="O221" s="10"/>
      <c r="P221" s="10"/>
      <c r="Q221" s="11"/>
      <c r="R221" s="11"/>
      <c r="S221" s="43"/>
      <c r="Y221" s="122"/>
      <c r="Z221" s="50"/>
      <c r="AA221" s="50"/>
      <c r="AB221" s="50"/>
      <c r="AC221" s="50"/>
      <c r="AD221" s="121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</row>
    <row r="222" spans="1:45" ht="22.5" customHeight="1" x14ac:dyDescent="0.55000000000000004">
      <c r="A222" s="5">
        <v>1000</v>
      </c>
      <c r="B222" s="52" t="s">
        <v>66</v>
      </c>
      <c r="C222" s="63"/>
      <c r="D222" s="64"/>
      <c r="E222" s="144"/>
      <c r="F222" s="118"/>
      <c r="G222" s="118"/>
      <c r="H222" s="118"/>
      <c r="I222" s="118"/>
      <c r="J222" s="117"/>
      <c r="K222" s="118"/>
      <c r="L222" s="105"/>
      <c r="M222" s="8"/>
      <c r="N222" s="91"/>
      <c r="O222" s="10"/>
      <c r="P222" s="10"/>
      <c r="Q222" s="11"/>
      <c r="R222" s="11"/>
      <c r="S222" s="43"/>
      <c r="Y222" s="122"/>
      <c r="Z222" s="50"/>
      <c r="AA222" s="50"/>
      <c r="AB222" s="50"/>
      <c r="AC222" s="50"/>
      <c r="AD222" s="121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</row>
    <row r="223" spans="1:45" ht="22.5" customHeight="1" x14ac:dyDescent="0.55000000000000004">
      <c r="A223" s="5">
        <v>1000</v>
      </c>
      <c r="B223" s="52" t="s">
        <v>66</v>
      </c>
      <c r="C223" s="63"/>
      <c r="D223" s="64"/>
      <c r="E223" s="144"/>
      <c r="F223" s="118"/>
      <c r="G223" s="118"/>
      <c r="H223" s="118"/>
      <c r="I223" s="118"/>
      <c r="J223" s="117"/>
      <c r="K223" s="118"/>
      <c r="L223" s="105"/>
      <c r="M223" s="8"/>
      <c r="N223" s="91"/>
      <c r="O223" s="10"/>
      <c r="P223" s="10"/>
      <c r="Q223" s="11"/>
      <c r="R223" s="11"/>
      <c r="S223" s="43"/>
      <c r="Y223" s="122"/>
      <c r="Z223" s="50"/>
      <c r="AA223" s="50"/>
      <c r="AB223" s="50"/>
      <c r="AC223" s="50"/>
      <c r="AD223" s="121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</row>
    <row r="224" spans="1:45" ht="22.5" customHeight="1" x14ac:dyDescent="0.55000000000000004">
      <c r="A224" s="5">
        <v>1000</v>
      </c>
      <c r="B224" s="52" t="s">
        <v>66</v>
      </c>
      <c r="C224" s="63"/>
      <c r="D224" s="64"/>
      <c r="E224" s="144"/>
      <c r="F224" s="118"/>
      <c r="G224" s="118"/>
      <c r="H224" s="118"/>
      <c r="I224" s="118"/>
      <c r="J224" s="117"/>
      <c r="K224" s="118"/>
      <c r="L224" s="105"/>
      <c r="M224" s="8"/>
      <c r="N224" s="91"/>
      <c r="O224" s="10"/>
      <c r="P224" s="10"/>
      <c r="Q224" s="11"/>
      <c r="R224" s="11"/>
      <c r="S224" s="43"/>
      <c r="Y224" s="122"/>
      <c r="Z224" s="50"/>
      <c r="AA224" s="50"/>
      <c r="AB224" s="50"/>
      <c r="AC224" s="50"/>
      <c r="AD224" s="121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</row>
    <row r="225" spans="1:41" ht="22.5" customHeight="1" x14ac:dyDescent="0.55000000000000004">
      <c r="A225" s="5">
        <v>1000</v>
      </c>
      <c r="B225" s="52" t="s">
        <v>66</v>
      </c>
      <c r="C225" s="63"/>
      <c r="D225" s="64"/>
      <c r="E225" s="143"/>
      <c r="F225" s="64"/>
      <c r="G225" s="118"/>
      <c r="H225" s="118"/>
      <c r="I225" s="118"/>
      <c r="J225" s="118"/>
      <c r="K225" s="65"/>
      <c r="L225" s="105"/>
      <c r="M225" s="8"/>
      <c r="N225" s="91"/>
      <c r="O225" s="10"/>
      <c r="P225" s="10"/>
      <c r="Q225" s="11"/>
      <c r="R225" s="11"/>
      <c r="S225" s="43"/>
      <c r="Y225" s="122"/>
      <c r="Z225" s="50"/>
      <c r="AA225" s="50"/>
      <c r="AB225" s="50"/>
      <c r="AC225" s="50"/>
      <c r="AD225" s="121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</row>
    <row r="226" spans="1:41" ht="22.5" customHeight="1" x14ac:dyDescent="0.55000000000000004">
      <c r="A226" s="5">
        <v>1000</v>
      </c>
      <c r="B226" s="52" t="s">
        <v>66</v>
      </c>
      <c r="C226" s="63"/>
      <c r="D226" s="64"/>
      <c r="E226" s="143"/>
      <c r="F226" s="64"/>
      <c r="G226" s="118"/>
      <c r="H226" s="118"/>
      <c r="I226" s="118"/>
      <c r="J226" s="118"/>
      <c r="K226" s="65"/>
      <c r="L226" s="105"/>
      <c r="M226" s="8"/>
      <c r="N226" s="91"/>
      <c r="O226" s="10"/>
      <c r="P226" s="10"/>
      <c r="Q226" s="11"/>
      <c r="R226" s="11"/>
      <c r="S226" s="43"/>
      <c r="Y226" s="122"/>
      <c r="Z226" s="50"/>
      <c r="AA226" s="50"/>
      <c r="AB226" s="50"/>
      <c r="AC226" s="50"/>
      <c r="AD226" s="121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</row>
    <row r="227" spans="1:41" ht="22.5" customHeight="1" x14ac:dyDescent="0.55000000000000004">
      <c r="A227" s="5">
        <v>1000</v>
      </c>
      <c r="B227" s="52" t="s">
        <v>66</v>
      </c>
      <c r="C227" s="63"/>
      <c r="D227" s="64"/>
      <c r="E227" s="143"/>
      <c r="F227" s="64"/>
      <c r="G227" s="64"/>
      <c r="H227" s="64"/>
      <c r="I227" s="118"/>
      <c r="J227" s="118"/>
      <c r="K227" s="118"/>
      <c r="L227" s="105"/>
      <c r="M227" s="8"/>
      <c r="N227" s="91"/>
      <c r="O227" s="10"/>
      <c r="P227" s="10"/>
      <c r="Q227" s="11"/>
      <c r="R227" s="11"/>
      <c r="S227" s="43"/>
      <c r="Y227" s="122"/>
      <c r="Z227" s="50"/>
      <c r="AA227" s="50"/>
      <c r="AB227" s="50"/>
      <c r="AC227" s="50"/>
      <c r="AD227" s="121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</row>
    <row r="228" spans="1:41" ht="22.5" customHeight="1" x14ac:dyDescent="0.55000000000000004">
      <c r="A228" s="5">
        <v>1000</v>
      </c>
      <c r="B228" s="52" t="s">
        <v>66</v>
      </c>
      <c r="C228" s="63"/>
      <c r="D228" s="64"/>
      <c r="E228" s="143"/>
      <c r="F228" s="64"/>
      <c r="G228" s="64"/>
      <c r="H228" s="64"/>
      <c r="I228" s="64"/>
      <c r="J228" s="118"/>
      <c r="K228" s="118"/>
      <c r="L228" s="105"/>
      <c r="M228" s="8"/>
      <c r="N228" s="91"/>
      <c r="O228" s="10"/>
      <c r="P228" s="10"/>
      <c r="Q228" s="11"/>
      <c r="R228" s="11"/>
      <c r="S228" s="43"/>
      <c r="Y228" s="122"/>
      <c r="Z228" s="50"/>
      <c r="AA228" s="50"/>
      <c r="AB228" s="50"/>
      <c r="AC228" s="50"/>
      <c r="AD228" s="121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</row>
    <row r="229" spans="1:41" ht="22.5" customHeight="1" x14ac:dyDescent="0.55000000000000004">
      <c r="A229" s="5">
        <v>1000</v>
      </c>
      <c r="B229" s="52" t="s">
        <v>66</v>
      </c>
      <c r="C229" s="63"/>
      <c r="D229" s="64"/>
      <c r="E229" s="143"/>
      <c r="F229" s="64"/>
      <c r="G229" s="64"/>
      <c r="H229" s="64"/>
      <c r="I229" s="64"/>
      <c r="J229" s="64"/>
      <c r="K229" s="118"/>
      <c r="L229" s="105"/>
      <c r="M229" s="8"/>
      <c r="N229" s="91"/>
      <c r="O229" s="10"/>
      <c r="P229" s="10"/>
      <c r="Q229" s="11"/>
      <c r="R229" s="11"/>
      <c r="S229" s="43"/>
      <c r="Y229" s="122"/>
      <c r="Z229" s="50"/>
      <c r="AA229" s="50"/>
      <c r="AB229" s="50"/>
      <c r="AC229" s="50"/>
      <c r="AD229" s="121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</row>
    <row r="230" spans="1:41" ht="22.5" customHeight="1" x14ac:dyDescent="0.55000000000000004">
      <c r="A230" s="5">
        <v>1000</v>
      </c>
      <c r="B230" s="52" t="s">
        <v>66</v>
      </c>
      <c r="C230" s="63"/>
      <c r="D230" s="64"/>
      <c r="E230" s="143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11"/>
      <c r="S230" s="43"/>
      <c r="Y230" s="122"/>
      <c r="Z230" s="50"/>
      <c r="AA230" s="50"/>
      <c r="AB230" s="50"/>
      <c r="AC230" s="50"/>
      <c r="AD230" s="121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</row>
    <row r="231" spans="1:41" ht="22.5" customHeight="1" x14ac:dyDescent="0.55000000000000004">
      <c r="A231" s="5">
        <v>1000</v>
      </c>
      <c r="B231" s="52" t="s">
        <v>66</v>
      </c>
      <c r="C231" s="63"/>
      <c r="D231" s="64"/>
      <c r="E231" s="143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11"/>
      <c r="S231" s="43"/>
      <c r="Y231" s="122"/>
      <c r="Z231" s="50"/>
      <c r="AA231" s="50"/>
      <c r="AB231" s="50"/>
      <c r="AC231" s="50"/>
      <c r="AD231" s="121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</row>
    <row r="232" spans="1:41" ht="22.5" customHeight="1" x14ac:dyDescent="0.55000000000000004">
      <c r="A232" s="5">
        <v>1000</v>
      </c>
      <c r="B232" s="52" t="s">
        <v>66</v>
      </c>
      <c r="C232" s="63"/>
      <c r="D232" s="64"/>
      <c r="E232" s="143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11"/>
      <c r="S232" s="43"/>
      <c r="Y232" s="122"/>
      <c r="Z232" s="50"/>
      <c r="AA232" s="50"/>
      <c r="AB232" s="50"/>
      <c r="AC232" s="50"/>
      <c r="AD232" s="121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</row>
    <row r="233" spans="1:41" ht="22.5" customHeight="1" x14ac:dyDescent="0.55000000000000004">
      <c r="A233" s="5">
        <v>1000</v>
      </c>
      <c r="B233" s="52" t="s">
        <v>66</v>
      </c>
      <c r="C233" s="63"/>
      <c r="D233" s="64"/>
      <c r="E233" s="143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11"/>
      <c r="S233" s="43"/>
      <c r="Y233" s="122"/>
      <c r="Z233" s="50"/>
      <c r="AA233" s="50"/>
      <c r="AB233" s="50"/>
      <c r="AC233" s="50"/>
      <c r="AD233" s="121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</row>
    <row r="234" spans="1:41" ht="22.5" customHeight="1" x14ac:dyDescent="0.55000000000000004">
      <c r="A234" s="5">
        <v>1000</v>
      </c>
      <c r="B234" s="52" t="s">
        <v>66</v>
      </c>
      <c r="C234" s="63"/>
      <c r="D234" s="64"/>
      <c r="E234" s="143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11"/>
      <c r="S234" s="43"/>
      <c r="Y234" s="122"/>
      <c r="Z234" s="50"/>
      <c r="AA234" s="50"/>
      <c r="AB234" s="50"/>
      <c r="AC234" s="50"/>
      <c r="AD234" s="121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</row>
    <row r="235" spans="1:41" ht="22.5" customHeight="1" x14ac:dyDescent="0.55000000000000004">
      <c r="A235" s="5">
        <v>1000</v>
      </c>
      <c r="B235" s="52" t="s">
        <v>66</v>
      </c>
      <c r="C235" s="63"/>
      <c r="D235" s="64"/>
      <c r="E235" s="143"/>
      <c r="F235" s="64"/>
      <c r="G235" s="64"/>
      <c r="H235" s="64"/>
      <c r="I235" s="118"/>
      <c r="J235" s="64"/>
      <c r="K235" s="64"/>
      <c r="L235" s="105"/>
      <c r="M235" s="8"/>
      <c r="N235" s="91"/>
      <c r="O235" s="10"/>
      <c r="P235" s="10"/>
      <c r="Q235" s="11"/>
      <c r="R235" s="11"/>
      <c r="S235" s="43"/>
      <c r="Y235" s="122"/>
      <c r="Z235" s="50"/>
      <c r="AA235" s="50"/>
      <c r="AB235" s="50"/>
      <c r="AC235" s="50"/>
      <c r="AD235" s="121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</row>
    <row r="236" spans="1:41" ht="22.5" customHeight="1" x14ac:dyDescent="0.55000000000000004">
      <c r="A236" s="5">
        <v>1000</v>
      </c>
      <c r="B236" s="52" t="s">
        <v>66</v>
      </c>
      <c r="C236" s="63"/>
      <c r="D236" s="64"/>
      <c r="E236" s="143"/>
      <c r="F236" s="64"/>
      <c r="G236" s="64"/>
      <c r="H236" s="64"/>
      <c r="I236" s="118"/>
      <c r="J236" s="64"/>
      <c r="K236" s="64"/>
      <c r="L236" s="105"/>
      <c r="M236" s="8"/>
      <c r="N236" s="91"/>
      <c r="O236" s="10"/>
      <c r="P236" s="10"/>
      <c r="Q236" s="11"/>
      <c r="R236" s="11"/>
      <c r="S236" s="43"/>
      <c r="Y236" s="122"/>
      <c r="Z236" s="50"/>
      <c r="AA236" s="50"/>
      <c r="AB236" s="50"/>
      <c r="AC236" s="50"/>
      <c r="AD236" s="121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</row>
    <row r="237" spans="1:41" ht="22.5" customHeight="1" x14ac:dyDescent="0.55000000000000004">
      <c r="A237" s="5">
        <v>1000</v>
      </c>
      <c r="B237" s="52" t="s">
        <v>66</v>
      </c>
      <c r="C237" s="63"/>
      <c r="D237" s="64"/>
      <c r="E237" s="143"/>
      <c r="F237" s="64"/>
      <c r="G237" s="64"/>
      <c r="H237" s="64"/>
      <c r="I237" s="64"/>
      <c r="J237" s="64"/>
      <c r="K237" s="64"/>
      <c r="L237" s="105"/>
      <c r="M237" s="8"/>
      <c r="N237" s="91"/>
      <c r="O237" s="10"/>
      <c r="P237" s="10"/>
      <c r="Q237" s="11"/>
      <c r="R237" s="11"/>
      <c r="S237" s="43"/>
      <c r="Y237" s="122"/>
      <c r="Z237" s="50"/>
      <c r="AA237" s="50"/>
      <c r="AB237" s="50"/>
      <c r="AC237" s="50"/>
      <c r="AD237" s="121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</row>
    <row r="238" spans="1:41" ht="22.5" customHeight="1" x14ac:dyDescent="0.55000000000000004">
      <c r="A238" s="5">
        <v>1000</v>
      </c>
      <c r="B238" s="52" t="s">
        <v>66</v>
      </c>
      <c r="C238" s="63"/>
      <c r="D238" s="64"/>
      <c r="E238" s="143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11"/>
      <c r="S238" s="43"/>
      <c r="Y238" s="122"/>
      <c r="Z238" s="50"/>
      <c r="AA238" s="50"/>
      <c r="AB238" s="50"/>
      <c r="AC238" s="50"/>
      <c r="AD238" s="121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</row>
    <row r="239" spans="1:41" ht="22.5" customHeight="1" x14ac:dyDescent="0.55000000000000004">
      <c r="A239" s="5">
        <v>1000</v>
      </c>
      <c r="B239" s="52" t="s">
        <v>66</v>
      </c>
      <c r="C239" s="63"/>
      <c r="D239" s="64"/>
      <c r="E239" s="143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11"/>
      <c r="S239" s="43"/>
      <c r="Y239" s="122"/>
      <c r="Z239" s="50"/>
      <c r="AA239" s="50"/>
      <c r="AB239" s="50"/>
      <c r="AC239" s="50"/>
      <c r="AD239" s="121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</row>
    <row r="240" spans="1:41" ht="22.5" customHeight="1" x14ac:dyDescent="0.55000000000000004">
      <c r="A240" s="5">
        <v>1000</v>
      </c>
      <c r="B240" s="52" t="s">
        <v>66</v>
      </c>
      <c r="C240" s="63"/>
      <c r="D240" s="64"/>
      <c r="E240" s="143"/>
      <c r="F240" s="64"/>
      <c r="G240" s="64"/>
      <c r="H240" s="64"/>
      <c r="I240" s="64"/>
      <c r="J240" s="64"/>
      <c r="K240" s="64"/>
      <c r="L240" s="105"/>
      <c r="M240" s="8"/>
      <c r="N240" s="91"/>
      <c r="O240" s="10"/>
      <c r="P240" s="10"/>
      <c r="Q240" s="11"/>
      <c r="R240" s="11"/>
      <c r="S240" s="43"/>
      <c r="Y240" s="122"/>
      <c r="Z240" s="50"/>
      <c r="AA240" s="50"/>
      <c r="AB240" s="50"/>
      <c r="AC240" s="50"/>
      <c r="AD240" s="121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</row>
    <row r="241" spans="1:41" ht="22.5" customHeight="1" x14ac:dyDescent="0.55000000000000004">
      <c r="A241" s="5">
        <v>1000</v>
      </c>
      <c r="B241" s="52" t="s">
        <v>66</v>
      </c>
      <c r="C241" s="63"/>
      <c r="D241" s="64"/>
      <c r="E241" s="143"/>
      <c r="F241" s="64"/>
      <c r="G241" s="64"/>
      <c r="H241" s="64"/>
      <c r="I241" s="64"/>
      <c r="J241" s="64"/>
      <c r="K241" s="64"/>
      <c r="L241" s="105"/>
      <c r="M241" s="8"/>
      <c r="N241" s="91"/>
      <c r="O241" s="10"/>
      <c r="P241" s="10"/>
      <c r="Q241" s="11"/>
      <c r="R241" s="11"/>
      <c r="S241" s="43"/>
      <c r="Y241" s="122"/>
      <c r="Z241" s="50"/>
      <c r="AA241" s="50"/>
      <c r="AB241" s="50"/>
      <c r="AC241" s="50"/>
      <c r="AD241" s="121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</row>
    <row r="242" spans="1:41" ht="22.5" customHeight="1" x14ac:dyDescent="0.55000000000000004">
      <c r="A242" s="5">
        <v>1000</v>
      </c>
      <c r="B242" s="52" t="s">
        <v>66</v>
      </c>
      <c r="C242" s="63"/>
      <c r="D242" s="64"/>
      <c r="E242" s="143"/>
      <c r="F242" s="64"/>
      <c r="G242" s="64"/>
      <c r="H242" s="64"/>
      <c r="I242" s="118"/>
      <c r="J242" s="64"/>
      <c r="K242" s="64"/>
      <c r="L242" s="105"/>
      <c r="M242" s="8"/>
      <c r="N242" s="91"/>
      <c r="O242" s="10"/>
      <c r="P242" s="10"/>
      <c r="Q242" s="11"/>
      <c r="R242" s="11"/>
      <c r="S242" s="43"/>
      <c r="Y242" s="122"/>
      <c r="Z242" s="50"/>
      <c r="AA242" s="50"/>
      <c r="AB242" s="50"/>
      <c r="AC242" s="50"/>
      <c r="AD242" s="121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</row>
    <row r="243" spans="1:41" ht="22.5" customHeight="1" x14ac:dyDescent="0.55000000000000004">
      <c r="A243" s="5">
        <v>1000</v>
      </c>
      <c r="B243" s="52" t="s">
        <v>66</v>
      </c>
      <c r="C243" s="63"/>
      <c r="D243" s="64"/>
      <c r="E243" s="143"/>
      <c r="F243" s="64"/>
      <c r="G243" s="64"/>
      <c r="H243" s="64"/>
      <c r="I243" s="118"/>
      <c r="J243" s="64"/>
      <c r="K243" s="64"/>
      <c r="L243" s="105"/>
      <c r="M243" s="8"/>
      <c r="N243" s="91"/>
      <c r="O243" s="10"/>
      <c r="P243" s="10"/>
      <c r="Q243" s="11"/>
      <c r="R243" s="11"/>
      <c r="S243" s="43"/>
      <c r="Y243" s="122"/>
      <c r="Z243" s="50"/>
      <c r="AA243" s="50"/>
      <c r="AB243" s="50"/>
      <c r="AC243" s="50"/>
      <c r="AD243" s="121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</row>
    <row r="244" spans="1:41" ht="22.5" customHeight="1" x14ac:dyDescent="0.55000000000000004">
      <c r="A244" s="5">
        <v>1000</v>
      </c>
      <c r="B244" s="52" t="s">
        <v>66</v>
      </c>
      <c r="C244" s="63"/>
      <c r="D244" s="64"/>
      <c r="E244" s="143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11"/>
      <c r="S244" s="43"/>
      <c r="Y244" s="122"/>
      <c r="Z244" s="50"/>
      <c r="AA244" s="50"/>
      <c r="AB244" s="50"/>
      <c r="AC244" s="50"/>
      <c r="AD244" s="121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</row>
    <row r="245" spans="1:41" ht="22.5" customHeight="1" x14ac:dyDescent="0.55000000000000004">
      <c r="A245" s="5">
        <v>1000</v>
      </c>
      <c r="B245" s="52" t="s">
        <v>66</v>
      </c>
      <c r="C245" s="63"/>
      <c r="D245" s="64"/>
      <c r="E245" s="143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11"/>
      <c r="S245" s="43"/>
      <c r="Y245" s="122"/>
      <c r="Z245" s="50"/>
      <c r="AA245" s="50"/>
      <c r="AB245" s="50"/>
      <c r="AC245" s="50"/>
      <c r="AD245" s="121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</row>
    <row r="246" spans="1:41" ht="22.5" customHeight="1" x14ac:dyDescent="0.55000000000000004">
      <c r="A246" s="5">
        <v>1000</v>
      </c>
      <c r="B246" s="52" t="s">
        <v>66</v>
      </c>
      <c r="C246" s="63"/>
      <c r="D246" s="64"/>
      <c r="E246" s="143"/>
      <c r="F246" s="64"/>
      <c r="G246" s="64"/>
      <c r="H246" s="64"/>
      <c r="I246" s="64"/>
      <c r="J246" s="64"/>
      <c r="K246" s="118"/>
      <c r="L246" s="105"/>
      <c r="M246" s="8"/>
      <c r="N246" s="91"/>
      <c r="O246" s="10"/>
      <c r="P246" s="10"/>
      <c r="Q246" s="11"/>
      <c r="R246" s="11"/>
      <c r="S246" s="43"/>
      <c r="Y246" s="122"/>
      <c r="Z246" s="50"/>
      <c r="AA246" s="50"/>
      <c r="AB246" s="50"/>
      <c r="AC246" s="50"/>
      <c r="AD246" s="121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</row>
    <row r="247" spans="1:41" ht="22.5" customHeight="1" x14ac:dyDescent="0.55000000000000004">
      <c r="A247" s="5">
        <v>1000</v>
      </c>
      <c r="B247" s="52" t="s">
        <v>66</v>
      </c>
      <c r="C247" s="63"/>
      <c r="D247" s="64"/>
      <c r="E247" s="143"/>
      <c r="F247" s="64"/>
      <c r="G247" s="64"/>
      <c r="H247" s="64"/>
      <c r="I247" s="64"/>
      <c r="J247" s="64"/>
      <c r="K247" s="64"/>
      <c r="L247" s="105"/>
      <c r="M247" s="8"/>
      <c r="N247" s="91"/>
      <c r="O247" s="10"/>
      <c r="P247" s="10"/>
      <c r="Q247" s="11"/>
      <c r="R247" s="11"/>
      <c r="S247" s="43"/>
      <c r="Y247" s="122"/>
      <c r="Z247" s="50"/>
      <c r="AA247" s="50"/>
      <c r="AB247" s="50"/>
      <c r="AC247" s="50"/>
      <c r="AD247" s="121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</row>
    <row r="248" spans="1:41" ht="22.5" customHeight="1" x14ac:dyDescent="0.55000000000000004">
      <c r="A248" s="5">
        <v>1000</v>
      </c>
      <c r="B248" s="52" t="s">
        <v>66</v>
      </c>
      <c r="C248" s="63"/>
      <c r="D248" s="64"/>
      <c r="E248" s="143"/>
      <c r="F248" s="64"/>
      <c r="G248" s="64"/>
      <c r="H248" s="64"/>
      <c r="I248" s="64"/>
      <c r="J248" s="64"/>
      <c r="K248" s="118"/>
      <c r="L248" s="105"/>
      <c r="M248" s="8"/>
      <c r="N248" s="91"/>
      <c r="O248" s="10"/>
      <c r="P248" s="10"/>
      <c r="Q248" s="11"/>
      <c r="R248" s="11"/>
      <c r="S248" s="43"/>
      <c r="Y248" s="122"/>
      <c r="Z248" s="50"/>
      <c r="AA248" s="50"/>
      <c r="AB248" s="50"/>
      <c r="AC248" s="50"/>
      <c r="AD248" s="121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</row>
    <row r="249" spans="1:41" ht="22.5" customHeight="1" x14ac:dyDescent="0.55000000000000004">
      <c r="A249" s="5">
        <v>1000</v>
      </c>
      <c r="B249" s="52" t="s">
        <v>66</v>
      </c>
      <c r="C249" s="63"/>
      <c r="D249" s="64"/>
      <c r="E249" s="143"/>
      <c r="F249" s="64"/>
      <c r="G249" s="64"/>
      <c r="H249" s="64"/>
      <c r="I249" s="64"/>
      <c r="J249" s="64"/>
      <c r="K249" s="118"/>
      <c r="L249" s="105"/>
      <c r="M249" s="8"/>
      <c r="N249" s="91"/>
      <c r="O249" s="10"/>
      <c r="P249" s="10"/>
      <c r="Q249" s="11"/>
      <c r="R249" s="11"/>
      <c r="S249" s="43"/>
      <c r="Y249" s="122"/>
      <c r="Z249" s="50"/>
      <c r="AA249" s="50"/>
      <c r="AB249" s="50"/>
      <c r="AC249" s="50"/>
      <c r="AD249" s="121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</row>
    <row r="250" spans="1:41" ht="22.5" customHeight="1" x14ac:dyDescent="0.55000000000000004">
      <c r="A250" s="5">
        <v>1000</v>
      </c>
      <c r="B250" s="52" t="s">
        <v>66</v>
      </c>
      <c r="C250" s="63"/>
      <c r="D250" s="64"/>
      <c r="E250" s="143"/>
      <c r="F250" s="64"/>
      <c r="G250" s="64"/>
      <c r="H250" s="64"/>
      <c r="I250" s="64"/>
      <c r="J250" s="64"/>
      <c r="K250" s="118"/>
      <c r="L250" s="105"/>
      <c r="M250" s="8"/>
      <c r="N250" s="91"/>
      <c r="O250" s="10"/>
      <c r="P250" s="10"/>
      <c r="Q250" s="11"/>
      <c r="R250" s="11"/>
      <c r="S250" s="43"/>
      <c r="Y250" s="122"/>
      <c r="Z250" s="50"/>
      <c r="AA250" s="50"/>
      <c r="AB250" s="50"/>
      <c r="AC250" s="50"/>
      <c r="AD250" s="121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</row>
    <row r="251" spans="1:41" ht="22.5" customHeight="1" x14ac:dyDescent="0.55000000000000004">
      <c r="A251" s="5">
        <v>1000</v>
      </c>
      <c r="B251" s="52" t="s">
        <v>66</v>
      </c>
      <c r="C251" s="63"/>
      <c r="D251" s="64"/>
      <c r="E251" s="143"/>
      <c r="F251" s="64"/>
      <c r="G251" s="64"/>
      <c r="H251" s="64"/>
      <c r="I251" s="64"/>
      <c r="J251" s="64"/>
      <c r="K251" s="64"/>
      <c r="L251" s="105"/>
      <c r="M251" s="8"/>
      <c r="N251" s="91"/>
      <c r="O251" s="10"/>
      <c r="P251" s="10"/>
      <c r="Q251" s="11"/>
      <c r="R251" s="11"/>
      <c r="S251" s="43"/>
      <c r="Y251" s="122"/>
      <c r="Z251" s="50"/>
      <c r="AA251" s="50"/>
      <c r="AB251" s="50"/>
      <c r="AC251" s="50"/>
      <c r="AD251" s="121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</row>
    <row r="252" spans="1:41" ht="22.5" customHeight="1" x14ac:dyDescent="0.55000000000000004">
      <c r="A252" s="5">
        <v>1000</v>
      </c>
      <c r="B252" s="52" t="s">
        <v>66</v>
      </c>
      <c r="C252" s="63"/>
      <c r="D252" s="64"/>
      <c r="E252" s="143"/>
      <c r="F252" s="64"/>
      <c r="G252" s="64"/>
      <c r="H252" s="64"/>
      <c r="I252" s="64"/>
      <c r="J252" s="64"/>
      <c r="K252" s="118"/>
      <c r="L252" s="105"/>
      <c r="M252" s="8"/>
      <c r="N252" s="91"/>
      <c r="O252" s="10"/>
      <c r="P252" s="10"/>
      <c r="Q252" s="11"/>
      <c r="R252" s="11"/>
      <c r="S252" s="43"/>
      <c r="Y252" s="122"/>
      <c r="Z252" s="50"/>
      <c r="AA252" s="50"/>
      <c r="AB252" s="50"/>
      <c r="AC252" s="50"/>
      <c r="AD252" s="121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</row>
    <row r="253" spans="1:41" ht="22.5" customHeight="1" x14ac:dyDescent="0.55000000000000004">
      <c r="A253" s="5">
        <v>1000</v>
      </c>
      <c r="B253" s="52" t="s">
        <v>66</v>
      </c>
      <c r="C253" s="63"/>
      <c r="D253" s="64"/>
      <c r="E253" s="143"/>
      <c r="F253" s="64"/>
      <c r="G253" s="64"/>
      <c r="H253" s="64"/>
      <c r="I253" s="64"/>
      <c r="J253" s="71"/>
      <c r="K253" s="64"/>
      <c r="L253" s="105"/>
      <c r="M253" s="8"/>
      <c r="N253" s="91"/>
      <c r="O253" s="10"/>
      <c r="P253" s="10"/>
      <c r="Q253" s="11"/>
      <c r="R253" s="11"/>
      <c r="S253" s="43"/>
      <c r="Y253" s="122"/>
      <c r="Z253" s="50"/>
      <c r="AA253" s="50"/>
      <c r="AB253" s="50"/>
      <c r="AC253" s="50"/>
      <c r="AD253" s="121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</row>
    <row r="254" spans="1:41" ht="22.5" customHeight="1" x14ac:dyDescent="0.55000000000000004">
      <c r="A254" s="5">
        <v>1000</v>
      </c>
      <c r="B254" s="52" t="s">
        <v>66</v>
      </c>
      <c r="C254" s="63"/>
      <c r="D254" s="64"/>
      <c r="E254" s="143"/>
      <c r="F254" s="64"/>
      <c r="G254" s="64"/>
      <c r="H254" s="64"/>
      <c r="I254" s="64"/>
      <c r="J254" s="71"/>
      <c r="K254" s="64"/>
      <c r="L254" s="105"/>
      <c r="M254" s="8"/>
      <c r="N254" s="91"/>
      <c r="O254" s="10"/>
      <c r="P254" s="10"/>
      <c r="Q254" s="11"/>
      <c r="R254" s="11"/>
      <c r="S254" s="43"/>
      <c r="Y254" s="122"/>
      <c r="Z254" s="50"/>
      <c r="AA254" s="50"/>
      <c r="AB254" s="50"/>
      <c r="AC254" s="50"/>
      <c r="AD254" s="121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</row>
    <row r="255" spans="1:41" ht="22.5" customHeight="1" x14ac:dyDescent="0.55000000000000004">
      <c r="A255" s="5">
        <v>1000</v>
      </c>
      <c r="B255" s="52" t="s">
        <v>66</v>
      </c>
      <c r="C255" s="63"/>
      <c r="D255" s="64"/>
      <c r="E255" s="143"/>
      <c r="F255" s="64"/>
      <c r="G255" s="64"/>
      <c r="H255" s="64"/>
      <c r="I255" s="64"/>
      <c r="J255" s="64"/>
      <c r="K255" s="64"/>
      <c r="L255" s="105"/>
      <c r="M255" s="8"/>
      <c r="N255" s="91"/>
      <c r="O255" s="10"/>
      <c r="P255" s="10"/>
      <c r="Q255" s="11"/>
      <c r="R255" s="11"/>
      <c r="S255" s="43"/>
      <c r="Y255" s="122"/>
      <c r="Z255" s="50"/>
      <c r="AA255" s="50"/>
      <c r="AB255" s="50"/>
      <c r="AC255" s="50"/>
      <c r="AD255" s="121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</row>
    <row r="256" spans="1:41" ht="22.5" customHeight="1" x14ac:dyDescent="0.55000000000000004">
      <c r="A256" s="5">
        <v>1000</v>
      </c>
      <c r="B256" s="52" t="s">
        <v>66</v>
      </c>
      <c r="C256" s="63"/>
      <c r="D256" s="64"/>
      <c r="E256" s="143"/>
      <c r="F256" s="64"/>
      <c r="G256" s="64"/>
      <c r="H256" s="64"/>
      <c r="I256" s="64"/>
      <c r="J256" s="64"/>
      <c r="K256" s="64"/>
      <c r="L256" s="105"/>
      <c r="M256" s="8"/>
      <c r="N256" s="91"/>
      <c r="O256" s="10"/>
      <c r="P256" s="10"/>
      <c r="Q256" s="11"/>
      <c r="R256" s="11"/>
      <c r="S256" s="43"/>
      <c r="Y256" s="122"/>
      <c r="Z256" s="50"/>
      <c r="AA256" s="50"/>
      <c r="AB256" s="50"/>
      <c r="AC256" s="50"/>
      <c r="AD256" s="121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</row>
    <row r="257" spans="1:41" ht="22.5" customHeight="1" x14ac:dyDescent="0.55000000000000004">
      <c r="A257" s="5">
        <v>1000</v>
      </c>
      <c r="B257" s="52" t="s">
        <v>66</v>
      </c>
      <c r="C257" s="63"/>
      <c r="D257" s="64"/>
      <c r="E257" s="143"/>
      <c r="F257" s="64"/>
      <c r="G257" s="64"/>
      <c r="H257" s="64"/>
      <c r="I257" s="64"/>
      <c r="J257" s="64"/>
      <c r="K257" s="64"/>
      <c r="L257" s="105"/>
      <c r="M257" s="8"/>
      <c r="N257" s="91"/>
      <c r="O257" s="10"/>
      <c r="P257" s="10"/>
      <c r="Q257" s="11"/>
      <c r="R257" s="11"/>
      <c r="S257" s="43"/>
      <c r="Y257" s="122"/>
      <c r="Z257" s="50"/>
      <c r="AA257" s="50"/>
      <c r="AB257" s="50"/>
      <c r="AC257" s="50"/>
      <c r="AD257" s="121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</row>
    <row r="258" spans="1:41" ht="22.5" customHeight="1" x14ac:dyDescent="0.55000000000000004">
      <c r="A258" s="5">
        <v>1000</v>
      </c>
      <c r="B258" s="52" t="s">
        <v>66</v>
      </c>
      <c r="C258" s="63"/>
      <c r="D258" s="64"/>
      <c r="E258" s="143"/>
      <c r="F258" s="64"/>
      <c r="G258" s="64"/>
      <c r="H258" s="64"/>
      <c r="I258" s="64"/>
      <c r="J258" s="118"/>
      <c r="K258" s="118"/>
      <c r="L258" s="105"/>
      <c r="M258" s="8"/>
      <c r="N258" s="91"/>
      <c r="O258" s="10"/>
      <c r="P258" s="10"/>
      <c r="Q258" s="11"/>
      <c r="R258" s="11"/>
      <c r="S258" s="43"/>
      <c r="Y258" s="122"/>
      <c r="Z258" s="50"/>
      <c r="AA258" s="50"/>
      <c r="AB258" s="50"/>
      <c r="AC258" s="50"/>
      <c r="AD258" s="121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</row>
    <row r="259" spans="1:41" ht="22.5" customHeight="1" x14ac:dyDescent="0.55000000000000004">
      <c r="A259" s="5">
        <v>1000</v>
      </c>
      <c r="B259" s="52" t="s">
        <v>66</v>
      </c>
      <c r="C259" s="63"/>
      <c r="D259" s="64"/>
      <c r="E259" s="143"/>
      <c r="F259" s="64"/>
      <c r="G259" s="64"/>
      <c r="H259" s="64"/>
      <c r="I259" s="118"/>
      <c r="J259" s="118"/>
      <c r="K259" s="118"/>
      <c r="L259" s="105"/>
      <c r="M259" s="8"/>
      <c r="N259" s="91"/>
      <c r="O259" s="10"/>
      <c r="P259" s="10"/>
      <c r="Q259" s="11"/>
      <c r="R259" s="11"/>
      <c r="S259" s="43"/>
      <c r="Y259" s="122"/>
      <c r="Z259" s="50"/>
      <c r="AA259" s="50"/>
      <c r="AB259" s="50"/>
      <c r="AC259" s="50"/>
      <c r="AD259" s="121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</row>
    <row r="260" spans="1:41" ht="22.5" customHeight="1" x14ac:dyDescent="0.55000000000000004">
      <c r="A260" s="5">
        <v>1000</v>
      </c>
      <c r="B260" s="52" t="s">
        <v>66</v>
      </c>
      <c r="C260" s="63"/>
      <c r="D260" s="64"/>
      <c r="E260" s="143"/>
      <c r="F260" s="64"/>
      <c r="G260" s="64"/>
      <c r="H260" s="64"/>
      <c r="I260" s="118"/>
      <c r="J260" s="118"/>
      <c r="K260" s="118"/>
      <c r="L260" s="105"/>
      <c r="M260" s="8"/>
      <c r="N260" s="91"/>
      <c r="O260" s="10"/>
      <c r="P260" s="10"/>
      <c r="Q260" s="11"/>
      <c r="R260" s="11"/>
      <c r="S260" s="43"/>
      <c r="Y260" s="122"/>
      <c r="Z260" s="50"/>
      <c r="AA260" s="50"/>
      <c r="AB260" s="50"/>
      <c r="AC260" s="50"/>
      <c r="AD260" s="121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</row>
    <row r="261" spans="1:41" ht="22.5" customHeight="1" x14ac:dyDescent="0.55000000000000004">
      <c r="A261" s="5">
        <v>1000</v>
      </c>
      <c r="B261" s="52" t="s">
        <v>66</v>
      </c>
      <c r="C261" s="63"/>
      <c r="D261" s="64"/>
      <c r="E261" s="144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11"/>
      <c r="S261" s="43"/>
      <c r="Y261" s="122"/>
      <c r="Z261" s="50"/>
      <c r="AA261" s="50"/>
      <c r="AB261" s="50"/>
      <c r="AC261" s="50"/>
      <c r="AD261" s="121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</row>
    <row r="262" spans="1:41" ht="22.5" customHeight="1" x14ac:dyDescent="0.55000000000000004">
      <c r="A262" s="5">
        <v>1000</v>
      </c>
      <c r="B262" s="52" t="s">
        <v>66</v>
      </c>
      <c r="C262" s="63"/>
      <c r="D262" s="64"/>
      <c r="E262" s="144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11"/>
      <c r="S262" s="43"/>
      <c r="Y262" s="122"/>
      <c r="Z262" s="50"/>
      <c r="AA262" s="50"/>
      <c r="AB262" s="50"/>
      <c r="AC262" s="50"/>
      <c r="AD262" s="121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</row>
    <row r="263" spans="1:41" ht="22.5" customHeight="1" x14ac:dyDescent="0.55000000000000004">
      <c r="A263" s="5">
        <v>1000</v>
      </c>
      <c r="B263" s="52" t="s">
        <v>66</v>
      </c>
      <c r="C263" s="63"/>
      <c r="D263" s="64"/>
      <c r="E263" s="144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11"/>
      <c r="S263" s="43"/>
      <c r="Y263" s="122"/>
      <c r="Z263" s="50"/>
      <c r="AA263" s="50"/>
      <c r="AB263" s="50"/>
      <c r="AC263" s="50"/>
      <c r="AD263" s="121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</row>
    <row r="264" spans="1:41" ht="22.5" customHeight="1" x14ac:dyDescent="0.55000000000000004">
      <c r="A264" s="5">
        <v>1000</v>
      </c>
      <c r="B264" s="52" t="s">
        <v>66</v>
      </c>
      <c r="C264" s="63"/>
      <c r="D264" s="64"/>
      <c r="E264" s="144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11"/>
      <c r="S264" s="43"/>
      <c r="Y264" s="122"/>
      <c r="Z264" s="50"/>
      <c r="AA264" s="50"/>
      <c r="AB264" s="50"/>
      <c r="AC264" s="50"/>
      <c r="AD264" s="121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</row>
    <row r="265" spans="1:41" ht="22.5" customHeight="1" x14ac:dyDescent="0.55000000000000004">
      <c r="A265" s="5">
        <v>1000</v>
      </c>
      <c r="B265" s="52"/>
      <c r="C265" s="63"/>
      <c r="D265" s="64"/>
      <c r="E265" s="144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11"/>
      <c r="S265" s="43"/>
      <c r="Y265" s="122"/>
      <c r="Z265" s="50"/>
      <c r="AA265" s="50"/>
      <c r="AB265" s="50"/>
      <c r="AC265" s="50"/>
      <c r="AD265" s="121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</row>
    <row r="266" spans="1:41" ht="22.5" customHeight="1" x14ac:dyDescent="0.55000000000000004">
      <c r="A266" s="5">
        <v>1000</v>
      </c>
      <c r="B266" s="52"/>
      <c r="C266" s="63"/>
      <c r="D266" s="64"/>
      <c r="E266" s="144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11"/>
      <c r="S266" s="43"/>
      <c r="Y266" s="122"/>
      <c r="Z266" s="50"/>
      <c r="AA266" s="50"/>
      <c r="AB266" s="50"/>
      <c r="AC266" s="50"/>
      <c r="AD266" s="121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</row>
    <row r="267" spans="1:41" ht="22.5" customHeight="1" x14ac:dyDescent="0.55000000000000004">
      <c r="A267" s="5">
        <v>1000</v>
      </c>
      <c r="B267" s="52"/>
      <c r="C267" s="63"/>
      <c r="D267" s="64"/>
      <c r="E267" s="144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11"/>
      <c r="S267" s="43"/>
      <c r="Y267" s="122"/>
      <c r="Z267" s="50"/>
      <c r="AA267" s="50"/>
      <c r="AB267" s="50"/>
      <c r="AC267" s="50"/>
      <c r="AD267" s="121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</row>
    <row r="268" spans="1:41" ht="22.5" customHeight="1" x14ac:dyDescent="0.55000000000000004">
      <c r="A268" s="5">
        <v>1000</v>
      </c>
      <c r="B268" s="52"/>
      <c r="C268" s="63"/>
      <c r="D268" s="64"/>
      <c r="E268" s="144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11"/>
      <c r="S268" s="43"/>
      <c r="Y268" s="122"/>
      <c r="Z268" s="50"/>
      <c r="AA268" s="50"/>
      <c r="AB268" s="50"/>
      <c r="AC268" s="50"/>
      <c r="AD268" s="121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</row>
    <row r="269" spans="1:41" ht="22.5" customHeight="1" x14ac:dyDescent="0.55000000000000004">
      <c r="A269" s="5">
        <v>1000</v>
      </c>
      <c r="B269" s="52" t="s">
        <v>66</v>
      </c>
      <c r="C269" s="63"/>
      <c r="D269" s="64"/>
      <c r="E269" s="143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11"/>
      <c r="S269" s="43"/>
      <c r="Y269" s="122"/>
      <c r="Z269" s="50"/>
      <c r="AA269" s="50"/>
      <c r="AB269" s="50"/>
      <c r="AC269" s="50"/>
      <c r="AD269" s="121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</row>
    <row r="270" spans="1:41" ht="22.5" customHeight="1" x14ac:dyDescent="0.55000000000000004">
      <c r="A270" s="5">
        <v>1000</v>
      </c>
      <c r="B270" s="52" t="s">
        <v>66</v>
      </c>
      <c r="C270" s="63"/>
      <c r="D270" s="64"/>
      <c r="E270" s="143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11"/>
      <c r="S270" s="43"/>
      <c r="Y270" s="122"/>
      <c r="Z270" s="50"/>
      <c r="AA270" s="50"/>
      <c r="AB270" s="50"/>
      <c r="AC270" s="50"/>
      <c r="AD270" s="121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</row>
    <row r="271" spans="1:41" ht="22.5" customHeight="1" x14ac:dyDescent="0.55000000000000004">
      <c r="A271" s="5">
        <v>1000</v>
      </c>
      <c r="B271" s="52" t="s">
        <v>66</v>
      </c>
      <c r="C271" s="63"/>
      <c r="D271" s="64"/>
      <c r="E271" s="143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11"/>
      <c r="S271" s="43"/>
      <c r="Y271" s="122"/>
      <c r="Z271" s="50"/>
      <c r="AA271" s="50"/>
      <c r="AB271" s="50"/>
      <c r="AC271" s="50"/>
      <c r="AD271" s="121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</row>
    <row r="272" spans="1:41" ht="22.5" customHeight="1" x14ac:dyDescent="0.55000000000000004">
      <c r="A272" s="5">
        <v>1000</v>
      </c>
      <c r="B272" s="52" t="s">
        <v>66</v>
      </c>
      <c r="C272" s="63"/>
      <c r="D272" s="64"/>
      <c r="E272" s="143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11"/>
      <c r="S272" s="43"/>
      <c r="Y272" s="122"/>
      <c r="Z272" s="50"/>
      <c r="AA272" s="50"/>
      <c r="AB272" s="50"/>
      <c r="AC272" s="50"/>
      <c r="AD272" s="121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143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11"/>
      <c r="S273" s="43"/>
      <c r="Y273" s="122"/>
      <c r="Z273" s="50"/>
      <c r="AA273" s="50"/>
      <c r="AB273" s="50"/>
      <c r="AC273" s="50"/>
      <c r="AD273" s="121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</row>
    <row r="274" spans="1:43" ht="22.5" customHeight="1" x14ac:dyDescent="0.55000000000000004">
      <c r="A274" s="5">
        <v>1000</v>
      </c>
      <c r="B274" s="52" t="s">
        <v>66</v>
      </c>
      <c r="C274" s="63"/>
      <c r="D274" s="64"/>
      <c r="E274" s="144"/>
      <c r="F274" s="118"/>
      <c r="G274" s="118"/>
      <c r="H274" s="118"/>
      <c r="I274" s="64"/>
      <c r="J274" s="118"/>
      <c r="K274" s="118"/>
      <c r="L274" s="105"/>
      <c r="M274" s="8"/>
      <c r="N274" s="91"/>
      <c r="O274" s="10"/>
      <c r="P274" s="10"/>
      <c r="Q274" s="11"/>
      <c r="R274" s="11"/>
      <c r="S274" s="43"/>
      <c r="Y274" s="122"/>
      <c r="Z274" s="50"/>
      <c r="AA274" s="50"/>
      <c r="AB274" s="50"/>
      <c r="AC274" s="50"/>
      <c r="AD274" s="121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</row>
    <row r="275" spans="1:43" ht="22.5" customHeight="1" x14ac:dyDescent="0.55000000000000004">
      <c r="A275" s="5">
        <v>1000</v>
      </c>
      <c r="B275" s="52" t="s">
        <v>66</v>
      </c>
      <c r="C275" s="63"/>
      <c r="D275" s="64"/>
      <c r="E275" s="144"/>
      <c r="F275" s="118"/>
      <c r="G275" s="118"/>
      <c r="H275" s="118"/>
      <c r="I275" s="64"/>
      <c r="J275" s="118"/>
      <c r="K275" s="118"/>
      <c r="L275" s="105"/>
      <c r="M275" s="8"/>
      <c r="N275" s="91"/>
      <c r="O275" s="10"/>
      <c r="P275" s="10"/>
      <c r="Q275" s="11"/>
      <c r="R275" s="11"/>
      <c r="S275" s="43"/>
      <c r="Y275" s="122"/>
      <c r="Z275" s="50"/>
      <c r="AA275" s="50"/>
      <c r="AB275" s="50"/>
      <c r="AC275" s="50"/>
      <c r="AD275" s="121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</row>
    <row r="276" spans="1:43" ht="22.5" customHeight="1" x14ac:dyDescent="0.55000000000000004">
      <c r="A276" s="5">
        <v>1000</v>
      </c>
      <c r="B276" s="52" t="s">
        <v>66</v>
      </c>
      <c r="C276" s="63"/>
      <c r="D276" s="64"/>
      <c r="E276" s="144"/>
      <c r="F276" s="118"/>
      <c r="G276" s="118"/>
      <c r="H276" s="118"/>
      <c r="I276" s="64"/>
      <c r="J276" s="118"/>
      <c r="K276" s="118"/>
      <c r="L276" s="105"/>
      <c r="M276" s="8"/>
      <c r="N276" s="91"/>
      <c r="O276" s="10"/>
      <c r="P276" s="10"/>
      <c r="Q276" s="11"/>
      <c r="R276" s="11"/>
      <c r="S276" s="43"/>
      <c r="Y276" s="122"/>
      <c r="Z276" s="50"/>
      <c r="AA276" s="50"/>
      <c r="AB276" s="50"/>
      <c r="AC276" s="50"/>
      <c r="AD276" s="121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</row>
    <row r="277" spans="1:43" ht="22.5" customHeight="1" x14ac:dyDescent="0.55000000000000004">
      <c r="A277" s="5">
        <v>1000</v>
      </c>
      <c r="B277" s="52"/>
      <c r="C277" s="63"/>
      <c r="D277" s="64"/>
      <c r="E277" s="144"/>
      <c r="F277" s="118"/>
      <c r="G277" s="118"/>
      <c r="H277" s="118"/>
      <c r="I277" s="118"/>
      <c r="J277" s="117"/>
      <c r="K277" s="118"/>
      <c r="L277" s="105"/>
      <c r="M277" s="8"/>
      <c r="N277" s="91"/>
      <c r="O277" s="10"/>
      <c r="P277" s="10"/>
      <c r="Q277" s="11"/>
      <c r="R277" s="11"/>
      <c r="S277" s="43"/>
      <c r="Y277" s="122"/>
      <c r="Z277" s="50"/>
      <c r="AA277" s="50"/>
      <c r="AB277" s="50"/>
      <c r="AC277" s="50"/>
      <c r="AD277" s="121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</row>
    <row r="278" spans="1:43" ht="22.5" customHeight="1" x14ac:dyDescent="0.55000000000000004">
      <c r="A278" s="5">
        <v>1000</v>
      </c>
      <c r="B278" s="52"/>
      <c r="C278" s="63"/>
      <c r="D278" s="64"/>
      <c r="E278" s="144"/>
      <c r="F278" s="118"/>
      <c r="G278" s="118"/>
      <c r="H278" s="118"/>
      <c r="I278" s="118"/>
      <c r="J278" s="117"/>
      <c r="K278" s="118"/>
      <c r="L278" s="105"/>
      <c r="M278" s="8"/>
      <c r="N278" s="91"/>
      <c r="O278" s="10"/>
      <c r="P278" s="10"/>
      <c r="Q278" s="11"/>
      <c r="R278" s="11"/>
      <c r="S278" s="43"/>
      <c r="Y278" s="122"/>
      <c r="Z278" s="50"/>
      <c r="AA278" s="50"/>
      <c r="AB278" s="50"/>
      <c r="AC278" s="50"/>
      <c r="AD278" s="121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</row>
    <row r="279" spans="1:43" ht="22.5" customHeight="1" x14ac:dyDescent="0.55000000000000004">
      <c r="A279" s="5">
        <v>1000</v>
      </c>
      <c r="B279" s="52"/>
      <c r="C279" s="63"/>
      <c r="D279" s="64"/>
      <c r="E279" s="144"/>
      <c r="F279" s="118"/>
      <c r="G279" s="118"/>
      <c r="H279" s="118"/>
      <c r="I279" s="118"/>
      <c r="J279" s="117"/>
      <c r="K279" s="118"/>
      <c r="L279" s="105"/>
      <c r="M279" s="8"/>
      <c r="N279" s="91"/>
      <c r="O279" s="10"/>
      <c r="P279" s="10"/>
      <c r="Q279" s="11"/>
      <c r="R279" s="11"/>
      <c r="S279" s="43"/>
      <c r="Y279" s="122"/>
      <c r="Z279" s="50"/>
      <c r="AA279" s="50"/>
      <c r="AB279" s="50"/>
      <c r="AC279" s="50"/>
      <c r="AD279" s="121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44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11"/>
      <c r="S280" s="43"/>
      <c r="Y280" s="122"/>
      <c r="Z280" s="50"/>
      <c r="AA280" s="50"/>
      <c r="AB280" s="50"/>
      <c r="AC280" s="50"/>
      <c r="AD280" s="121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</row>
    <row r="281" spans="1:43" ht="22.5" customHeight="1" x14ac:dyDescent="0.55000000000000004">
      <c r="A281" s="5">
        <v>1000</v>
      </c>
      <c r="B281" s="52" t="s">
        <v>66</v>
      </c>
      <c r="C281" s="63"/>
      <c r="D281" s="64"/>
      <c r="E281" s="143"/>
      <c r="F281" s="71"/>
      <c r="G281" s="118"/>
      <c r="H281" s="118"/>
      <c r="I281" s="118"/>
      <c r="J281" s="118"/>
      <c r="K281" s="64"/>
      <c r="L281" s="105"/>
      <c r="M281" s="8"/>
      <c r="N281" s="91"/>
      <c r="O281" s="10"/>
      <c r="P281" s="10"/>
      <c r="Q281" s="11"/>
      <c r="R281" s="11"/>
      <c r="S281" s="43"/>
      <c r="Y281" s="122"/>
      <c r="Z281" s="50"/>
      <c r="AA281" s="50"/>
      <c r="AB281" s="50"/>
      <c r="AC281" s="50"/>
      <c r="AD281" s="121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</row>
    <row r="282" spans="1:43" ht="22.5" customHeight="1" x14ac:dyDescent="0.55000000000000004">
      <c r="A282" s="5">
        <v>1000</v>
      </c>
      <c r="B282" s="52" t="s">
        <v>66</v>
      </c>
      <c r="C282" s="63"/>
      <c r="D282" s="64"/>
      <c r="E282" s="143"/>
      <c r="F282" s="71"/>
      <c r="G282" s="118"/>
      <c r="H282" s="118"/>
      <c r="I282" s="118"/>
      <c r="J282" s="118"/>
      <c r="K282" s="64"/>
      <c r="L282" s="105"/>
      <c r="M282" s="8"/>
      <c r="N282" s="91"/>
      <c r="O282" s="10"/>
      <c r="P282" s="10"/>
      <c r="Q282" s="11"/>
      <c r="R282" s="11"/>
      <c r="S282" s="43"/>
      <c r="Y282" s="122"/>
      <c r="Z282" s="50"/>
      <c r="AA282" s="50"/>
      <c r="AB282" s="50"/>
      <c r="AC282" s="50"/>
      <c r="AD282" s="121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</row>
    <row r="283" spans="1:43" ht="22.5" customHeight="1" x14ac:dyDescent="0.55000000000000004">
      <c r="A283" s="5">
        <v>1000</v>
      </c>
      <c r="B283" s="52" t="s">
        <v>66</v>
      </c>
      <c r="C283" s="63"/>
      <c r="D283" s="64"/>
      <c r="E283" s="143"/>
      <c r="F283" s="64"/>
      <c r="G283" s="64"/>
      <c r="H283" s="71"/>
      <c r="I283" s="118"/>
      <c r="J283" s="118"/>
      <c r="K283" s="64"/>
      <c r="L283" s="105"/>
      <c r="M283" s="8"/>
      <c r="N283" s="91"/>
      <c r="O283" s="10"/>
      <c r="P283" s="10"/>
      <c r="Q283" s="11"/>
      <c r="R283" s="11"/>
      <c r="S283" s="43"/>
      <c r="Y283" s="122"/>
      <c r="Z283" s="50"/>
      <c r="AA283" s="50"/>
      <c r="AB283" s="50"/>
      <c r="AC283" s="50"/>
      <c r="AD283" s="121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143"/>
      <c r="F284" s="64"/>
      <c r="G284" s="64"/>
      <c r="H284" s="64"/>
      <c r="I284" s="118"/>
      <c r="J284" s="118"/>
      <c r="K284" s="64"/>
      <c r="L284" s="105"/>
      <c r="M284" s="8"/>
      <c r="N284" s="91"/>
      <c r="O284" s="10"/>
      <c r="P284" s="10"/>
      <c r="Q284" s="11"/>
      <c r="R284" s="11"/>
      <c r="S284" s="43"/>
      <c r="Y284" s="122"/>
      <c r="Z284" s="50"/>
      <c r="AA284" s="50"/>
      <c r="AB284" s="50"/>
      <c r="AC284" s="50"/>
      <c r="AD284" s="121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143"/>
      <c r="F285" s="64"/>
      <c r="G285" s="64"/>
      <c r="H285" s="64"/>
      <c r="I285" s="118"/>
      <c r="J285" s="118"/>
      <c r="K285" s="64"/>
      <c r="L285" s="105"/>
      <c r="M285" s="8"/>
      <c r="N285" s="91"/>
      <c r="O285" s="10"/>
      <c r="P285" s="10"/>
      <c r="Q285" s="11"/>
      <c r="R285" s="11"/>
      <c r="S285" s="43"/>
      <c r="Y285" s="122"/>
      <c r="Z285" s="50"/>
      <c r="AA285" s="50"/>
      <c r="AB285" s="50"/>
      <c r="AC285" s="50"/>
      <c r="AD285" s="121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</row>
    <row r="286" spans="1:43" s="120" customFormat="1" ht="22.5" customHeight="1" x14ac:dyDescent="0.55000000000000004">
      <c r="A286" s="5">
        <v>1000</v>
      </c>
      <c r="B286" s="52" t="s">
        <v>66</v>
      </c>
      <c r="C286" s="63"/>
      <c r="D286" s="64"/>
      <c r="E286" s="143"/>
      <c r="F286" s="64"/>
      <c r="G286" s="64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11"/>
      <c r="S286" s="43"/>
      <c r="T286" s="13"/>
      <c r="U286" s="13"/>
      <c r="V286" s="13"/>
      <c r="W286" s="13"/>
      <c r="X286" s="3"/>
      <c r="Y286" s="122"/>
      <c r="Z286" s="50"/>
      <c r="AA286" s="50"/>
      <c r="AB286" s="50"/>
      <c r="AC286" s="50"/>
      <c r="AD286" s="121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3"/>
      <c r="AQ286" s="3"/>
    </row>
    <row r="287" spans="1:43" s="120" customFormat="1" ht="22.5" customHeight="1" x14ac:dyDescent="0.55000000000000004">
      <c r="A287" s="5">
        <v>1000</v>
      </c>
      <c r="B287" s="52" t="s">
        <v>66</v>
      </c>
      <c r="C287" s="63"/>
      <c r="D287" s="64"/>
      <c r="E287" s="143"/>
      <c r="F287" s="64"/>
      <c r="G287" s="64"/>
      <c r="H287" s="118"/>
      <c r="I287" s="118"/>
      <c r="J287" s="118"/>
      <c r="K287" s="64"/>
      <c r="L287" s="105"/>
      <c r="M287" s="8"/>
      <c r="N287" s="91"/>
      <c r="O287" s="10"/>
      <c r="P287" s="10"/>
      <c r="Q287" s="11"/>
      <c r="R287" s="11"/>
      <c r="S287" s="43"/>
      <c r="T287" s="13"/>
      <c r="U287" s="13"/>
      <c r="V287" s="13"/>
      <c r="W287" s="13"/>
      <c r="X287" s="3"/>
      <c r="Y287" s="122"/>
      <c r="Z287" s="50"/>
      <c r="AA287" s="50"/>
      <c r="AB287" s="50"/>
      <c r="AC287" s="50"/>
      <c r="AD287" s="121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3"/>
      <c r="AQ287" s="3"/>
    </row>
    <row r="288" spans="1:43" s="120" customFormat="1" ht="22.5" customHeight="1" x14ac:dyDescent="0.55000000000000004">
      <c r="A288" s="5">
        <v>1000</v>
      </c>
      <c r="B288" s="52" t="s">
        <v>66</v>
      </c>
      <c r="C288" s="63"/>
      <c r="D288" s="64"/>
      <c r="E288" s="143"/>
      <c r="F288" s="64"/>
      <c r="G288" s="64"/>
      <c r="H288" s="64"/>
      <c r="I288" s="64"/>
      <c r="J288" s="64"/>
      <c r="K288" s="65"/>
      <c r="L288" s="105"/>
      <c r="M288" s="8"/>
      <c r="N288" s="91"/>
      <c r="O288" s="10"/>
      <c r="P288" s="10"/>
      <c r="Q288" s="11"/>
      <c r="R288" s="11"/>
      <c r="S288" s="43"/>
      <c r="T288" s="13"/>
      <c r="U288" s="13"/>
      <c r="V288" s="13"/>
      <c r="W288" s="13"/>
      <c r="X288" s="3"/>
      <c r="Y288" s="122"/>
      <c r="Z288" s="50"/>
      <c r="AA288" s="50"/>
      <c r="AB288" s="50"/>
      <c r="AC288" s="50"/>
      <c r="AD288" s="121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3"/>
      <c r="AQ288" s="3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143"/>
      <c r="F289" s="64"/>
      <c r="G289" s="64"/>
      <c r="H289" s="64"/>
      <c r="I289" s="64"/>
      <c r="J289" s="64"/>
      <c r="K289" s="65"/>
      <c r="L289" s="105"/>
      <c r="M289" s="8"/>
      <c r="N289" s="91"/>
      <c r="O289" s="10"/>
      <c r="P289" s="10"/>
      <c r="Q289" s="11"/>
      <c r="R289" s="11"/>
      <c r="S289" s="43"/>
      <c r="T289" s="13"/>
      <c r="U289" s="13"/>
      <c r="V289" s="13"/>
      <c r="W289" s="13"/>
      <c r="X289" s="3"/>
      <c r="Y289" s="122"/>
      <c r="Z289" s="50"/>
      <c r="AA289" s="50"/>
      <c r="AB289" s="50"/>
      <c r="AC289" s="50"/>
      <c r="AD289" s="121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3"/>
      <c r="AQ289" s="3"/>
    </row>
    <row r="290" spans="1:43" ht="22.5" customHeight="1" x14ac:dyDescent="0.55000000000000004">
      <c r="A290" s="5">
        <v>1000</v>
      </c>
      <c r="B290" s="52" t="s">
        <v>66</v>
      </c>
      <c r="C290" s="63"/>
      <c r="D290" s="64"/>
      <c r="E290" s="144"/>
      <c r="F290" s="118"/>
      <c r="G290" s="118"/>
      <c r="H290" s="118"/>
      <c r="I290" s="64"/>
      <c r="J290" s="118"/>
      <c r="K290" s="118"/>
      <c r="L290" s="105"/>
      <c r="M290" s="8"/>
      <c r="N290" s="91"/>
      <c r="O290" s="10"/>
      <c r="P290" s="10"/>
      <c r="Q290" s="11"/>
      <c r="R290" s="11"/>
      <c r="S290" s="43"/>
      <c r="Y290" s="122"/>
      <c r="Z290" s="50"/>
      <c r="AA290" s="50"/>
      <c r="AB290" s="50"/>
      <c r="AC290" s="50"/>
      <c r="AD290" s="121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</row>
    <row r="291" spans="1:43" ht="22.5" customHeight="1" x14ac:dyDescent="0.55000000000000004">
      <c r="A291" s="5">
        <v>1000</v>
      </c>
      <c r="B291" s="52" t="s">
        <v>66</v>
      </c>
      <c r="C291" s="63"/>
      <c r="D291" s="64"/>
      <c r="E291" s="144"/>
      <c r="F291" s="118"/>
      <c r="G291" s="118"/>
      <c r="H291" s="118"/>
      <c r="I291" s="64"/>
      <c r="J291" s="118"/>
      <c r="K291" s="118"/>
      <c r="L291" s="105"/>
      <c r="M291" s="8"/>
      <c r="N291" s="91"/>
      <c r="O291" s="10"/>
      <c r="P291" s="10"/>
      <c r="Q291" s="11"/>
      <c r="R291" s="11"/>
      <c r="S291" s="43"/>
      <c r="Y291" s="122"/>
      <c r="Z291" s="50"/>
      <c r="AA291" s="50"/>
      <c r="AB291" s="50"/>
      <c r="AC291" s="50"/>
      <c r="AD291" s="121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</row>
    <row r="292" spans="1:43" ht="22.5" customHeight="1" x14ac:dyDescent="0.55000000000000004">
      <c r="A292" s="5">
        <v>1000</v>
      </c>
      <c r="B292" s="52" t="s">
        <v>66</v>
      </c>
      <c r="C292" s="63"/>
      <c r="D292" s="64"/>
      <c r="E292" s="144"/>
      <c r="F292" s="118"/>
      <c r="G292" s="118"/>
      <c r="H292" s="118"/>
      <c r="I292" s="64"/>
      <c r="J292" s="118"/>
      <c r="K292" s="118"/>
      <c r="L292" s="105"/>
      <c r="M292" s="8"/>
      <c r="N292" s="91"/>
      <c r="O292" s="10"/>
      <c r="P292" s="10"/>
      <c r="Q292" s="11"/>
      <c r="R292" s="11"/>
      <c r="S292" s="43"/>
      <c r="Y292" s="122"/>
      <c r="Z292" s="50"/>
      <c r="AA292" s="50"/>
      <c r="AB292" s="50"/>
      <c r="AC292" s="50"/>
      <c r="AD292" s="121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</row>
    <row r="293" spans="1:43" ht="22.5" customHeight="1" x14ac:dyDescent="0.55000000000000004">
      <c r="A293" s="5">
        <v>1000</v>
      </c>
      <c r="B293" s="52"/>
      <c r="C293" s="63"/>
      <c r="D293" s="64"/>
      <c r="E293" s="144"/>
      <c r="F293" s="118"/>
      <c r="G293" s="118"/>
      <c r="H293" s="118"/>
      <c r="I293" s="118"/>
      <c r="J293" s="117"/>
      <c r="K293" s="118"/>
      <c r="L293" s="105"/>
      <c r="M293" s="8"/>
      <c r="N293" s="91"/>
      <c r="O293" s="10"/>
      <c r="P293" s="10"/>
      <c r="Q293" s="11"/>
      <c r="R293" s="11"/>
      <c r="S293" s="43"/>
      <c r="Y293" s="122"/>
      <c r="Z293" s="50"/>
      <c r="AA293" s="50"/>
      <c r="AB293" s="50"/>
      <c r="AC293" s="50"/>
      <c r="AD293" s="121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</row>
    <row r="294" spans="1:43" ht="22.5" customHeight="1" x14ac:dyDescent="0.55000000000000004">
      <c r="A294" s="5">
        <v>1000</v>
      </c>
      <c r="B294" s="52"/>
      <c r="C294" s="63"/>
      <c r="D294" s="64"/>
      <c r="E294" s="144"/>
      <c r="F294" s="118"/>
      <c r="G294" s="118"/>
      <c r="H294" s="118"/>
      <c r="I294" s="118"/>
      <c r="J294" s="117"/>
      <c r="K294" s="118"/>
      <c r="L294" s="105"/>
      <c r="M294" s="8"/>
      <c r="N294" s="91"/>
      <c r="O294" s="10"/>
      <c r="P294" s="10"/>
      <c r="Q294" s="11"/>
      <c r="R294" s="11"/>
      <c r="S294" s="43"/>
      <c r="Y294" s="122"/>
      <c r="Z294" s="50"/>
      <c r="AA294" s="50"/>
      <c r="AB294" s="50"/>
      <c r="AC294" s="50"/>
      <c r="AD294" s="121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</row>
    <row r="295" spans="1:43" ht="22.5" customHeight="1" x14ac:dyDescent="0.55000000000000004">
      <c r="A295" s="5">
        <v>1000</v>
      </c>
      <c r="B295" s="52"/>
      <c r="C295" s="63"/>
      <c r="D295" s="64"/>
      <c r="E295" s="144"/>
      <c r="F295" s="118"/>
      <c r="G295" s="118"/>
      <c r="H295" s="118"/>
      <c r="I295" s="118"/>
      <c r="J295" s="117"/>
      <c r="K295" s="118"/>
      <c r="L295" s="105"/>
      <c r="M295" s="8"/>
      <c r="N295" s="91"/>
      <c r="O295" s="10"/>
      <c r="P295" s="10"/>
      <c r="Q295" s="11"/>
      <c r="R295" s="11"/>
      <c r="S295" s="43"/>
      <c r="Y295" s="122"/>
      <c r="Z295" s="50"/>
      <c r="AA295" s="50"/>
      <c r="AB295" s="50"/>
      <c r="AC295" s="50"/>
      <c r="AD295" s="121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44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11"/>
      <c r="S296" s="43"/>
      <c r="Y296" s="122"/>
      <c r="Z296" s="50"/>
      <c r="AA296" s="50"/>
      <c r="AB296" s="50"/>
      <c r="AC296" s="50"/>
      <c r="AD296" s="121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</row>
    <row r="297" spans="1:43" ht="22.5" customHeight="1" x14ac:dyDescent="0.55000000000000004">
      <c r="A297" s="5">
        <v>1000</v>
      </c>
      <c r="B297" s="52" t="s">
        <v>66</v>
      </c>
      <c r="C297" s="63"/>
      <c r="D297" s="64"/>
      <c r="E297" s="143"/>
      <c r="F297" s="71"/>
      <c r="G297" s="118"/>
      <c r="H297" s="118"/>
      <c r="I297" s="118"/>
      <c r="J297" s="118"/>
      <c r="K297" s="64"/>
      <c r="L297" s="105"/>
      <c r="M297" s="8"/>
      <c r="N297" s="91"/>
      <c r="O297" s="10"/>
      <c r="P297" s="10"/>
      <c r="Q297" s="11"/>
      <c r="R297" s="11"/>
      <c r="S297" s="43"/>
      <c r="Y297" s="122"/>
      <c r="Z297" s="50"/>
      <c r="AA297" s="50"/>
      <c r="AB297" s="50"/>
      <c r="AC297" s="50"/>
      <c r="AD297" s="121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</row>
    <row r="298" spans="1:43" ht="22.5" customHeight="1" x14ac:dyDescent="0.55000000000000004">
      <c r="A298" s="5">
        <v>1000</v>
      </c>
      <c r="B298" s="52" t="s">
        <v>66</v>
      </c>
      <c r="C298" s="63"/>
      <c r="D298" s="64"/>
      <c r="E298" s="143"/>
      <c r="F298" s="71"/>
      <c r="G298" s="118"/>
      <c r="H298" s="118"/>
      <c r="I298" s="118"/>
      <c r="J298" s="118"/>
      <c r="K298" s="64"/>
      <c r="L298" s="105"/>
      <c r="M298" s="8"/>
      <c r="N298" s="91"/>
      <c r="O298" s="10"/>
      <c r="P298" s="10"/>
      <c r="Q298" s="11"/>
      <c r="R298" s="11"/>
      <c r="S298" s="43"/>
      <c r="Y298" s="122"/>
      <c r="Z298" s="50"/>
      <c r="AA298" s="50"/>
      <c r="AB298" s="50"/>
      <c r="AC298" s="50"/>
      <c r="AD298" s="121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</row>
    <row r="299" spans="1:43" ht="22.5" customHeight="1" x14ac:dyDescent="0.55000000000000004">
      <c r="A299" s="5">
        <v>1000</v>
      </c>
      <c r="B299" s="52" t="s">
        <v>66</v>
      </c>
      <c r="C299" s="63"/>
      <c r="D299" s="64"/>
      <c r="E299" s="143"/>
      <c r="F299" s="64"/>
      <c r="G299" s="64"/>
      <c r="H299" s="71"/>
      <c r="I299" s="118"/>
      <c r="J299" s="118"/>
      <c r="K299" s="64"/>
      <c r="L299" s="105"/>
      <c r="M299" s="8"/>
      <c r="N299" s="91"/>
      <c r="O299" s="10"/>
      <c r="P299" s="10"/>
      <c r="Q299" s="11"/>
      <c r="R299" s="11"/>
      <c r="S299" s="43"/>
      <c r="Y299" s="122"/>
      <c r="Z299" s="50"/>
      <c r="AA299" s="50"/>
      <c r="AB299" s="50"/>
      <c r="AC299" s="50"/>
      <c r="AD299" s="121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143"/>
      <c r="F300" s="64"/>
      <c r="G300" s="64"/>
      <c r="H300" s="64"/>
      <c r="I300" s="118"/>
      <c r="J300" s="118"/>
      <c r="K300" s="64"/>
      <c r="L300" s="105"/>
      <c r="M300" s="8"/>
      <c r="N300" s="91"/>
      <c r="O300" s="10"/>
      <c r="P300" s="10"/>
      <c r="Q300" s="11"/>
      <c r="R300" s="11"/>
      <c r="S300" s="43"/>
      <c r="Y300" s="122"/>
      <c r="Z300" s="50"/>
      <c r="AA300" s="50"/>
      <c r="AB300" s="50"/>
      <c r="AC300" s="50"/>
      <c r="AD300" s="121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143"/>
      <c r="F301" s="64"/>
      <c r="G301" s="64"/>
      <c r="H301" s="64"/>
      <c r="I301" s="118"/>
      <c r="J301" s="118"/>
      <c r="K301" s="64"/>
      <c r="L301" s="105"/>
      <c r="M301" s="8"/>
      <c r="N301" s="91"/>
      <c r="O301" s="10"/>
      <c r="P301" s="10"/>
      <c r="Q301" s="11"/>
      <c r="R301" s="11"/>
      <c r="S301" s="43"/>
      <c r="Y301" s="122"/>
      <c r="Z301" s="50"/>
      <c r="AA301" s="50"/>
      <c r="AB301" s="50"/>
      <c r="AC301" s="50"/>
      <c r="AD301" s="121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</row>
    <row r="302" spans="1:43" s="120" customFormat="1" ht="22.5" customHeight="1" x14ac:dyDescent="0.55000000000000004">
      <c r="A302" s="5">
        <v>1000</v>
      </c>
      <c r="B302" s="52" t="s">
        <v>66</v>
      </c>
      <c r="C302" s="63"/>
      <c r="D302" s="64"/>
      <c r="E302" s="143"/>
      <c r="F302" s="64"/>
      <c r="G302" s="64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11"/>
      <c r="S302" s="43"/>
      <c r="T302" s="13"/>
      <c r="U302" s="13"/>
      <c r="V302" s="13"/>
      <c r="W302" s="13"/>
      <c r="X302" s="3"/>
      <c r="Y302" s="122"/>
      <c r="Z302" s="50"/>
      <c r="AA302" s="50"/>
      <c r="AB302" s="50"/>
      <c r="AC302" s="50"/>
      <c r="AD302" s="121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3"/>
      <c r="AQ302" s="3"/>
    </row>
    <row r="303" spans="1:43" s="120" customFormat="1" ht="22.5" customHeight="1" x14ac:dyDescent="0.55000000000000004">
      <c r="A303" s="5">
        <v>1000</v>
      </c>
      <c r="B303" s="52" t="s">
        <v>66</v>
      </c>
      <c r="C303" s="63"/>
      <c r="D303" s="64"/>
      <c r="E303" s="143"/>
      <c r="F303" s="64"/>
      <c r="G303" s="64"/>
      <c r="H303" s="118"/>
      <c r="I303" s="118"/>
      <c r="J303" s="118"/>
      <c r="K303" s="64"/>
      <c r="L303" s="105"/>
      <c r="M303" s="8"/>
      <c r="N303" s="91"/>
      <c r="O303" s="10"/>
      <c r="P303" s="10"/>
      <c r="Q303" s="11"/>
      <c r="R303" s="11"/>
      <c r="S303" s="43"/>
      <c r="T303" s="13"/>
      <c r="U303" s="13"/>
      <c r="V303" s="13"/>
      <c r="W303" s="13"/>
      <c r="X303" s="3"/>
      <c r="Y303" s="122"/>
      <c r="Z303" s="50"/>
      <c r="AA303" s="50"/>
      <c r="AB303" s="50"/>
      <c r="AC303" s="50"/>
      <c r="AD303" s="121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3"/>
      <c r="AQ303" s="3"/>
    </row>
    <row r="304" spans="1:43" s="120" customFormat="1" ht="22.5" customHeight="1" x14ac:dyDescent="0.55000000000000004">
      <c r="A304" s="5">
        <v>1000</v>
      </c>
      <c r="B304" s="52" t="s">
        <v>66</v>
      </c>
      <c r="C304" s="63"/>
      <c r="D304" s="64"/>
      <c r="E304" s="143"/>
      <c r="F304" s="64"/>
      <c r="G304" s="64"/>
      <c r="H304" s="64"/>
      <c r="I304" s="64"/>
      <c r="J304" s="64"/>
      <c r="K304" s="65"/>
      <c r="L304" s="105"/>
      <c r="M304" s="8"/>
      <c r="N304" s="91"/>
      <c r="O304" s="10"/>
      <c r="P304" s="10"/>
      <c r="Q304" s="11"/>
      <c r="R304" s="11"/>
      <c r="S304" s="43"/>
      <c r="T304" s="13"/>
      <c r="U304" s="13"/>
      <c r="V304" s="13"/>
      <c r="W304" s="13"/>
      <c r="X304" s="3"/>
      <c r="Y304" s="122"/>
      <c r="Z304" s="50"/>
      <c r="AA304" s="50"/>
      <c r="AB304" s="50"/>
      <c r="AC304" s="50"/>
      <c r="AD304" s="121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3"/>
      <c r="AQ304" s="3"/>
    </row>
    <row r="305" spans="1:43" s="120" customFormat="1" ht="22.5" customHeight="1" x14ac:dyDescent="0.55000000000000004">
      <c r="A305" s="5">
        <v>1000</v>
      </c>
      <c r="B305" s="52" t="s">
        <v>66</v>
      </c>
      <c r="C305" s="63"/>
      <c r="D305" s="64"/>
      <c r="E305" s="143"/>
      <c r="F305" s="64"/>
      <c r="G305" s="64"/>
      <c r="H305" s="64"/>
      <c r="I305" s="64"/>
      <c r="J305" s="64"/>
      <c r="K305" s="65"/>
      <c r="L305" s="105"/>
      <c r="M305" s="8"/>
      <c r="N305" s="91"/>
      <c r="O305" s="10"/>
      <c r="P305" s="10"/>
      <c r="Q305" s="11"/>
      <c r="R305" s="11"/>
      <c r="S305" s="43"/>
      <c r="T305" s="13"/>
      <c r="U305" s="13"/>
      <c r="V305" s="13"/>
      <c r="W305" s="13"/>
      <c r="X305" s="3"/>
      <c r="Y305" s="122"/>
      <c r="Z305" s="50"/>
      <c r="AA305" s="50"/>
      <c r="AB305" s="50"/>
      <c r="AC305" s="50"/>
      <c r="AD305" s="121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3"/>
      <c r="AQ305" s="3"/>
    </row>
    <row r="306" spans="1:43" ht="22.5" customHeight="1" x14ac:dyDescent="0.55000000000000004">
      <c r="A306" s="5">
        <v>1000</v>
      </c>
      <c r="B306" s="52" t="s">
        <v>66</v>
      </c>
      <c r="C306" s="63"/>
      <c r="D306" s="64"/>
      <c r="E306" s="144"/>
      <c r="F306" s="118"/>
      <c r="G306" s="118"/>
      <c r="H306" s="118"/>
      <c r="I306" s="64"/>
      <c r="J306" s="118"/>
      <c r="K306" s="118"/>
      <c r="L306" s="105"/>
      <c r="M306" s="8"/>
      <c r="N306" s="91"/>
      <c r="O306" s="10"/>
      <c r="P306" s="10"/>
      <c r="Q306" s="11"/>
      <c r="R306" s="11"/>
      <c r="S306" s="43"/>
      <c r="Y306" s="122"/>
      <c r="Z306" s="50"/>
      <c r="AA306" s="50"/>
      <c r="AB306" s="50"/>
      <c r="AC306" s="50"/>
      <c r="AD306" s="121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</row>
    <row r="307" spans="1:43" ht="22.5" customHeight="1" x14ac:dyDescent="0.55000000000000004">
      <c r="A307" s="5">
        <v>1000</v>
      </c>
      <c r="B307" s="52" t="s">
        <v>66</v>
      </c>
      <c r="C307" s="63"/>
      <c r="D307" s="64"/>
      <c r="E307" s="144"/>
      <c r="F307" s="118"/>
      <c r="G307" s="118"/>
      <c r="H307" s="118"/>
      <c r="I307" s="64"/>
      <c r="J307" s="118"/>
      <c r="K307" s="118"/>
      <c r="L307" s="105"/>
      <c r="M307" s="8"/>
      <c r="N307" s="91"/>
      <c r="O307" s="10"/>
      <c r="P307" s="10"/>
      <c r="Q307" s="11"/>
      <c r="R307" s="11"/>
      <c r="S307" s="43"/>
      <c r="Y307" s="122"/>
      <c r="Z307" s="50"/>
      <c r="AA307" s="50"/>
      <c r="AB307" s="50"/>
      <c r="AC307" s="50"/>
      <c r="AD307" s="121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</row>
    <row r="308" spans="1:43" ht="22.5" customHeight="1" x14ac:dyDescent="0.55000000000000004">
      <c r="A308" s="5">
        <v>1000</v>
      </c>
      <c r="B308" s="52" t="s">
        <v>66</v>
      </c>
      <c r="C308" s="63"/>
      <c r="D308" s="64"/>
      <c r="E308" s="144"/>
      <c r="F308" s="118"/>
      <c r="G308" s="118"/>
      <c r="H308" s="118"/>
      <c r="I308" s="64"/>
      <c r="J308" s="118"/>
      <c r="K308" s="118"/>
      <c r="L308" s="105"/>
      <c r="M308" s="8"/>
      <c r="N308" s="91"/>
      <c r="O308" s="10"/>
      <c r="P308" s="10"/>
      <c r="Q308" s="11"/>
      <c r="R308" s="11"/>
      <c r="S308" s="43"/>
      <c r="Y308" s="122"/>
      <c r="Z308" s="50"/>
      <c r="AA308" s="50"/>
      <c r="AB308" s="50"/>
      <c r="AC308" s="50"/>
      <c r="AD308" s="121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</row>
    <row r="309" spans="1:43" ht="22.5" customHeight="1" x14ac:dyDescent="0.55000000000000004">
      <c r="A309" s="5">
        <v>1000</v>
      </c>
      <c r="B309" s="52"/>
      <c r="C309" s="63"/>
      <c r="D309" s="64"/>
      <c r="E309" s="144"/>
      <c r="F309" s="118"/>
      <c r="G309" s="118"/>
      <c r="H309" s="118"/>
      <c r="I309" s="118"/>
      <c r="J309" s="117"/>
      <c r="K309" s="118"/>
      <c r="L309" s="105"/>
      <c r="M309" s="8"/>
      <c r="N309" s="91"/>
      <c r="O309" s="10"/>
      <c r="P309" s="10"/>
      <c r="Q309" s="11"/>
      <c r="R309" s="11"/>
      <c r="S309" s="43"/>
      <c r="Y309" s="122"/>
      <c r="Z309" s="50"/>
      <c r="AA309" s="50"/>
      <c r="AB309" s="50"/>
      <c r="AC309" s="50"/>
      <c r="AD309" s="121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</row>
    <row r="310" spans="1:43" ht="22.5" customHeight="1" x14ac:dyDescent="0.55000000000000004">
      <c r="A310" s="5">
        <v>1000</v>
      </c>
      <c r="B310" s="52"/>
      <c r="C310" s="63"/>
      <c r="D310" s="64"/>
      <c r="E310" s="144"/>
      <c r="F310" s="118"/>
      <c r="G310" s="118"/>
      <c r="H310" s="118"/>
      <c r="I310" s="118"/>
      <c r="J310" s="117"/>
      <c r="K310" s="118"/>
      <c r="L310" s="105"/>
      <c r="M310" s="8"/>
      <c r="N310" s="91"/>
      <c r="O310" s="10"/>
      <c r="P310" s="10"/>
      <c r="Q310" s="11"/>
      <c r="R310" s="11"/>
      <c r="S310" s="43"/>
      <c r="Y310" s="122"/>
      <c r="Z310" s="50"/>
      <c r="AA310" s="50"/>
      <c r="AB310" s="50"/>
      <c r="AC310" s="50"/>
      <c r="AD310" s="121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</row>
    <row r="311" spans="1:43" ht="22.5" customHeight="1" x14ac:dyDescent="0.55000000000000004">
      <c r="A311" s="5">
        <v>1000</v>
      </c>
      <c r="B311" s="52"/>
      <c r="C311" s="63"/>
      <c r="D311" s="64"/>
      <c r="E311" s="144"/>
      <c r="F311" s="118"/>
      <c r="G311" s="118"/>
      <c r="H311" s="118"/>
      <c r="I311" s="118"/>
      <c r="J311" s="117"/>
      <c r="K311" s="118"/>
      <c r="L311" s="105"/>
      <c r="M311" s="8"/>
      <c r="N311" s="91"/>
      <c r="O311" s="10"/>
      <c r="P311" s="10"/>
      <c r="Q311" s="11"/>
      <c r="R311" s="11"/>
      <c r="S311" s="43"/>
      <c r="Y311" s="122"/>
      <c r="Z311" s="50"/>
      <c r="AA311" s="50"/>
      <c r="AB311" s="50"/>
      <c r="AC311" s="50"/>
      <c r="AD311" s="121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</row>
    <row r="312" spans="1:43" ht="22.5" customHeight="1" x14ac:dyDescent="0.55000000000000004">
      <c r="A312" s="5">
        <v>1000</v>
      </c>
      <c r="B312" s="52"/>
      <c r="C312" s="63"/>
      <c r="D312" s="64"/>
      <c r="E312" s="144"/>
      <c r="F312" s="118"/>
      <c r="G312" s="118"/>
      <c r="H312" s="118"/>
      <c r="I312" s="118"/>
      <c r="J312" s="117"/>
      <c r="K312" s="118"/>
      <c r="L312" s="105"/>
      <c r="M312" s="8"/>
      <c r="N312" s="91"/>
      <c r="O312" s="10"/>
      <c r="P312" s="10"/>
      <c r="Q312" s="11"/>
      <c r="R312" s="11"/>
      <c r="S312" s="43"/>
      <c r="Y312" s="122"/>
      <c r="Z312" s="50"/>
      <c r="AA312" s="50"/>
      <c r="AB312" s="50"/>
      <c r="AC312" s="50"/>
      <c r="AD312" s="121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</row>
    <row r="313" spans="1:43" ht="22.5" customHeight="1" x14ac:dyDescent="0.55000000000000004">
      <c r="A313" s="5">
        <v>1000</v>
      </c>
      <c r="B313" s="52" t="s">
        <v>66</v>
      </c>
      <c r="C313" s="63"/>
      <c r="D313" s="64"/>
      <c r="E313" s="143"/>
      <c r="F313" s="71"/>
      <c r="G313" s="118"/>
      <c r="H313" s="118"/>
      <c r="I313" s="118"/>
      <c r="J313" s="118"/>
      <c r="K313" s="64"/>
      <c r="L313" s="105"/>
      <c r="M313" s="8"/>
      <c r="N313" s="91"/>
      <c r="O313" s="10"/>
      <c r="P313" s="10"/>
      <c r="Q313" s="11"/>
      <c r="R313" s="11"/>
      <c r="S313" s="43"/>
      <c r="Y313" s="122"/>
      <c r="Z313" s="50"/>
      <c r="AA313" s="50"/>
      <c r="AB313" s="50"/>
      <c r="AC313" s="50"/>
      <c r="AD313" s="121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</row>
    <row r="314" spans="1:43" ht="22.5" customHeight="1" x14ac:dyDescent="0.55000000000000004">
      <c r="A314" s="5">
        <v>1000</v>
      </c>
      <c r="B314" s="52" t="s">
        <v>66</v>
      </c>
      <c r="C314" s="63"/>
      <c r="D314" s="64"/>
      <c r="E314" s="143"/>
      <c r="F314" s="71"/>
      <c r="G314" s="117"/>
      <c r="H314" s="118"/>
      <c r="I314" s="118"/>
      <c r="J314" s="118"/>
      <c r="K314" s="64"/>
      <c r="L314" s="105"/>
      <c r="M314" s="8"/>
      <c r="N314" s="91"/>
      <c r="O314" s="10"/>
      <c r="P314" s="10"/>
      <c r="Q314" s="11"/>
      <c r="R314" s="11"/>
      <c r="S314" s="43"/>
      <c r="Y314" s="122"/>
      <c r="Z314" s="50"/>
      <c r="AA314" s="50"/>
      <c r="AB314" s="50"/>
      <c r="AC314" s="50"/>
      <c r="AD314" s="121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</row>
    <row r="315" spans="1:43" ht="22.5" customHeight="1" x14ac:dyDescent="0.55000000000000004">
      <c r="A315" s="5">
        <v>1000</v>
      </c>
      <c r="B315" s="52" t="s">
        <v>66</v>
      </c>
      <c r="C315" s="63"/>
      <c r="D315" s="64"/>
      <c r="E315" s="143"/>
      <c r="F315" s="64"/>
      <c r="G315" s="64"/>
      <c r="H315" s="71"/>
      <c r="I315" s="64"/>
      <c r="J315" s="64"/>
      <c r="K315" s="64"/>
      <c r="L315" s="105"/>
      <c r="M315" s="8"/>
      <c r="N315" s="91"/>
      <c r="O315" s="10"/>
      <c r="P315" s="10"/>
      <c r="Q315" s="11"/>
      <c r="R315" s="11"/>
      <c r="S315" s="43"/>
      <c r="Y315" s="122"/>
      <c r="Z315" s="50"/>
      <c r="AA315" s="50"/>
      <c r="AB315" s="50"/>
      <c r="AC315" s="50"/>
      <c r="AD315" s="121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</row>
    <row r="316" spans="1:43" ht="22.5" customHeight="1" x14ac:dyDescent="0.55000000000000004">
      <c r="A316" s="5">
        <v>1000</v>
      </c>
      <c r="B316" s="52" t="s">
        <v>66</v>
      </c>
      <c r="C316" s="63"/>
      <c r="D316" s="64"/>
      <c r="E316" s="143"/>
      <c r="F316" s="64"/>
      <c r="G316" s="64"/>
      <c r="H316" s="64"/>
      <c r="I316" s="118"/>
      <c r="J316" s="118"/>
      <c r="K316" s="64"/>
      <c r="L316" s="105"/>
      <c r="M316" s="8"/>
      <c r="N316" s="91"/>
      <c r="O316" s="10"/>
      <c r="P316" s="10"/>
      <c r="Q316" s="11"/>
      <c r="R316" s="11"/>
      <c r="S316" s="43"/>
      <c r="Y316" s="122"/>
      <c r="Z316" s="50"/>
      <c r="AA316" s="50"/>
      <c r="AB316" s="50"/>
      <c r="AC316" s="50"/>
      <c r="AD316" s="121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</row>
    <row r="317" spans="1:43" ht="22.5" customHeight="1" x14ac:dyDescent="0.55000000000000004">
      <c r="A317" s="5">
        <v>1000</v>
      </c>
      <c r="B317" s="52" t="s">
        <v>66</v>
      </c>
      <c r="C317" s="63"/>
      <c r="D317" s="64"/>
      <c r="E317" s="143"/>
      <c r="F317" s="64"/>
      <c r="G317" s="64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11"/>
      <c r="S317" s="43"/>
      <c r="Y317" s="122"/>
      <c r="Z317" s="50"/>
      <c r="AA317" s="50"/>
      <c r="AB317" s="50"/>
      <c r="AC317" s="50"/>
      <c r="AD317" s="121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</row>
    <row r="318" spans="1:43" ht="22.5" customHeight="1" x14ac:dyDescent="0.55000000000000004">
      <c r="A318" s="5">
        <v>1000</v>
      </c>
      <c r="B318" s="52" t="s">
        <v>66</v>
      </c>
      <c r="C318" s="63"/>
      <c r="D318" s="64"/>
      <c r="E318" s="143"/>
      <c r="F318" s="64"/>
      <c r="G318" s="64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11"/>
      <c r="S318" s="43"/>
      <c r="Y318" s="122"/>
      <c r="Z318" s="50"/>
      <c r="AA318" s="50"/>
      <c r="AB318" s="50"/>
      <c r="AC318" s="50"/>
      <c r="AD318" s="121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</row>
    <row r="319" spans="1:43" ht="22.5" customHeight="1" x14ac:dyDescent="0.55000000000000004">
      <c r="A319" s="5">
        <v>1000</v>
      </c>
      <c r="B319" s="52" t="s">
        <v>66</v>
      </c>
      <c r="C319" s="63"/>
      <c r="D319" s="64"/>
      <c r="E319" s="143"/>
      <c r="F319" s="64"/>
      <c r="G319" s="64"/>
      <c r="H319" s="64"/>
      <c r="I319" s="118"/>
      <c r="J319" s="118"/>
      <c r="K319" s="64"/>
      <c r="L319" s="105"/>
      <c r="M319" s="8"/>
      <c r="N319" s="91"/>
      <c r="O319" s="10"/>
      <c r="P319" s="10"/>
      <c r="Q319" s="11"/>
      <c r="R319" s="11"/>
      <c r="S319" s="43"/>
      <c r="Y319" s="122"/>
      <c r="Z319" s="50"/>
      <c r="AA319" s="50"/>
      <c r="AB319" s="50"/>
      <c r="AC319" s="50"/>
      <c r="AD319" s="121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</row>
    <row r="320" spans="1:43" ht="22.5" customHeight="1" x14ac:dyDescent="0.55000000000000004">
      <c r="A320" s="5">
        <v>1000</v>
      </c>
      <c r="B320" s="52" t="s">
        <v>66</v>
      </c>
      <c r="C320" s="63"/>
      <c r="D320" s="64"/>
      <c r="E320" s="143"/>
      <c r="F320" s="64"/>
      <c r="G320" s="64"/>
      <c r="H320" s="71"/>
      <c r="I320" s="118"/>
      <c r="J320" s="118"/>
      <c r="K320" s="64"/>
      <c r="L320" s="105"/>
      <c r="M320" s="8"/>
      <c r="N320" s="91"/>
      <c r="O320" s="10"/>
      <c r="P320" s="10"/>
      <c r="Q320" s="11"/>
      <c r="R320" s="11"/>
      <c r="S320" s="43"/>
      <c r="Y320" s="122"/>
      <c r="Z320" s="50"/>
      <c r="AA320" s="50"/>
      <c r="AB320" s="50"/>
      <c r="AC320" s="50"/>
      <c r="AD320" s="121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</row>
    <row r="321" spans="1:41" ht="22.5" customHeight="1" x14ac:dyDescent="0.55000000000000004">
      <c r="A321" s="5">
        <v>1000</v>
      </c>
      <c r="B321" s="52" t="s">
        <v>66</v>
      </c>
      <c r="C321" s="63"/>
      <c r="D321" s="64"/>
      <c r="E321" s="143"/>
      <c r="F321" s="64"/>
      <c r="G321" s="64"/>
      <c r="H321" s="64"/>
      <c r="I321" s="118"/>
      <c r="J321" s="118"/>
      <c r="K321" s="64"/>
      <c r="L321" s="105"/>
      <c r="M321" s="8"/>
      <c r="N321" s="91"/>
      <c r="O321" s="10"/>
      <c r="P321" s="10"/>
      <c r="Q321" s="11"/>
      <c r="R321" s="11"/>
      <c r="S321" s="43"/>
      <c r="Y321" s="122"/>
      <c r="Z321" s="50"/>
      <c r="AA321" s="50"/>
      <c r="AB321" s="50"/>
      <c r="AC321" s="50"/>
      <c r="AD321" s="121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</row>
    <row r="322" spans="1:41" ht="22.5" customHeight="1" x14ac:dyDescent="0.55000000000000004">
      <c r="A322" s="5">
        <v>1000</v>
      </c>
      <c r="B322" s="52" t="s">
        <v>66</v>
      </c>
      <c r="C322" s="63"/>
      <c r="D322" s="64"/>
      <c r="E322" s="143"/>
      <c r="F322" s="64"/>
      <c r="G322" s="64"/>
      <c r="H322" s="64"/>
      <c r="I322" s="118"/>
      <c r="J322" s="118"/>
      <c r="K322" s="64"/>
      <c r="L322" s="105"/>
      <c r="M322" s="8"/>
      <c r="N322" s="91"/>
      <c r="O322" s="10"/>
      <c r="P322" s="10"/>
      <c r="Q322" s="11"/>
      <c r="R322" s="11"/>
      <c r="S322" s="43"/>
      <c r="Y322" s="98"/>
      <c r="Z322" s="96"/>
      <c r="AA322" s="96"/>
      <c r="AB322" s="96"/>
      <c r="AC322" s="96"/>
      <c r="AD322" s="97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</row>
    <row r="323" spans="1:41" ht="22.5" customHeight="1" x14ac:dyDescent="0.55000000000000004">
      <c r="A323" s="5">
        <v>1000</v>
      </c>
      <c r="B323" s="52" t="s">
        <v>66</v>
      </c>
      <c r="C323" s="63"/>
      <c r="D323" s="64"/>
      <c r="E323" s="144"/>
      <c r="F323" s="118"/>
      <c r="G323" s="118"/>
      <c r="H323" s="118"/>
      <c r="I323" s="64"/>
      <c r="J323" s="118"/>
      <c r="K323" s="118"/>
      <c r="L323" s="105"/>
      <c r="M323" s="8"/>
      <c r="N323" s="91"/>
      <c r="O323" s="10"/>
      <c r="P323" s="10"/>
      <c r="Q323" s="11"/>
      <c r="R323" s="11"/>
      <c r="S323" s="43"/>
      <c r="Y323" s="122"/>
      <c r="Z323" s="50"/>
      <c r="AA323" s="50"/>
      <c r="AB323" s="50"/>
      <c r="AC323" s="50"/>
      <c r="AD323" s="121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</row>
    <row r="324" spans="1:41" ht="22.5" customHeight="1" x14ac:dyDescent="0.55000000000000004">
      <c r="A324" s="5">
        <v>1000</v>
      </c>
      <c r="B324" s="52" t="s">
        <v>66</v>
      </c>
      <c r="C324" s="63"/>
      <c r="D324" s="64"/>
      <c r="E324" s="144"/>
      <c r="F324" s="118"/>
      <c r="G324" s="118"/>
      <c r="H324" s="118"/>
      <c r="I324" s="64"/>
      <c r="J324" s="118"/>
      <c r="K324" s="118"/>
      <c r="L324" s="105"/>
      <c r="M324" s="8"/>
      <c r="N324" s="91"/>
      <c r="O324" s="10"/>
      <c r="P324" s="10"/>
      <c r="Q324" s="11"/>
      <c r="R324" s="11"/>
      <c r="S324" s="43"/>
      <c r="Y324" s="122"/>
      <c r="Z324" s="50"/>
      <c r="AA324" s="50"/>
      <c r="AB324" s="50"/>
      <c r="AC324" s="50"/>
      <c r="AD324" s="121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</row>
    <row r="325" spans="1:41" ht="22.5" customHeight="1" x14ac:dyDescent="0.55000000000000004">
      <c r="A325" s="5">
        <v>1000</v>
      </c>
      <c r="B325" s="52" t="s">
        <v>66</v>
      </c>
      <c r="C325" s="63"/>
      <c r="D325" s="64"/>
      <c r="E325" s="144"/>
      <c r="F325" s="118"/>
      <c r="G325" s="118"/>
      <c r="H325" s="118"/>
      <c r="I325" s="64"/>
      <c r="J325" s="118"/>
      <c r="K325" s="118"/>
      <c r="L325" s="105"/>
      <c r="M325" s="8"/>
      <c r="N325" s="91"/>
      <c r="O325" s="10"/>
      <c r="P325" s="10"/>
      <c r="Q325" s="11"/>
      <c r="R325" s="11"/>
      <c r="S325" s="43"/>
      <c r="Y325" s="122"/>
      <c r="Z325" s="50"/>
      <c r="AA325" s="50"/>
      <c r="AB325" s="50"/>
      <c r="AC325" s="50"/>
      <c r="AD325" s="121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</row>
    <row r="326" spans="1:41" ht="22.5" customHeight="1" x14ac:dyDescent="0.55000000000000004">
      <c r="A326" s="5">
        <v>1000</v>
      </c>
      <c r="B326" s="52"/>
      <c r="C326" s="63"/>
      <c r="D326" s="64"/>
      <c r="E326" s="144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11"/>
      <c r="S326" s="43"/>
      <c r="Y326" s="122"/>
      <c r="Z326" s="50"/>
      <c r="AA326" s="50"/>
      <c r="AB326" s="50"/>
      <c r="AC326" s="50"/>
      <c r="AD326" s="121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</row>
    <row r="327" spans="1:41" ht="22.5" customHeight="1" x14ac:dyDescent="0.55000000000000004">
      <c r="A327" s="5">
        <v>1000</v>
      </c>
      <c r="B327" s="52"/>
      <c r="C327" s="63"/>
      <c r="D327" s="64"/>
      <c r="E327" s="144"/>
      <c r="F327" s="118"/>
      <c r="G327" s="118"/>
      <c r="H327" s="118"/>
      <c r="I327" s="118"/>
      <c r="J327" s="117"/>
      <c r="K327" s="118"/>
      <c r="L327" s="105"/>
      <c r="M327" s="8"/>
      <c r="N327" s="91"/>
      <c r="O327" s="10"/>
      <c r="P327" s="10"/>
      <c r="Q327" s="11"/>
      <c r="R327" s="11"/>
      <c r="S327" s="43"/>
      <c r="Y327" s="122"/>
      <c r="Z327" s="50"/>
      <c r="AA327" s="50"/>
      <c r="AB327" s="50"/>
      <c r="AC327" s="50"/>
      <c r="AD327" s="121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</row>
    <row r="328" spans="1:41" ht="22.5" customHeight="1" x14ac:dyDescent="0.55000000000000004">
      <c r="A328" s="5">
        <v>1000</v>
      </c>
      <c r="B328" s="52"/>
      <c r="C328" s="63"/>
      <c r="D328" s="64"/>
      <c r="E328" s="144"/>
      <c r="F328" s="118"/>
      <c r="G328" s="118"/>
      <c r="H328" s="118"/>
      <c r="I328" s="118"/>
      <c r="J328" s="117"/>
      <c r="K328" s="118"/>
      <c r="L328" s="105"/>
      <c r="M328" s="8"/>
      <c r="N328" s="91"/>
      <c r="O328" s="10"/>
      <c r="P328" s="10"/>
      <c r="Q328" s="11"/>
      <c r="R328" s="11"/>
      <c r="S328" s="43"/>
      <c r="Y328" s="122"/>
      <c r="Z328" s="50"/>
      <c r="AA328" s="50"/>
      <c r="AB328" s="50"/>
      <c r="AC328" s="50"/>
      <c r="AD328" s="121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</row>
    <row r="329" spans="1:41" ht="22.5" customHeight="1" x14ac:dyDescent="0.55000000000000004">
      <c r="A329" s="5">
        <v>1000</v>
      </c>
      <c r="B329" s="52"/>
      <c r="C329" s="63"/>
      <c r="D329" s="64"/>
      <c r="E329" s="144"/>
      <c r="F329" s="118"/>
      <c r="G329" s="118"/>
      <c r="H329" s="118"/>
      <c r="I329" s="118"/>
      <c r="J329" s="117"/>
      <c r="K329" s="118"/>
      <c r="L329" s="105"/>
      <c r="M329" s="8"/>
      <c r="N329" s="91"/>
      <c r="O329" s="10"/>
      <c r="P329" s="10"/>
      <c r="Q329" s="11"/>
      <c r="R329" s="11"/>
      <c r="S329" s="43"/>
      <c r="Y329" s="122"/>
      <c r="Z329" s="50"/>
      <c r="AA329" s="50"/>
      <c r="AB329" s="50"/>
      <c r="AC329" s="50"/>
      <c r="AD329" s="121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</row>
    <row r="330" spans="1:41" ht="22.5" customHeight="1" x14ac:dyDescent="0.55000000000000004">
      <c r="A330" s="5">
        <v>1000</v>
      </c>
      <c r="B330" s="52" t="s">
        <v>66</v>
      </c>
      <c r="C330" s="63"/>
      <c r="D330" s="64"/>
      <c r="E330" s="143"/>
      <c r="F330" s="64"/>
      <c r="G330" s="118"/>
      <c r="H330" s="64"/>
      <c r="I330" s="118"/>
      <c r="J330" s="118"/>
      <c r="K330" s="64"/>
      <c r="L330" s="105"/>
      <c r="M330" s="8"/>
      <c r="N330" s="91"/>
      <c r="O330" s="10"/>
      <c r="P330" s="10"/>
      <c r="Q330" s="11"/>
      <c r="R330" s="11"/>
      <c r="S330" s="43"/>
      <c r="Y330" s="122"/>
      <c r="Z330" s="50"/>
      <c r="AA330" s="50"/>
      <c r="AB330" s="50"/>
      <c r="AC330" s="50"/>
      <c r="AD330" s="121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</row>
    <row r="331" spans="1:41" ht="22.5" customHeight="1" x14ac:dyDescent="0.55000000000000004">
      <c r="A331" s="5">
        <v>1000</v>
      </c>
      <c r="B331" s="52" t="s">
        <v>66</v>
      </c>
      <c r="C331" s="63"/>
      <c r="D331" s="64"/>
      <c r="E331" s="143"/>
      <c r="F331" s="64"/>
      <c r="G331" s="118"/>
      <c r="H331" s="64"/>
      <c r="I331" s="64"/>
      <c r="J331" s="64"/>
      <c r="K331" s="64"/>
      <c r="L331" s="105"/>
      <c r="M331" s="8"/>
      <c r="N331" s="91"/>
      <c r="O331" s="10"/>
      <c r="P331" s="10"/>
      <c r="Q331" s="11"/>
      <c r="R331" s="11"/>
      <c r="S331" s="43"/>
      <c r="Y331" s="98"/>
      <c r="Z331" s="96"/>
      <c r="AA331" s="96"/>
      <c r="AB331" s="96"/>
      <c r="AC331" s="96"/>
      <c r="AD331" s="97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</row>
    <row r="332" spans="1:41" ht="22.5" customHeight="1" x14ac:dyDescent="0.55000000000000004">
      <c r="A332" s="5">
        <v>1000</v>
      </c>
      <c r="B332" s="52" t="s">
        <v>66</v>
      </c>
      <c r="C332" s="63"/>
      <c r="D332" s="64"/>
      <c r="E332" s="144"/>
      <c r="F332" s="118"/>
      <c r="G332" s="118"/>
      <c r="H332" s="118"/>
      <c r="I332" s="64"/>
      <c r="J332" s="118"/>
      <c r="K332" s="118"/>
      <c r="L332" s="105"/>
      <c r="M332" s="8"/>
      <c r="N332" s="91"/>
      <c r="O332" s="10"/>
      <c r="P332" s="10"/>
      <c r="Q332" s="11"/>
      <c r="R332" s="11"/>
      <c r="S332" s="43"/>
      <c r="Y332" s="122"/>
      <c r="Z332" s="50"/>
      <c r="AA332" s="50"/>
      <c r="AB332" s="50"/>
      <c r="AC332" s="50"/>
      <c r="AD332" s="121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</row>
    <row r="333" spans="1:41" ht="22.5" customHeight="1" x14ac:dyDescent="0.55000000000000004">
      <c r="A333" s="5">
        <v>1000</v>
      </c>
      <c r="B333" s="52" t="s">
        <v>66</v>
      </c>
      <c r="C333" s="63"/>
      <c r="D333" s="64"/>
      <c r="E333" s="144"/>
      <c r="F333" s="118"/>
      <c r="G333" s="118"/>
      <c r="H333" s="118"/>
      <c r="I333" s="64"/>
      <c r="J333" s="118"/>
      <c r="K333" s="118"/>
      <c r="L333" s="105"/>
      <c r="M333" s="8"/>
      <c r="N333" s="91"/>
      <c r="O333" s="10"/>
      <c r="P333" s="10"/>
      <c r="Q333" s="11"/>
      <c r="R333" s="11"/>
      <c r="S333" s="43"/>
      <c r="Y333" s="122"/>
      <c r="Z333" s="50"/>
      <c r="AA333" s="50"/>
      <c r="AB333" s="50"/>
      <c r="AC333" s="50"/>
      <c r="AD333" s="121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</row>
    <row r="334" spans="1:41" ht="22.5" customHeight="1" x14ac:dyDescent="0.55000000000000004">
      <c r="A334" s="5">
        <v>1000</v>
      </c>
      <c r="B334" s="52" t="s">
        <v>66</v>
      </c>
      <c r="C334" s="63"/>
      <c r="D334" s="64"/>
      <c r="E334" s="144"/>
      <c r="F334" s="118"/>
      <c r="G334" s="118"/>
      <c r="H334" s="118"/>
      <c r="I334" s="64"/>
      <c r="J334" s="118"/>
      <c r="K334" s="118"/>
      <c r="L334" s="105"/>
      <c r="M334" s="8"/>
      <c r="N334" s="91"/>
      <c r="O334" s="10"/>
      <c r="P334" s="10"/>
      <c r="Q334" s="11"/>
      <c r="R334" s="11"/>
      <c r="S334" s="43"/>
      <c r="Y334" s="122"/>
      <c r="Z334" s="50"/>
      <c r="AA334" s="50"/>
      <c r="AB334" s="50"/>
      <c r="AC334" s="50"/>
      <c r="AD334" s="121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</row>
    <row r="335" spans="1:41" ht="22.5" customHeight="1" x14ac:dyDescent="0.55000000000000004">
      <c r="A335" s="5">
        <v>1000</v>
      </c>
      <c r="B335" s="52"/>
      <c r="C335" s="63"/>
      <c r="D335" s="64"/>
      <c r="E335" s="144"/>
      <c r="F335" s="118"/>
      <c r="G335" s="118"/>
      <c r="H335" s="118"/>
      <c r="I335" s="118"/>
      <c r="J335" s="117"/>
      <c r="K335" s="118"/>
      <c r="L335" s="105"/>
      <c r="M335" s="8"/>
      <c r="N335" s="91"/>
      <c r="O335" s="10"/>
      <c r="P335" s="10"/>
      <c r="Q335" s="11"/>
      <c r="R335" s="11"/>
      <c r="S335" s="43"/>
      <c r="Y335" s="122"/>
      <c r="Z335" s="50"/>
      <c r="AA335" s="50"/>
      <c r="AB335" s="50"/>
      <c r="AC335" s="50"/>
      <c r="AD335" s="121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</row>
    <row r="336" spans="1:41" ht="22.5" customHeight="1" x14ac:dyDescent="0.55000000000000004">
      <c r="A336" s="5">
        <v>1000</v>
      </c>
      <c r="B336" s="52"/>
      <c r="C336" s="63"/>
      <c r="D336" s="64"/>
      <c r="E336" s="144"/>
      <c r="F336" s="118"/>
      <c r="G336" s="118"/>
      <c r="H336" s="118"/>
      <c r="I336" s="118"/>
      <c r="J336" s="117"/>
      <c r="K336" s="118"/>
      <c r="L336" s="105"/>
      <c r="M336" s="8"/>
      <c r="N336" s="91"/>
      <c r="O336" s="10"/>
      <c r="P336" s="10"/>
      <c r="Q336" s="11"/>
      <c r="R336" s="11"/>
      <c r="S336" s="43"/>
      <c r="Y336" s="122"/>
      <c r="Z336" s="50"/>
      <c r="AA336" s="50"/>
      <c r="AB336" s="50"/>
      <c r="AC336" s="50"/>
      <c r="AD336" s="121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</row>
    <row r="337" spans="1:41" ht="22.5" customHeight="1" x14ac:dyDescent="0.55000000000000004">
      <c r="A337" s="5">
        <v>1000</v>
      </c>
      <c r="B337" s="52"/>
      <c r="C337" s="63"/>
      <c r="D337" s="64"/>
      <c r="E337" s="144"/>
      <c r="F337" s="118"/>
      <c r="G337" s="118"/>
      <c r="H337" s="118"/>
      <c r="I337" s="118"/>
      <c r="J337" s="117"/>
      <c r="K337" s="118"/>
      <c r="L337" s="105"/>
      <c r="M337" s="8"/>
      <c r="N337" s="91"/>
      <c r="O337" s="10"/>
      <c r="P337" s="10"/>
      <c r="Q337" s="11"/>
      <c r="R337" s="11"/>
      <c r="S337" s="43"/>
      <c r="Y337" s="122"/>
      <c r="Z337" s="50"/>
      <c r="AA337" s="50"/>
      <c r="AB337" s="50"/>
      <c r="AC337" s="50"/>
      <c r="AD337" s="121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</row>
    <row r="338" spans="1:41" ht="22.5" customHeight="1" x14ac:dyDescent="0.55000000000000004">
      <c r="A338" s="5">
        <v>1000</v>
      </c>
      <c r="B338" s="52"/>
      <c r="C338" s="63"/>
      <c r="D338" s="64"/>
      <c r="E338" s="144"/>
      <c r="F338" s="118"/>
      <c r="G338" s="118"/>
      <c r="H338" s="118"/>
      <c r="I338" s="118"/>
      <c r="J338" s="117"/>
      <c r="K338" s="118"/>
      <c r="L338" s="105"/>
      <c r="M338" s="8"/>
      <c r="N338" s="91"/>
      <c r="O338" s="10"/>
      <c r="P338" s="10"/>
      <c r="Q338" s="11"/>
      <c r="R338" s="11"/>
      <c r="S338" s="43"/>
      <c r="Y338" s="122"/>
      <c r="Z338" s="50"/>
      <c r="AA338" s="50"/>
      <c r="AB338" s="50"/>
      <c r="AC338" s="50"/>
      <c r="AD338" s="121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</row>
    <row r="339" spans="1:41" ht="22.5" customHeight="1" x14ac:dyDescent="0.55000000000000004">
      <c r="A339" s="5">
        <v>1000</v>
      </c>
      <c r="B339" s="52" t="s">
        <v>66</v>
      </c>
      <c r="C339" s="63"/>
      <c r="D339" s="64"/>
      <c r="E339" s="143"/>
      <c r="F339" s="64"/>
      <c r="G339" s="118"/>
      <c r="H339" s="118"/>
      <c r="I339" s="118"/>
      <c r="J339" s="64"/>
      <c r="K339" s="64"/>
      <c r="L339" s="105"/>
      <c r="M339" s="8"/>
      <c r="N339" s="91"/>
      <c r="O339" s="10"/>
      <c r="P339" s="10"/>
      <c r="Q339" s="11"/>
      <c r="R339" s="11"/>
      <c r="S339" s="43"/>
      <c r="Y339" s="98"/>
      <c r="Z339" s="96"/>
      <c r="AA339" s="96"/>
      <c r="AB339" s="96"/>
      <c r="AC339" s="96"/>
      <c r="AD339" s="97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  <c r="AO339" s="98"/>
    </row>
    <row r="340" spans="1:41" ht="22.5" customHeight="1" x14ac:dyDescent="0.55000000000000004">
      <c r="A340" s="5">
        <v>1000</v>
      </c>
      <c r="B340" s="52" t="s">
        <v>66</v>
      </c>
      <c r="C340" s="63"/>
      <c r="D340" s="64"/>
      <c r="E340" s="143"/>
      <c r="F340" s="64"/>
      <c r="G340" s="64"/>
      <c r="H340" s="64"/>
      <c r="I340" s="64"/>
      <c r="J340" s="64"/>
      <c r="K340" s="64"/>
      <c r="L340" s="105"/>
      <c r="M340" s="8"/>
      <c r="N340" s="91"/>
      <c r="O340" s="10"/>
      <c r="P340" s="10"/>
      <c r="Q340" s="11"/>
      <c r="R340" s="11"/>
      <c r="S340" s="43"/>
      <c r="Y340" s="98"/>
      <c r="Z340" s="96"/>
      <c r="AA340" s="96"/>
      <c r="AB340" s="96"/>
      <c r="AC340" s="96"/>
      <c r="AD340" s="97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  <c r="AO340" s="98"/>
    </row>
    <row r="341" spans="1:41" ht="22.5" customHeight="1" x14ac:dyDescent="0.55000000000000004">
      <c r="A341" s="5">
        <v>1000</v>
      </c>
      <c r="B341" s="52" t="s">
        <v>66</v>
      </c>
      <c r="C341" s="63"/>
      <c r="D341" s="64"/>
      <c r="E341" s="143"/>
      <c r="F341" s="64"/>
      <c r="G341" s="118"/>
      <c r="H341" s="118"/>
      <c r="I341" s="118"/>
      <c r="J341" s="64"/>
      <c r="K341" s="64"/>
      <c r="L341" s="105"/>
      <c r="M341" s="8"/>
      <c r="N341" s="91"/>
      <c r="O341" s="10"/>
      <c r="P341" s="10"/>
      <c r="Q341" s="11"/>
      <c r="R341" s="11"/>
      <c r="S341" s="43"/>
      <c r="Y341" s="98"/>
      <c r="Z341" s="96"/>
      <c r="AA341" s="96"/>
      <c r="AB341" s="96"/>
      <c r="AC341" s="96"/>
      <c r="AD341" s="97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</row>
    <row r="342" spans="1:41" ht="22.5" customHeight="1" x14ac:dyDescent="0.55000000000000004">
      <c r="A342" s="5">
        <v>1000</v>
      </c>
      <c r="B342" s="52" t="s">
        <v>66</v>
      </c>
      <c r="C342" s="63"/>
      <c r="D342" s="64"/>
      <c r="E342" s="143"/>
      <c r="F342" s="64"/>
      <c r="G342" s="118"/>
      <c r="H342" s="118"/>
      <c r="I342" s="118"/>
      <c r="J342" s="118"/>
      <c r="K342" s="64"/>
      <c r="L342" s="105"/>
      <c r="M342" s="8"/>
      <c r="N342" s="91"/>
      <c r="O342" s="10"/>
      <c r="P342" s="10"/>
      <c r="Q342" s="11"/>
      <c r="R342" s="11"/>
      <c r="S342" s="43"/>
      <c r="Y342" s="98"/>
      <c r="Z342" s="96"/>
      <c r="AA342" s="96"/>
      <c r="AB342" s="96"/>
      <c r="AC342" s="96"/>
      <c r="AD342" s="97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  <c r="AO342" s="98"/>
    </row>
    <row r="343" spans="1:41" ht="22.5" customHeight="1" x14ac:dyDescent="0.55000000000000004">
      <c r="A343" s="5">
        <v>1000</v>
      </c>
      <c r="B343" s="52" t="s">
        <v>66</v>
      </c>
      <c r="C343" s="63"/>
      <c r="D343" s="64"/>
      <c r="E343" s="143"/>
      <c r="F343" s="64"/>
      <c r="G343" s="118"/>
      <c r="H343" s="64"/>
      <c r="I343" s="64"/>
      <c r="J343" s="66"/>
      <c r="K343" s="64"/>
      <c r="L343" s="105"/>
      <c r="M343" s="8"/>
      <c r="N343" s="91"/>
      <c r="O343" s="10"/>
      <c r="P343" s="10"/>
      <c r="Q343" s="11"/>
      <c r="R343" s="11"/>
      <c r="S343" s="43"/>
      <c r="Y343" s="98"/>
      <c r="Z343" s="96"/>
      <c r="AA343" s="96"/>
      <c r="AB343" s="96"/>
      <c r="AC343" s="96"/>
      <c r="AD343" s="97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</row>
    <row r="344" spans="1:41" ht="22.5" customHeight="1" x14ac:dyDescent="0.55000000000000004">
      <c r="A344" s="5">
        <v>1000</v>
      </c>
      <c r="B344" s="52" t="s">
        <v>66</v>
      </c>
      <c r="C344" s="63"/>
      <c r="D344" s="64"/>
      <c r="E344" s="144"/>
      <c r="F344" s="64"/>
      <c r="G344" s="118"/>
      <c r="H344" s="64"/>
      <c r="I344" s="64"/>
      <c r="J344" s="66"/>
      <c r="K344" s="64"/>
      <c r="L344" s="105"/>
      <c r="M344" s="8"/>
      <c r="N344" s="91"/>
      <c r="O344" s="10"/>
      <c r="P344" s="10"/>
      <c r="Q344" s="11"/>
      <c r="R344" s="11"/>
      <c r="S344" s="43"/>
      <c r="Y344" s="98"/>
      <c r="Z344" s="96"/>
      <c r="AA344" s="96"/>
      <c r="AB344" s="96"/>
      <c r="AC344" s="96"/>
      <c r="AD344" s="97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</row>
    <row r="345" spans="1:41" ht="22.5" customHeight="1" x14ac:dyDescent="0.55000000000000004">
      <c r="A345" s="5">
        <v>1000</v>
      </c>
      <c r="B345" s="52" t="s">
        <v>66</v>
      </c>
      <c r="C345" s="63"/>
      <c r="D345" s="64"/>
      <c r="E345" s="144"/>
      <c r="F345" s="64"/>
      <c r="G345" s="118"/>
      <c r="H345" s="64"/>
      <c r="I345" s="64"/>
      <c r="J345" s="66"/>
      <c r="K345" s="64"/>
      <c r="L345" s="105"/>
      <c r="M345" s="8"/>
      <c r="N345" s="91"/>
      <c r="O345" s="10"/>
      <c r="P345" s="10"/>
      <c r="Q345" s="11"/>
      <c r="R345" s="11"/>
      <c r="S345" s="43"/>
      <c r="Y345" s="98"/>
      <c r="Z345" s="96"/>
      <c r="AA345" s="96"/>
      <c r="AB345" s="96"/>
      <c r="AC345" s="96"/>
      <c r="AD345" s="97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</row>
    <row r="346" spans="1:41" ht="22.5" customHeight="1" x14ac:dyDescent="0.55000000000000004">
      <c r="A346" s="5">
        <v>1000</v>
      </c>
      <c r="B346" s="52" t="s">
        <v>66</v>
      </c>
      <c r="C346" s="63"/>
      <c r="D346" s="64"/>
      <c r="E346" s="144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11"/>
      <c r="S346" s="43"/>
      <c r="Y346" s="98"/>
      <c r="Z346" s="96"/>
      <c r="AA346" s="96"/>
      <c r="AB346" s="96"/>
      <c r="AC346" s="96"/>
      <c r="AD346" s="97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  <c r="AO346" s="98"/>
    </row>
    <row r="347" spans="1:41" ht="22.5" customHeight="1" x14ac:dyDescent="0.55000000000000004">
      <c r="A347" s="5">
        <v>1000</v>
      </c>
      <c r="B347" s="52" t="s">
        <v>66</v>
      </c>
      <c r="C347" s="63"/>
      <c r="D347" s="64"/>
      <c r="E347" s="144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11"/>
      <c r="S347" s="43"/>
      <c r="Y347" s="98"/>
      <c r="Z347" s="96"/>
      <c r="AA347" s="96"/>
      <c r="AB347" s="96"/>
      <c r="AC347" s="96"/>
      <c r="AD347" s="97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</row>
    <row r="348" spans="1:41" ht="22.5" customHeight="1" x14ac:dyDescent="0.55000000000000004">
      <c r="A348" s="5">
        <v>1000</v>
      </c>
      <c r="B348" s="52" t="s">
        <v>66</v>
      </c>
      <c r="C348" s="63"/>
      <c r="D348" s="64"/>
      <c r="E348" s="144"/>
      <c r="F348" s="64"/>
      <c r="G348" s="64"/>
      <c r="H348" s="66"/>
      <c r="I348" s="66"/>
      <c r="J348" s="66"/>
      <c r="K348" s="64"/>
      <c r="L348" s="105"/>
      <c r="M348" s="8"/>
      <c r="N348" s="91"/>
      <c r="O348" s="10"/>
      <c r="P348" s="10"/>
      <c r="Q348" s="11"/>
      <c r="R348" s="11"/>
      <c r="S348" s="43"/>
      <c r="Y348" s="98"/>
      <c r="Z348" s="96"/>
      <c r="AA348" s="96"/>
      <c r="AB348" s="96"/>
      <c r="AC348" s="96"/>
      <c r="AD348" s="97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</row>
    <row r="349" spans="1:41" ht="22.5" customHeight="1" x14ac:dyDescent="0.55000000000000004">
      <c r="A349" s="5">
        <v>1000</v>
      </c>
      <c r="B349" s="52" t="s">
        <v>66</v>
      </c>
      <c r="C349" s="63"/>
      <c r="D349" s="64"/>
      <c r="E349" s="143"/>
      <c r="F349" s="64"/>
      <c r="G349" s="64"/>
      <c r="H349" s="66"/>
      <c r="I349" s="66"/>
      <c r="J349" s="66"/>
      <c r="K349" s="64"/>
      <c r="L349" s="105"/>
      <c r="M349" s="8"/>
      <c r="N349" s="91"/>
      <c r="O349" s="10"/>
      <c r="P349" s="10"/>
      <c r="Q349" s="11"/>
      <c r="R349" s="11"/>
      <c r="S349" s="43"/>
      <c r="Y349" s="98"/>
      <c r="Z349" s="96"/>
      <c r="AA349" s="96"/>
      <c r="AB349" s="96"/>
      <c r="AC349" s="96"/>
      <c r="AD349" s="97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</row>
    <row r="350" spans="1:41" ht="22.5" customHeight="1" x14ac:dyDescent="0.55000000000000004">
      <c r="A350" s="5">
        <v>1000</v>
      </c>
      <c r="B350" s="52" t="s">
        <v>66</v>
      </c>
      <c r="C350" s="63"/>
      <c r="D350" s="64"/>
      <c r="E350" s="143"/>
      <c r="F350" s="64"/>
      <c r="G350" s="64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1"/>
      <c r="S350" s="43"/>
      <c r="Y350" s="98"/>
      <c r="Z350" s="96"/>
      <c r="AA350" s="96"/>
      <c r="AB350" s="96"/>
      <c r="AC350" s="96"/>
      <c r="AD350" s="97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  <c r="AO350" s="98"/>
    </row>
    <row r="351" spans="1:41" ht="22.5" customHeight="1" x14ac:dyDescent="0.55000000000000004">
      <c r="A351" s="5">
        <v>1000</v>
      </c>
      <c r="B351" s="52" t="s">
        <v>66</v>
      </c>
      <c r="C351" s="63"/>
      <c r="D351" s="64"/>
      <c r="E351" s="14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1"/>
      <c r="S351" s="43"/>
      <c r="Y351" s="98"/>
      <c r="Z351" s="96"/>
      <c r="AA351" s="96"/>
      <c r="AB351" s="96"/>
      <c r="AC351" s="96"/>
      <c r="AD351" s="97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</row>
    <row r="352" spans="1:41" ht="22.5" customHeight="1" x14ac:dyDescent="0.55000000000000004">
      <c r="A352" s="5">
        <v>1000</v>
      </c>
      <c r="B352" s="52" t="s">
        <v>66</v>
      </c>
      <c r="C352" s="63"/>
      <c r="D352" s="64"/>
      <c r="E352" s="144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1"/>
      <c r="S352" s="43"/>
      <c r="Y352" s="98"/>
      <c r="Z352" s="96"/>
      <c r="AA352" s="96"/>
      <c r="AB352" s="96"/>
      <c r="AC352" s="96"/>
      <c r="AD352" s="97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  <c r="AO352" s="98"/>
    </row>
    <row r="353" spans="1:41" ht="22.5" customHeight="1" x14ac:dyDescent="0.55000000000000004">
      <c r="A353" s="5">
        <v>1000</v>
      </c>
      <c r="B353" s="52" t="s">
        <v>66</v>
      </c>
      <c r="C353" s="63"/>
      <c r="D353" s="64"/>
      <c r="E353" s="143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1"/>
      <c r="S353" s="12"/>
      <c r="Y353" s="98"/>
      <c r="Z353" s="96"/>
      <c r="AA353" s="96"/>
      <c r="AB353" s="96"/>
      <c r="AC353" s="96"/>
      <c r="AD353" s="97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</row>
    <row r="354" spans="1:41" ht="22.5" customHeight="1" x14ac:dyDescent="0.55000000000000004">
      <c r="A354" s="5">
        <v>1000</v>
      </c>
      <c r="B354" s="52" t="s">
        <v>66</v>
      </c>
      <c r="C354" s="63"/>
      <c r="D354" s="64"/>
      <c r="E354" s="144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1"/>
      <c r="S354" s="12"/>
      <c r="Y354" s="98"/>
      <c r="Z354" s="96"/>
      <c r="AA354" s="96"/>
      <c r="AB354" s="96"/>
      <c r="AC354" s="96"/>
      <c r="AD354" s="97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  <c r="AO354" s="98"/>
    </row>
    <row r="355" spans="1:41" ht="22.5" customHeight="1" x14ac:dyDescent="0.55000000000000004">
      <c r="A355" s="5">
        <v>1000</v>
      </c>
      <c r="B355" s="52" t="s">
        <v>66</v>
      </c>
      <c r="C355" s="63"/>
      <c r="D355" s="64"/>
      <c r="E355" s="144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1"/>
      <c r="S355" s="12"/>
      <c r="Y355" s="98"/>
      <c r="Z355" s="96"/>
      <c r="AA355" s="96"/>
      <c r="AB355" s="96"/>
      <c r="AC355" s="96"/>
      <c r="AD355" s="97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</row>
    <row r="356" spans="1:41" ht="22.5" customHeight="1" x14ac:dyDescent="0.55000000000000004">
      <c r="A356" s="5">
        <v>1000</v>
      </c>
      <c r="B356" s="52" t="s">
        <v>66</v>
      </c>
      <c r="C356" s="63"/>
      <c r="D356" s="64"/>
      <c r="E356" s="143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1"/>
      <c r="S356" s="12"/>
      <c r="Y356" s="98"/>
      <c r="Z356" s="96"/>
      <c r="AA356" s="96"/>
      <c r="AB356" s="96"/>
      <c r="AC356" s="96"/>
      <c r="AD356" s="97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  <c r="AO356" s="98"/>
    </row>
    <row r="357" spans="1:41" ht="22.5" customHeight="1" x14ac:dyDescent="0.55000000000000004">
      <c r="A357" s="5">
        <v>1000</v>
      </c>
      <c r="B357" s="52" t="s">
        <v>66</v>
      </c>
      <c r="C357" s="63"/>
      <c r="D357" s="64"/>
      <c r="E357" s="144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1"/>
      <c r="S357" s="12"/>
      <c r="Y357" s="98"/>
      <c r="Z357" s="96"/>
      <c r="AA357" s="96"/>
      <c r="AB357" s="96"/>
      <c r="AC357" s="96"/>
      <c r="AD357" s="97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</row>
    <row r="358" spans="1:41" ht="22.5" customHeight="1" x14ac:dyDescent="0.55000000000000004">
      <c r="A358" s="5">
        <v>1000</v>
      </c>
      <c r="B358" s="52" t="s">
        <v>66</v>
      </c>
      <c r="C358" s="63"/>
      <c r="D358" s="64"/>
      <c r="E358" s="144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1"/>
      <c r="S358" s="12"/>
      <c r="Y358" s="98"/>
      <c r="Z358" s="96"/>
      <c r="AA358" s="96"/>
      <c r="AB358" s="96"/>
      <c r="AC358" s="96"/>
      <c r="AD358" s="97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  <c r="AO358" s="98"/>
    </row>
    <row r="359" spans="1:41" ht="22.5" customHeight="1" x14ac:dyDescent="0.55000000000000004">
      <c r="A359" s="5">
        <v>1000</v>
      </c>
      <c r="B359" s="52" t="s">
        <v>66</v>
      </c>
      <c r="C359" s="63"/>
      <c r="D359" s="64"/>
      <c r="E359" s="144"/>
      <c r="F359" s="64"/>
      <c r="G359" s="118"/>
      <c r="H359" s="64"/>
      <c r="I359" s="64"/>
      <c r="J359" s="66"/>
      <c r="K359" s="64"/>
      <c r="L359" s="105"/>
      <c r="M359" s="8"/>
      <c r="N359" s="91"/>
      <c r="O359" s="10"/>
      <c r="P359" s="10"/>
      <c r="Q359" s="11"/>
      <c r="R359" s="11"/>
      <c r="S359" s="43"/>
      <c r="Y359" s="98"/>
      <c r="Z359" s="96"/>
      <c r="AA359" s="96"/>
      <c r="AB359" s="96"/>
      <c r="AC359" s="96"/>
      <c r="AD359" s="97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  <c r="AO359" s="98"/>
    </row>
    <row r="360" spans="1:41" ht="22.5" customHeight="1" x14ac:dyDescent="0.55000000000000004">
      <c r="A360" s="5">
        <v>1000</v>
      </c>
      <c r="B360" s="52" t="s">
        <v>66</v>
      </c>
      <c r="C360" s="63"/>
      <c r="D360" s="64"/>
      <c r="E360" s="144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11"/>
      <c r="R360" s="11"/>
      <c r="S360" s="43"/>
      <c r="Y360" s="98"/>
      <c r="Z360" s="96"/>
      <c r="AA360" s="96"/>
      <c r="AB360" s="96"/>
      <c r="AC360" s="96"/>
      <c r="AD360" s="97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  <c r="AO360" s="98"/>
    </row>
    <row r="361" spans="1:41" ht="22.5" customHeight="1" x14ac:dyDescent="0.55000000000000004">
      <c r="A361" s="5">
        <v>1000</v>
      </c>
      <c r="B361" s="52" t="s">
        <v>66</v>
      </c>
      <c r="C361" s="63"/>
      <c r="D361" s="64"/>
      <c r="E361" s="144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11"/>
      <c r="R361" s="11"/>
      <c r="S361" s="43"/>
      <c r="Y361" s="98"/>
      <c r="Z361" s="96"/>
      <c r="AA361" s="96"/>
      <c r="AB361" s="96"/>
      <c r="AC361" s="96"/>
      <c r="AD361" s="97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</row>
    <row r="362" spans="1:41" ht="22.5" customHeight="1" x14ac:dyDescent="0.55000000000000004">
      <c r="A362" s="5">
        <v>1000</v>
      </c>
      <c r="B362" s="52" t="s">
        <v>66</v>
      </c>
      <c r="C362" s="63"/>
      <c r="D362" s="64"/>
      <c r="E362" s="144"/>
      <c r="F362" s="118"/>
      <c r="G362" s="118"/>
      <c r="H362" s="64"/>
      <c r="I362" s="66"/>
      <c r="J362" s="66"/>
      <c r="K362" s="64"/>
      <c r="L362" s="105"/>
      <c r="M362" s="8"/>
      <c r="N362" s="91"/>
      <c r="O362" s="10"/>
      <c r="P362" s="10"/>
      <c r="Q362" s="11"/>
      <c r="R362" s="11"/>
      <c r="S362" s="12"/>
      <c r="Y362" s="98"/>
      <c r="Z362" s="96"/>
      <c r="AA362" s="96"/>
      <c r="AB362" s="96"/>
      <c r="AC362" s="96"/>
      <c r="AD362" s="97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  <c r="AO362" s="98"/>
    </row>
    <row r="363" spans="1:41" ht="22.5" customHeight="1" x14ac:dyDescent="0.55000000000000004">
      <c r="A363" s="5">
        <v>1000</v>
      </c>
      <c r="B363" s="52" t="s">
        <v>66</v>
      </c>
      <c r="C363" s="63"/>
      <c r="D363" s="64"/>
      <c r="E363" s="143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1"/>
      <c r="S363" s="12"/>
      <c r="Y363" s="98"/>
      <c r="Z363" s="96"/>
      <c r="AA363" s="96"/>
      <c r="AB363" s="96"/>
      <c r="AC363" s="96"/>
      <c r="AD363" s="97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</row>
    <row r="364" spans="1:41" ht="22.5" customHeight="1" x14ac:dyDescent="0.55000000000000004">
      <c r="A364" s="5">
        <v>1000</v>
      </c>
      <c r="B364" s="52" t="s">
        <v>66</v>
      </c>
      <c r="C364" s="63"/>
      <c r="D364" s="64"/>
      <c r="E364" s="143"/>
      <c r="F364" s="64"/>
      <c r="G364" s="64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1"/>
      <c r="S364" s="12"/>
      <c r="Y364" s="98"/>
      <c r="Z364" s="96"/>
      <c r="AA364" s="96"/>
      <c r="AB364" s="96"/>
      <c r="AC364" s="96"/>
      <c r="AD364" s="97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</row>
    <row r="365" spans="1:41" ht="22.5" customHeight="1" x14ac:dyDescent="0.55000000000000004">
      <c r="A365" s="5">
        <v>1000</v>
      </c>
      <c r="B365" s="52" t="s">
        <v>66</v>
      </c>
      <c r="C365" s="63"/>
      <c r="D365" s="64"/>
      <c r="E365" s="14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1"/>
      <c r="S365" s="12"/>
      <c r="Y365" s="98"/>
      <c r="Z365" s="96"/>
      <c r="AA365" s="96"/>
      <c r="AB365" s="96"/>
      <c r="AC365" s="96"/>
      <c r="AD365" s="97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</row>
    <row r="366" spans="1:41" ht="22.5" customHeight="1" x14ac:dyDescent="0.55000000000000004">
      <c r="A366" s="5">
        <v>1000</v>
      </c>
      <c r="B366" s="52" t="s">
        <v>66</v>
      </c>
      <c r="C366" s="63"/>
      <c r="D366" s="64"/>
      <c r="E366" s="144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1"/>
      <c r="S366" s="12"/>
      <c r="Y366" s="98"/>
      <c r="Z366" s="96"/>
      <c r="AA366" s="96"/>
      <c r="AB366" s="96"/>
      <c r="AC366" s="96"/>
      <c r="AD366" s="97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</row>
    <row r="367" spans="1:41" ht="22.5" customHeight="1" x14ac:dyDescent="0.55000000000000004">
      <c r="A367" s="5">
        <v>1000</v>
      </c>
      <c r="B367" s="52" t="s">
        <v>66</v>
      </c>
      <c r="C367" s="63"/>
      <c r="D367" s="119"/>
      <c r="E367" s="143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1"/>
      <c r="S367" s="12"/>
      <c r="Y367" s="98"/>
      <c r="Z367" s="96"/>
      <c r="AA367" s="96"/>
      <c r="AB367" s="96"/>
      <c r="AC367" s="96"/>
      <c r="AD367" s="97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</row>
    <row r="368" spans="1:41" ht="22.5" customHeight="1" x14ac:dyDescent="0.55000000000000004">
      <c r="A368" s="5">
        <v>1000</v>
      </c>
      <c r="B368" s="52" t="s">
        <v>66</v>
      </c>
      <c r="C368" s="63"/>
      <c r="D368" s="64"/>
      <c r="E368" s="144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1"/>
      <c r="S368" s="12"/>
      <c r="Y368" s="98"/>
      <c r="Z368" s="96"/>
      <c r="AA368" s="96"/>
      <c r="AB368" s="96"/>
      <c r="AC368" s="96"/>
      <c r="AD368" s="97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  <c r="AO368" s="98"/>
    </row>
    <row r="369" spans="1:41" ht="22.5" customHeight="1" x14ac:dyDescent="0.55000000000000004">
      <c r="A369" s="5">
        <v>1000</v>
      </c>
      <c r="B369" s="52" t="s">
        <v>66</v>
      </c>
      <c r="C369" s="63"/>
      <c r="D369" s="64"/>
      <c r="E369" s="144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1"/>
      <c r="S369" s="12"/>
      <c r="Y369" s="98"/>
      <c r="Z369" s="96"/>
      <c r="AA369" s="96"/>
      <c r="AB369" s="96"/>
      <c r="AC369" s="96"/>
      <c r="AD369" s="97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</row>
    <row r="370" spans="1:41" ht="22.5" customHeight="1" x14ac:dyDescent="0.55000000000000004">
      <c r="A370" s="5">
        <v>1000</v>
      </c>
      <c r="B370" s="52" t="s">
        <v>66</v>
      </c>
      <c r="C370" s="63"/>
      <c r="D370" s="64"/>
      <c r="E370" s="143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1"/>
      <c r="S370" s="12"/>
      <c r="Y370" s="98"/>
      <c r="Z370" s="96"/>
      <c r="AA370" s="96"/>
      <c r="AB370" s="96"/>
      <c r="AC370" s="96"/>
      <c r="AD370" s="97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  <c r="AO370" s="98"/>
    </row>
    <row r="371" spans="1:41" ht="22.5" customHeight="1" x14ac:dyDescent="0.55000000000000004">
      <c r="A371" s="5">
        <v>1000</v>
      </c>
      <c r="B371" s="52" t="s">
        <v>66</v>
      </c>
      <c r="C371" s="63"/>
      <c r="D371" s="64"/>
      <c r="E371" s="144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1"/>
      <c r="S371" s="12"/>
      <c r="Y371" s="98"/>
      <c r="Z371" s="96"/>
      <c r="AA371" s="96"/>
      <c r="AB371" s="96"/>
      <c r="AC371" s="96"/>
      <c r="AD371" s="97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  <c r="AO371" s="98"/>
    </row>
    <row r="372" spans="1:41" ht="22.5" customHeight="1" x14ac:dyDescent="0.55000000000000004">
      <c r="A372" s="5">
        <v>1000</v>
      </c>
      <c r="B372" s="52" t="s">
        <v>66</v>
      </c>
      <c r="C372" s="63"/>
      <c r="D372" s="64"/>
      <c r="E372" s="144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1"/>
      <c r="S372" s="12"/>
      <c r="Y372" s="98"/>
      <c r="Z372" s="96"/>
      <c r="AA372" s="96"/>
      <c r="AB372" s="96"/>
      <c r="AC372" s="96"/>
      <c r="AD372" s="97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  <c r="AO372" s="98"/>
    </row>
    <row r="373" spans="1:41" ht="22.5" customHeight="1" x14ac:dyDescent="0.55000000000000004">
      <c r="A373" s="5">
        <v>1000</v>
      </c>
      <c r="B373" s="52" t="s">
        <v>66</v>
      </c>
      <c r="C373" s="63"/>
      <c r="D373" s="64"/>
      <c r="E373" s="144"/>
      <c r="F373" s="64"/>
      <c r="G373" s="118"/>
      <c r="H373" s="64"/>
      <c r="I373" s="64"/>
      <c r="J373" s="66"/>
      <c r="K373" s="64"/>
      <c r="L373" s="105"/>
      <c r="M373" s="8"/>
      <c r="N373" s="91"/>
      <c r="O373" s="10"/>
      <c r="P373" s="10"/>
      <c r="Q373" s="95"/>
      <c r="R373" s="95"/>
      <c r="S373" s="43"/>
      <c r="Y373" s="98"/>
      <c r="Z373" s="96"/>
      <c r="AA373" s="96"/>
      <c r="AB373" s="96"/>
      <c r="AC373" s="96"/>
      <c r="AD373" s="97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  <c r="AO373" s="98"/>
    </row>
    <row r="374" spans="1:41" ht="22.5" customHeight="1" x14ac:dyDescent="0.55000000000000004">
      <c r="A374" s="5">
        <v>1000</v>
      </c>
      <c r="B374" s="52" t="s">
        <v>66</v>
      </c>
      <c r="C374" s="63"/>
      <c r="D374" s="64"/>
      <c r="E374" s="144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95"/>
      <c r="R374" s="95"/>
      <c r="S374" s="43"/>
      <c r="Y374" s="98"/>
      <c r="Z374" s="96"/>
      <c r="AA374" s="96"/>
      <c r="AB374" s="96"/>
      <c r="AC374" s="96"/>
      <c r="AD374" s="97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  <c r="AO374" s="98"/>
    </row>
    <row r="375" spans="1:41" ht="22.5" customHeight="1" x14ac:dyDescent="0.55000000000000004">
      <c r="A375" s="5">
        <v>1000</v>
      </c>
      <c r="B375" s="52" t="s">
        <v>66</v>
      </c>
      <c r="C375" s="63"/>
      <c r="D375" s="64"/>
      <c r="E375" s="144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95"/>
      <c r="R375" s="95"/>
      <c r="S375" s="43"/>
      <c r="Y375" s="98"/>
      <c r="Z375" s="96"/>
      <c r="AA375" s="96"/>
      <c r="AB375" s="96"/>
      <c r="AC375" s="96"/>
      <c r="AD375" s="97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</row>
    <row r="376" spans="1:41" ht="22.5" customHeight="1" x14ac:dyDescent="0.55000000000000004">
      <c r="A376" s="5">
        <v>1000</v>
      </c>
      <c r="B376" s="52" t="s">
        <v>66</v>
      </c>
      <c r="C376" s="63"/>
      <c r="D376" s="64"/>
      <c r="E376" s="144"/>
      <c r="F376" s="118"/>
      <c r="G376" s="118"/>
      <c r="H376" s="64"/>
      <c r="I376" s="66"/>
      <c r="J376" s="66"/>
      <c r="K376" s="64"/>
      <c r="L376" s="105"/>
      <c r="M376" s="8"/>
      <c r="N376" s="91"/>
      <c r="O376" s="10"/>
      <c r="P376" s="10"/>
      <c r="Q376" s="11"/>
      <c r="R376" s="11"/>
      <c r="S376" s="12"/>
      <c r="Y376" s="98"/>
      <c r="Z376" s="96"/>
      <c r="AA376" s="96"/>
      <c r="AB376" s="96"/>
      <c r="AC376" s="96"/>
      <c r="AD376" s="97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</row>
    <row r="377" spans="1:41" ht="22.5" customHeight="1" x14ac:dyDescent="0.55000000000000004">
      <c r="A377" s="5">
        <v>1000</v>
      </c>
      <c r="B377" s="52" t="s">
        <v>66</v>
      </c>
      <c r="C377" s="63"/>
      <c r="D377" s="64"/>
      <c r="E377" s="143"/>
      <c r="F377" s="118"/>
      <c r="G377" s="118"/>
      <c r="H377" s="64"/>
      <c r="I377" s="66"/>
      <c r="J377" s="66"/>
      <c r="K377" s="64"/>
      <c r="L377" s="105"/>
      <c r="M377" s="8"/>
      <c r="N377" s="91"/>
      <c r="O377" s="10"/>
      <c r="P377" s="10"/>
      <c r="Q377" s="11"/>
      <c r="R377" s="11"/>
      <c r="S377" s="12"/>
      <c r="Y377" s="98"/>
      <c r="Z377" s="96"/>
      <c r="AA377" s="96"/>
      <c r="AB377" s="96"/>
      <c r="AC377" s="96"/>
      <c r="AD377" s="97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</row>
    <row r="378" spans="1:41" ht="22.5" customHeight="1" x14ac:dyDescent="0.55000000000000004">
      <c r="A378" s="5">
        <v>1000</v>
      </c>
      <c r="B378" s="52" t="s">
        <v>66</v>
      </c>
      <c r="C378" s="63"/>
      <c r="D378" s="64"/>
      <c r="E378" s="143"/>
      <c r="F378" s="64"/>
      <c r="G378" s="64"/>
      <c r="H378" s="64"/>
      <c r="I378" s="66"/>
      <c r="J378" s="66"/>
      <c r="K378" s="64"/>
      <c r="L378" s="105"/>
      <c r="M378" s="8"/>
      <c r="N378" s="91"/>
      <c r="O378" s="10"/>
      <c r="P378" s="10"/>
      <c r="Q378" s="11"/>
      <c r="R378" s="11"/>
      <c r="S378" s="12"/>
      <c r="Y378" s="98"/>
      <c r="Z378" s="96"/>
      <c r="AA378" s="96"/>
      <c r="AB378" s="96"/>
      <c r="AC378" s="96"/>
      <c r="AD378" s="97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</row>
    <row r="379" spans="1:41" ht="22.5" customHeight="1" x14ac:dyDescent="0.55000000000000004">
      <c r="A379" s="5">
        <v>1000</v>
      </c>
      <c r="B379" s="52" t="s">
        <v>66</v>
      </c>
      <c r="C379" s="63"/>
      <c r="D379" s="64"/>
      <c r="E379" s="144"/>
      <c r="F379" s="118"/>
      <c r="G379" s="118"/>
      <c r="H379" s="64"/>
      <c r="I379" s="66"/>
      <c r="J379" s="66"/>
      <c r="K379" s="64"/>
      <c r="L379" s="105"/>
      <c r="M379" s="8"/>
      <c r="N379" s="91"/>
      <c r="O379" s="10"/>
      <c r="P379" s="10"/>
      <c r="Q379" s="11"/>
      <c r="R379" s="11"/>
      <c r="S379" s="12"/>
      <c r="Y379" s="98"/>
      <c r="Z379" s="96"/>
      <c r="AA379" s="96"/>
      <c r="AB379" s="96"/>
      <c r="AC379" s="96"/>
      <c r="AD379" s="97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</row>
    <row r="380" spans="1:41" ht="22.5" customHeight="1" x14ac:dyDescent="0.55000000000000004">
      <c r="A380" s="5">
        <v>1000</v>
      </c>
      <c r="B380" s="52" t="s">
        <v>66</v>
      </c>
      <c r="C380" s="63"/>
      <c r="D380" s="64"/>
      <c r="E380" s="144"/>
      <c r="F380" s="118"/>
      <c r="G380" s="118"/>
      <c r="H380" s="64"/>
      <c r="I380" s="66"/>
      <c r="J380" s="66"/>
      <c r="K380" s="64"/>
      <c r="L380" s="105"/>
      <c r="M380" s="8"/>
      <c r="N380" s="91"/>
      <c r="O380" s="10"/>
      <c r="P380" s="10"/>
      <c r="Q380" s="11"/>
      <c r="R380" s="11"/>
      <c r="S380" s="12"/>
      <c r="Y380" s="98"/>
      <c r="Z380" s="96"/>
      <c r="AA380" s="96"/>
      <c r="AB380" s="96"/>
      <c r="AC380" s="96"/>
      <c r="AD380" s="97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</row>
    <row r="381" spans="1:41" ht="22.5" customHeight="1" x14ac:dyDescent="0.55000000000000004">
      <c r="A381" s="5">
        <v>1000</v>
      </c>
      <c r="B381" s="52" t="s">
        <v>66</v>
      </c>
      <c r="C381" s="63"/>
      <c r="D381" s="64"/>
      <c r="E381" s="143"/>
      <c r="F381" s="64"/>
      <c r="G381" s="64"/>
      <c r="H381" s="64"/>
      <c r="I381" s="66"/>
      <c r="J381" s="66"/>
      <c r="K381" s="64"/>
      <c r="L381" s="105"/>
      <c r="M381" s="8"/>
      <c r="N381" s="91"/>
      <c r="O381" s="10"/>
      <c r="P381" s="10"/>
      <c r="Q381" s="11"/>
      <c r="R381" s="11"/>
      <c r="S381" s="12"/>
      <c r="Y381" s="98"/>
      <c r="Z381" s="96"/>
      <c r="AA381" s="96"/>
      <c r="AB381" s="96"/>
      <c r="AC381" s="96"/>
      <c r="AD381" s="97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</row>
    <row r="382" spans="1:41" ht="22.5" customHeight="1" x14ac:dyDescent="0.55000000000000004">
      <c r="A382" s="5">
        <v>1000</v>
      </c>
      <c r="B382" s="52" t="s">
        <v>66</v>
      </c>
      <c r="C382" s="63"/>
      <c r="D382" s="64"/>
      <c r="E382" s="144"/>
      <c r="F382" s="118"/>
      <c r="G382" s="118"/>
      <c r="H382" s="64"/>
      <c r="I382" s="66"/>
      <c r="J382" s="66"/>
      <c r="K382" s="64"/>
      <c r="L382" s="105"/>
      <c r="M382" s="8"/>
      <c r="N382" s="91"/>
      <c r="O382" s="10"/>
      <c r="P382" s="10"/>
      <c r="Q382" s="11"/>
      <c r="R382" s="11"/>
      <c r="S382" s="12"/>
      <c r="Y382" s="98"/>
      <c r="Z382" s="96"/>
      <c r="AA382" s="96"/>
      <c r="AB382" s="96"/>
      <c r="AC382" s="96"/>
      <c r="AD382" s="97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</row>
    <row r="383" spans="1:41" ht="22.5" customHeight="1" x14ac:dyDescent="0.55000000000000004">
      <c r="A383" s="5">
        <v>1000</v>
      </c>
      <c r="B383" s="52" t="s">
        <v>66</v>
      </c>
      <c r="C383" s="63"/>
      <c r="D383" s="64"/>
      <c r="E383" s="144"/>
      <c r="F383" s="118"/>
      <c r="G383" s="118"/>
      <c r="H383" s="64"/>
      <c r="I383" s="66"/>
      <c r="J383" s="66"/>
      <c r="K383" s="64"/>
      <c r="L383" s="105"/>
      <c r="M383" s="8"/>
      <c r="N383" s="91"/>
      <c r="O383" s="10"/>
      <c r="P383" s="10"/>
      <c r="Q383" s="11"/>
      <c r="R383" s="11"/>
      <c r="S383" s="12"/>
      <c r="Y383" s="98"/>
      <c r="Z383" s="96"/>
      <c r="AA383" s="96"/>
      <c r="AB383" s="96"/>
      <c r="AC383" s="96"/>
      <c r="AD383" s="97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</row>
    <row r="384" spans="1:41" ht="22.5" customHeight="1" x14ac:dyDescent="0.55000000000000004">
      <c r="A384" s="5">
        <v>1000</v>
      </c>
      <c r="B384" s="52" t="s">
        <v>66</v>
      </c>
      <c r="C384" s="63"/>
      <c r="D384" s="64"/>
      <c r="E384" s="143"/>
      <c r="F384" s="64"/>
      <c r="G384" s="64"/>
      <c r="H384" s="64"/>
      <c r="I384" s="66"/>
      <c r="J384" s="66"/>
      <c r="K384" s="64"/>
      <c r="L384" s="105"/>
      <c r="M384" s="8"/>
      <c r="N384" s="91"/>
      <c r="O384" s="10"/>
      <c r="P384" s="10"/>
      <c r="Q384" s="11"/>
      <c r="R384" s="11"/>
      <c r="S384" s="12"/>
      <c r="Y384" s="98"/>
      <c r="Z384" s="96"/>
      <c r="AA384" s="96"/>
      <c r="AB384" s="96"/>
      <c r="AC384" s="96"/>
      <c r="AD384" s="97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  <c r="AO384" s="98"/>
    </row>
    <row r="385" spans="1:41" ht="22.5" customHeight="1" x14ac:dyDescent="0.55000000000000004">
      <c r="A385" s="5">
        <v>1000</v>
      </c>
      <c r="B385" s="52" t="s">
        <v>66</v>
      </c>
      <c r="C385" s="63"/>
      <c r="D385" s="64"/>
      <c r="E385" s="144"/>
      <c r="F385" s="118"/>
      <c r="G385" s="118"/>
      <c r="H385" s="64"/>
      <c r="I385" s="66"/>
      <c r="J385" s="66"/>
      <c r="K385" s="64"/>
      <c r="L385" s="105"/>
      <c r="M385" s="8"/>
      <c r="N385" s="91"/>
      <c r="O385" s="10"/>
      <c r="P385" s="10"/>
      <c r="Q385" s="11"/>
      <c r="R385" s="11"/>
      <c r="S385" s="12"/>
      <c r="Y385" s="98"/>
      <c r="Z385" s="96"/>
      <c r="AA385" s="96"/>
      <c r="AB385" s="96"/>
      <c r="AC385" s="96"/>
      <c r="AD385" s="97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</row>
    <row r="386" spans="1:41" ht="22.5" customHeight="1" x14ac:dyDescent="0.55000000000000004">
      <c r="A386" s="5">
        <v>1000</v>
      </c>
      <c r="B386" s="52" t="s">
        <v>66</v>
      </c>
      <c r="C386" s="63"/>
      <c r="D386" s="64"/>
      <c r="E386" s="144"/>
      <c r="F386" s="118"/>
      <c r="G386" s="118"/>
      <c r="H386" s="64"/>
      <c r="I386" s="66"/>
      <c r="J386" s="66"/>
      <c r="K386" s="64"/>
      <c r="L386" s="105"/>
      <c r="M386" s="8"/>
      <c r="N386" s="91"/>
      <c r="O386" s="10"/>
      <c r="P386" s="10"/>
      <c r="Q386" s="11"/>
      <c r="R386" s="11"/>
      <c r="S386" s="43"/>
      <c r="Y386" s="98"/>
      <c r="Z386" s="96"/>
      <c r="AA386" s="96"/>
      <c r="AB386" s="96"/>
      <c r="AC386" s="96"/>
      <c r="AD386" s="97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</row>
    <row r="387" spans="1:41" ht="22.5" customHeight="1" x14ac:dyDescent="0.55000000000000004">
      <c r="A387" s="5">
        <v>1000</v>
      </c>
      <c r="B387" s="52" t="s">
        <v>66</v>
      </c>
      <c r="C387" s="63"/>
      <c r="D387" s="64"/>
      <c r="E387" s="144"/>
      <c r="F387" s="64"/>
      <c r="G387" s="118"/>
      <c r="H387" s="64"/>
      <c r="I387" s="64"/>
      <c r="J387" s="66"/>
      <c r="K387" s="64"/>
      <c r="L387" s="105"/>
      <c r="M387" s="8"/>
      <c r="N387" s="91"/>
      <c r="O387" s="10"/>
      <c r="P387" s="10"/>
      <c r="Q387" s="11"/>
      <c r="R387" s="11"/>
      <c r="S387" s="43"/>
      <c r="Y387" s="98"/>
      <c r="Z387" s="96"/>
      <c r="AA387" s="96"/>
      <c r="AB387" s="96"/>
      <c r="AC387" s="96"/>
      <c r="AD387" s="97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  <c r="AO387" s="98"/>
    </row>
    <row r="388" spans="1:41" ht="22.5" customHeight="1" x14ac:dyDescent="0.55000000000000004">
      <c r="A388" s="5">
        <v>1000</v>
      </c>
      <c r="B388" s="52" t="s">
        <v>66</v>
      </c>
      <c r="C388" s="63"/>
      <c r="D388" s="64"/>
      <c r="E388" s="144"/>
      <c r="F388" s="64"/>
      <c r="G388" s="118"/>
      <c r="H388" s="64"/>
      <c r="I388" s="64"/>
      <c r="J388" s="66"/>
      <c r="K388" s="64"/>
      <c r="L388" s="105"/>
      <c r="M388" s="8"/>
      <c r="N388" s="91"/>
      <c r="O388" s="10"/>
      <c r="P388" s="10"/>
      <c r="Q388" s="11"/>
      <c r="R388" s="11"/>
      <c r="S388" s="43"/>
      <c r="Y388" s="98"/>
      <c r="Z388" s="96"/>
      <c r="AA388" s="96"/>
      <c r="AB388" s="96"/>
      <c r="AC388" s="96"/>
      <c r="AD388" s="97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  <c r="AO388" s="98"/>
    </row>
    <row r="389" spans="1:41" ht="22.5" customHeight="1" x14ac:dyDescent="0.55000000000000004">
      <c r="A389" s="5">
        <v>1000</v>
      </c>
      <c r="B389" s="52" t="s">
        <v>66</v>
      </c>
      <c r="C389" s="63"/>
      <c r="D389" s="64"/>
      <c r="E389" s="144"/>
      <c r="F389" s="64"/>
      <c r="G389" s="118"/>
      <c r="H389" s="64"/>
      <c r="I389" s="64"/>
      <c r="J389" s="66"/>
      <c r="K389" s="64"/>
      <c r="L389" s="105"/>
      <c r="M389" s="8"/>
      <c r="N389" s="91"/>
      <c r="O389" s="10"/>
      <c r="P389" s="10"/>
      <c r="Q389" s="11"/>
      <c r="R389" s="11"/>
      <c r="S389" s="43"/>
      <c r="Y389" s="98"/>
      <c r="Z389" s="96"/>
      <c r="AA389" s="96"/>
      <c r="AB389" s="96"/>
      <c r="AC389" s="96"/>
      <c r="AD389" s="97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  <c r="AO389" s="98"/>
    </row>
    <row r="390" spans="1:41" ht="22.5" customHeight="1" x14ac:dyDescent="0.55000000000000004">
      <c r="A390" s="5">
        <v>1000</v>
      </c>
      <c r="B390" s="52" t="s">
        <v>66</v>
      </c>
      <c r="C390" s="63"/>
      <c r="D390" s="64"/>
      <c r="E390" s="143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1"/>
      <c r="S390" s="43"/>
      <c r="Y390" s="98"/>
      <c r="Z390" s="96"/>
      <c r="AA390" s="96"/>
      <c r="AB390" s="96"/>
      <c r="AC390" s="96"/>
      <c r="AD390" s="97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  <c r="AO390" s="98"/>
    </row>
    <row r="391" spans="1:41" ht="22.5" customHeight="1" x14ac:dyDescent="0.55000000000000004">
      <c r="A391" s="5">
        <v>1000</v>
      </c>
      <c r="B391" s="52" t="s">
        <v>66</v>
      </c>
      <c r="C391" s="63"/>
      <c r="D391" s="64"/>
      <c r="E391" s="143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1"/>
      <c r="S391" s="43"/>
      <c r="Y391" s="98"/>
      <c r="Z391" s="96"/>
      <c r="AA391" s="96"/>
      <c r="AB391" s="96"/>
      <c r="AC391" s="96"/>
      <c r="AD391" s="97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  <c r="AO391" s="98"/>
    </row>
    <row r="392" spans="1:41" ht="22.5" customHeight="1" x14ac:dyDescent="0.55000000000000004">
      <c r="A392" s="5">
        <v>1000</v>
      </c>
      <c r="B392" s="52" t="s">
        <v>66</v>
      </c>
      <c r="C392" s="63"/>
      <c r="D392" s="64"/>
      <c r="E392" s="143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1"/>
      <c r="S392" s="43"/>
      <c r="Y392" s="98"/>
      <c r="Z392" s="96"/>
      <c r="AA392" s="96"/>
      <c r="AB392" s="96"/>
      <c r="AC392" s="96"/>
      <c r="AD392" s="97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  <c r="AO392" s="98"/>
    </row>
    <row r="393" spans="1:41" ht="22.5" customHeight="1" x14ac:dyDescent="0.55000000000000004">
      <c r="A393" s="5">
        <v>1000</v>
      </c>
      <c r="B393" s="52" t="s">
        <v>66</v>
      </c>
      <c r="C393" s="63"/>
      <c r="D393" s="64"/>
      <c r="E393" s="143"/>
      <c r="F393" s="64"/>
      <c r="G393" s="64"/>
      <c r="H393" s="66"/>
      <c r="I393" s="66"/>
      <c r="J393" s="66"/>
      <c r="K393" s="64"/>
      <c r="L393" s="105"/>
      <c r="M393" s="8"/>
      <c r="N393" s="91"/>
      <c r="O393" s="10"/>
      <c r="P393" s="10"/>
      <c r="Q393" s="11"/>
      <c r="R393" s="11"/>
      <c r="S393" s="12"/>
      <c r="Y393" s="98"/>
      <c r="Z393" s="96"/>
      <c r="AA393" s="96"/>
      <c r="AB393" s="96"/>
      <c r="AC393" s="96"/>
      <c r="AD393" s="97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  <c r="AO393" s="98"/>
    </row>
    <row r="394" spans="1:41" ht="22.5" customHeight="1" x14ac:dyDescent="0.55000000000000004">
      <c r="A394" s="5">
        <v>1000</v>
      </c>
      <c r="B394" s="52" t="s">
        <v>66</v>
      </c>
      <c r="C394" s="63"/>
      <c r="D394" s="64"/>
      <c r="E394" s="143"/>
      <c r="F394" s="64"/>
      <c r="G394" s="64"/>
      <c r="H394" s="66"/>
      <c r="I394" s="66"/>
      <c r="J394" s="66"/>
      <c r="K394" s="64"/>
      <c r="L394" s="105"/>
      <c r="M394" s="8"/>
      <c r="N394" s="91"/>
      <c r="O394" s="10"/>
      <c r="P394" s="10"/>
      <c r="Q394" s="11"/>
      <c r="R394" s="11"/>
      <c r="S394" s="12"/>
      <c r="Y394" s="98"/>
      <c r="Z394" s="96"/>
      <c r="AA394" s="96"/>
      <c r="AB394" s="96"/>
      <c r="AC394" s="96"/>
      <c r="AD394" s="97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  <c r="AO394" s="98"/>
    </row>
    <row r="395" spans="1:41" ht="22.5" customHeight="1" x14ac:dyDescent="0.55000000000000004">
      <c r="A395" s="5">
        <v>1000</v>
      </c>
      <c r="B395" s="52" t="s">
        <v>66</v>
      </c>
      <c r="C395" s="63"/>
      <c r="D395" s="64"/>
      <c r="E395" s="143"/>
      <c r="F395" s="64"/>
      <c r="G395" s="64"/>
      <c r="H395" s="66"/>
      <c r="I395" s="66"/>
      <c r="J395" s="66"/>
      <c r="K395" s="64"/>
      <c r="L395" s="105"/>
      <c r="M395" s="8"/>
      <c r="N395" s="91"/>
      <c r="O395" s="10"/>
      <c r="P395" s="10"/>
      <c r="Q395" s="11"/>
      <c r="R395" s="11"/>
      <c r="S395" s="12"/>
      <c r="Y395" s="98"/>
      <c r="Z395" s="96"/>
      <c r="AA395" s="96"/>
      <c r="AB395" s="96"/>
      <c r="AC395" s="96"/>
      <c r="AD395" s="97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  <c r="AO395" s="98"/>
    </row>
    <row r="396" spans="1:41" ht="22.5" customHeight="1" x14ac:dyDescent="0.55000000000000004">
      <c r="A396" s="5">
        <v>1000</v>
      </c>
      <c r="B396" s="52" t="s">
        <v>66</v>
      </c>
      <c r="C396" s="63"/>
      <c r="D396" s="64"/>
      <c r="E396" s="143"/>
      <c r="F396" s="64"/>
      <c r="G396" s="64"/>
      <c r="H396" s="66"/>
      <c r="I396" s="66"/>
      <c r="J396" s="66"/>
      <c r="K396" s="64"/>
      <c r="L396" s="105"/>
      <c r="M396" s="8"/>
      <c r="N396" s="91"/>
      <c r="O396" s="10"/>
      <c r="P396" s="10"/>
      <c r="Q396" s="11"/>
      <c r="R396" s="11"/>
      <c r="S396" s="12"/>
      <c r="Y396" s="98"/>
      <c r="Z396" s="96"/>
      <c r="AA396" s="96"/>
      <c r="AB396" s="96"/>
      <c r="AC396" s="96"/>
      <c r="AD396" s="97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  <c r="AO396" s="98"/>
    </row>
    <row r="397" spans="1:41" ht="22.5" customHeight="1" x14ac:dyDescent="0.55000000000000004">
      <c r="A397" s="5">
        <v>1000</v>
      </c>
      <c r="B397" s="52" t="s">
        <v>66</v>
      </c>
      <c r="C397" s="63"/>
      <c r="D397" s="64"/>
      <c r="E397" s="143"/>
      <c r="F397" s="64"/>
      <c r="G397" s="64"/>
      <c r="H397" s="66"/>
      <c r="I397" s="66"/>
      <c r="J397" s="66"/>
      <c r="K397" s="64"/>
      <c r="L397" s="105"/>
      <c r="M397" s="8"/>
      <c r="N397" s="91"/>
      <c r="O397" s="10"/>
      <c r="P397" s="10"/>
      <c r="Q397" s="11"/>
      <c r="R397" s="11"/>
      <c r="S397" s="12"/>
      <c r="Y397" s="98"/>
      <c r="Z397" s="96"/>
      <c r="AA397" s="96"/>
      <c r="AB397" s="96"/>
      <c r="AC397" s="96"/>
      <c r="AD397" s="97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  <c r="AO397" s="98"/>
    </row>
    <row r="398" spans="1:41" ht="22.5" customHeight="1" x14ac:dyDescent="0.55000000000000004">
      <c r="A398" s="5">
        <v>1000</v>
      </c>
      <c r="B398" s="52" t="s">
        <v>66</v>
      </c>
      <c r="C398" s="63"/>
      <c r="D398" s="64"/>
      <c r="E398" s="143"/>
      <c r="F398" s="64"/>
      <c r="G398" s="64"/>
      <c r="H398" s="66"/>
      <c r="I398" s="66"/>
      <c r="J398" s="66"/>
      <c r="K398" s="64"/>
      <c r="L398" s="105"/>
      <c r="M398" s="8"/>
      <c r="N398" s="91"/>
      <c r="O398" s="10"/>
      <c r="P398" s="10"/>
      <c r="Q398" s="11"/>
      <c r="R398" s="11"/>
      <c r="S398" s="12"/>
      <c r="Y398" s="98"/>
      <c r="Z398" s="96"/>
      <c r="AA398" s="96"/>
      <c r="AB398" s="96"/>
      <c r="AC398" s="96"/>
      <c r="AD398" s="97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  <c r="AO398" s="98"/>
    </row>
    <row r="399" spans="1:41" ht="22.5" customHeight="1" x14ac:dyDescent="0.55000000000000004">
      <c r="A399" s="5">
        <v>1000</v>
      </c>
      <c r="B399" s="52" t="s">
        <v>66</v>
      </c>
      <c r="C399" s="63"/>
      <c r="D399" s="64"/>
      <c r="E399" s="143"/>
      <c r="F399" s="64"/>
      <c r="G399" s="64"/>
      <c r="H399" s="66"/>
      <c r="I399" s="66"/>
      <c r="J399" s="66"/>
      <c r="K399" s="64"/>
      <c r="L399" s="105"/>
      <c r="M399" s="8"/>
      <c r="N399" s="91"/>
      <c r="O399" s="10"/>
      <c r="P399" s="10"/>
      <c r="Q399" s="11"/>
      <c r="R399" s="11"/>
      <c r="S399" s="12"/>
      <c r="Y399" s="98"/>
      <c r="Z399" s="96"/>
      <c r="AA399" s="96"/>
      <c r="AB399" s="96"/>
      <c r="AC399" s="96"/>
      <c r="AD399" s="97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  <c r="AO399" s="98"/>
    </row>
    <row r="400" spans="1:41" ht="22.5" customHeight="1" x14ac:dyDescent="0.55000000000000004">
      <c r="A400" s="5">
        <v>1000</v>
      </c>
      <c r="B400" s="52" t="s">
        <v>66</v>
      </c>
      <c r="C400" s="63"/>
      <c r="D400" s="64"/>
      <c r="E400" s="143"/>
      <c r="F400" s="64"/>
      <c r="G400" s="64"/>
      <c r="H400" s="66"/>
      <c r="I400" s="66"/>
      <c r="J400" s="66"/>
      <c r="K400" s="64"/>
      <c r="L400" s="105"/>
      <c r="M400" s="8"/>
      <c r="N400" s="91"/>
      <c r="O400" s="10"/>
      <c r="P400" s="10"/>
      <c r="Q400" s="11"/>
      <c r="R400" s="11"/>
      <c r="S400" s="12"/>
      <c r="Y400" s="98"/>
      <c r="Z400" s="96"/>
      <c r="AA400" s="96"/>
      <c r="AB400" s="96"/>
      <c r="AC400" s="96"/>
      <c r="AD400" s="97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  <c r="AO400" s="98"/>
    </row>
    <row r="401" spans="1:41" ht="22.5" customHeight="1" x14ac:dyDescent="0.55000000000000004">
      <c r="A401" s="5">
        <v>1000</v>
      </c>
      <c r="B401" s="52" t="s">
        <v>66</v>
      </c>
      <c r="C401" s="63"/>
      <c r="D401" s="64"/>
      <c r="E401" s="143"/>
      <c r="F401" s="64"/>
      <c r="G401" s="64"/>
      <c r="H401" s="66"/>
      <c r="I401" s="66"/>
      <c r="J401" s="66"/>
      <c r="K401" s="64"/>
      <c r="L401" s="105"/>
      <c r="M401" s="8"/>
      <c r="N401" s="91"/>
      <c r="O401" s="10"/>
      <c r="P401" s="10"/>
      <c r="Q401" s="11"/>
      <c r="R401" s="11"/>
      <c r="S401" s="12"/>
      <c r="Y401" s="98"/>
      <c r="Z401" s="96"/>
      <c r="AA401" s="96"/>
      <c r="AB401" s="96"/>
      <c r="AC401" s="96"/>
      <c r="AD401" s="97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  <c r="AO401" s="98"/>
    </row>
    <row r="402" spans="1:41" ht="22.5" customHeight="1" x14ac:dyDescent="0.55000000000000004">
      <c r="A402" s="5">
        <v>1000</v>
      </c>
      <c r="B402" s="52" t="s">
        <v>66</v>
      </c>
      <c r="C402" s="63"/>
      <c r="D402" s="64"/>
      <c r="E402" s="143"/>
      <c r="F402" s="64"/>
      <c r="G402" s="64"/>
      <c r="H402" s="66"/>
      <c r="I402" s="66"/>
      <c r="J402" s="66"/>
      <c r="K402" s="64"/>
      <c r="L402" s="105"/>
      <c r="M402" s="8"/>
      <c r="N402" s="91"/>
      <c r="O402" s="10"/>
      <c r="P402" s="10"/>
      <c r="Q402" s="11"/>
      <c r="R402" s="11"/>
      <c r="S402" s="12"/>
      <c r="Y402" s="98"/>
      <c r="Z402" s="96"/>
      <c r="AA402" s="96"/>
      <c r="AB402" s="96"/>
      <c r="AC402" s="96"/>
      <c r="AD402" s="97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  <c r="AO402" s="98"/>
    </row>
    <row r="403" spans="1:41" ht="22.5" customHeight="1" x14ac:dyDescent="0.55000000000000004">
      <c r="A403" s="5">
        <v>1000</v>
      </c>
      <c r="B403" s="52" t="s">
        <v>66</v>
      </c>
      <c r="C403" s="63"/>
      <c r="D403" s="64"/>
      <c r="E403" s="143"/>
      <c r="F403" s="64"/>
      <c r="G403" s="64"/>
      <c r="H403" s="66"/>
      <c r="I403" s="66"/>
      <c r="J403" s="66"/>
      <c r="K403" s="64"/>
      <c r="L403" s="105"/>
      <c r="M403" s="8"/>
      <c r="N403" s="91"/>
      <c r="O403" s="10"/>
      <c r="P403" s="10"/>
      <c r="Q403" s="11"/>
      <c r="R403" s="11"/>
      <c r="S403" s="43"/>
      <c r="Y403" s="98"/>
      <c r="Z403" s="96"/>
      <c r="AA403" s="96"/>
      <c r="AB403" s="96"/>
      <c r="AC403" s="96"/>
      <c r="AD403" s="97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  <c r="AO403" s="98"/>
    </row>
    <row r="404" spans="1:41" ht="22.5" customHeight="1" x14ac:dyDescent="0.55000000000000004">
      <c r="A404" s="5">
        <v>1000</v>
      </c>
      <c r="B404" s="52" t="s">
        <v>66</v>
      </c>
      <c r="C404" s="63"/>
      <c r="D404" s="64"/>
      <c r="E404" s="143"/>
      <c r="F404" s="64"/>
      <c r="G404" s="64"/>
      <c r="H404" s="66"/>
      <c r="I404" s="66"/>
      <c r="J404" s="66"/>
      <c r="K404" s="64"/>
      <c r="L404" s="105"/>
      <c r="M404" s="8"/>
      <c r="N404" s="91"/>
      <c r="O404" s="10"/>
      <c r="P404" s="10"/>
      <c r="Q404" s="11"/>
      <c r="R404" s="11"/>
      <c r="S404" s="12"/>
      <c r="Y404" s="98"/>
      <c r="Z404" s="96"/>
      <c r="AA404" s="96"/>
      <c r="AB404" s="96"/>
      <c r="AC404" s="96"/>
      <c r="AD404" s="97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  <c r="AO404" s="98"/>
    </row>
    <row r="405" spans="1:41" ht="22.5" customHeight="1" x14ac:dyDescent="0.55000000000000004">
      <c r="A405" s="5">
        <v>1000</v>
      </c>
      <c r="B405" s="52" t="s">
        <v>66</v>
      </c>
      <c r="C405" s="63"/>
      <c r="D405" s="64"/>
      <c r="E405" s="143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1"/>
      <c r="S405" s="12"/>
      <c r="Y405" s="98"/>
      <c r="Z405" s="96"/>
      <c r="AA405" s="96"/>
      <c r="AB405" s="96"/>
      <c r="AC405" s="96"/>
      <c r="AD405" s="97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  <c r="AO405" s="98"/>
    </row>
    <row r="406" spans="1:41" ht="22.5" customHeight="1" x14ac:dyDescent="0.55000000000000004">
      <c r="A406" s="5">
        <v>1000</v>
      </c>
      <c r="B406" s="52" t="s">
        <v>66</v>
      </c>
      <c r="C406" s="63"/>
      <c r="D406" s="64"/>
      <c r="E406" s="143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1"/>
      <c r="S406" s="12"/>
      <c r="Y406" s="98"/>
      <c r="Z406" s="96"/>
      <c r="AA406" s="96"/>
      <c r="AB406" s="96"/>
      <c r="AC406" s="96"/>
      <c r="AD406" s="97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  <c r="AO406" s="98"/>
    </row>
    <row r="407" spans="1:41" ht="22.5" customHeight="1" x14ac:dyDescent="0.55000000000000004">
      <c r="A407" s="5">
        <v>1000</v>
      </c>
      <c r="B407" s="52" t="s">
        <v>66</v>
      </c>
      <c r="C407" s="63"/>
      <c r="D407" s="64"/>
      <c r="E407" s="143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1"/>
      <c r="S407" s="12"/>
      <c r="Y407" s="98"/>
      <c r="Z407" s="96"/>
      <c r="AA407" s="96"/>
      <c r="AB407" s="96"/>
      <c r="AC407" s="96"/>
      <c r="AD407" s="97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  <c r="AO407" s="98"/>
    </row>
    <row r="408" spans="1:41" ht="22.5" customHeight="1" x14ac:dyDescent="0.55000000000000004">
      <c r="A408" s="5">
        <v>1000</v>
      </c>
      <c r="B408" s="52" t="s">
        <v>66</v>
      </c>
      <c r="C408" s="63"/>
      <c r="D408" s="64"/>
      <c r="E408" s="143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1"/>
      <c r="S408" s="12"/>
      <c r="Y408" s="98"/>
      <c r="Z408" s="96"/>
      <c r="AA408" s="96"/>
      <c r="AB408" s="96"/>
      <c r="AC408" s="96"/>
      <c r="AD408" s="97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  <c r="AO408" s="98"/>
    </row>
    <row r="409" spans="1:41" ht="22.5" customHeight="1" x14ac:dyDescent="0.55000000000000004">
      <c r="A409" s="5">
        <v>1000</v>
      </c>
      <c r="B409" s="52" t="s">
        <v>66</v>
      </c>
      <c r="C409" s="63"/>
      <c r="D409" s="64"/>
      <c r="E409" s="143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1"/>
      <c r="S409" s="12"/>
      <c r="Y409" s="98"/>
      <c r="Z409" s="96"/>
      <c r="AA409" s="96"/>
      <c r="AB409" s="96"/>
      <c r="AC409" s="96"/>
      <c r="AD409" s="97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  <c r="AO409" s="98"/>
    </row>
    <row r="410" spans="1:41" ht="22.5" customHeight="1" x14ac:dyDescent="0.55000000000000004">
      <c r="A410" s="5">
        <v>1000</v>
      </c>
      <c r="B410" s="52" t="s">
        <v>66</v>
      </c>
      <c r="C410" s="63"/>
      <c r="D410" s="64"/>
      <c r="E410" s="143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1"/>
      <c r="S410" s="12"/>
      <c r="Y410" s="98"/>
      <c r="Z410" s="96"/>
      <c r="AA410" s="96"/>
      <c r="AB410" s="96"/>
      <c r="AC410" s="96"/>
      <c r="AD410" s="97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  <c r="AO410" s="98"/>
    </row>
    <row r="411" spans="1:41" ht="22.5" customHeight="1" x14ac:dyDescent="0.55000000000000004">
      <c r="A411" s="5">
        <v>1000</v>
      </c>
      <c r="B411" s="52" t="s">
        <v>66</v>
      </c>
      <c r="C411" s="63"/>
      <c r="D411" s="64"/>
      <c r="E411" s="143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1"/>
      <c r="S411" s="12"/>
      <c r="Y411" s="98"/>
      <c r="Z411" s="96"/>
      <c r="AA411" s="96"/>
      <c r="AB411" s="96"/>
      <c r="AC411" s="96"/>
      <c r="AD411" s="97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  <c r="AO411" s="98"/>
    </row>
    <row r="412" spans="1:41" ht="22.5" customHeight="1" x14ac:dyDescent="0.55000000000000004">
      <c r="A412" s="5">
        <v>1000</v>
      </c>
      <c r="B412" s="52" t="s">
        <v>66</v>
      </c>
      <c r="C412" s="63"/>
      <c r="D412" s="64"/>
      <c r="E412" s="143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1"/>
      <c r="S412" s="12"/>
      <c r="Y412" s="98"/>
      <c r="Z412" s="96"/>
      <c r="AA412" s="96"/>
      <c r="AB412" s="96"/>
      <c r="AC412" s="96"/>
      <c r="AD412" s="97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  <c r="AO412" s="98"/>
    </row>
    <row r="413" spans="1:41" ht="22.5" customHeight="1" x14ac:dyDescent="0.55000000000000004">
      <c r="A413" s="5">
        <v>1000</v>
      </c>
      <c r="B413" s="52" t="s">
        <v>66</v>
      </c>
      <c r="C413" s="63"/>
      <c r="D413" s="64"/>
      <c r="E413" s="143"/>
      <c r="F413" s="64"/>
      <c r="G413" s="64"/>
      <c r="H413" s="66"/>
      <c r="I413" s="66"/>
      <c r="J413" s="66"/>
      <c r="K413" s="66"/>
      <c r="L413" s="105"/>
      <c r="M413" s="8"/>
      <c r="N413" s="91"/>
      <c r="O413" s="10"/>
      <c r="P413" s="10"/>
      <c r="Q413" s="11"/>
      <c r="R413" s="11"/>
      <c r="S413" s="12"/>
      <c r="Y413" s="98"/>
      <c r="Z413" s="96"/>
      <c r="AA413" s="96"/>
      <c r="AB413" s="96"/>
      <c r="AC413" s="96"/>
      <c r="AD413" s="97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  <c r="AO413" s="98"/>
    </row>
    <row r="414" spans="1:41" ht="22.5" customHeight="1" x14ac:dyDescent="0.55000000000000004">
      <c r="A414" s="5">
        <v>1000</v>
      </c>
      <c r="B414" s="52" t="s">
        <v>66</v>
      </c>
      <c r="C414" s="63"/>
      <c r="D414" s="64"/>
      <c r="E414" s="143"/>
      <c r="F414" s="64"/>
      <c r="G414" s="64"/>
      <c r="H414" s="66"/>
      <c r="I414" s="66"/>
      <c r="J414" s="66"/>
      <c r="K414" s="66"/>
      <c r="L414" s="105"/>
      <c r="M414" s="8"/>
      <c r="N414" s="91"/>
      <c r="O414" s="10"/>
      <c r="P414" s="10"/>
      <c r="Q414" s="11"/>
      <c r="R414" s="11"/>
      <c r="S414" s="12"/>
      <c r="Y414" s="98"/>
      <c r="Z414" s="96"/>
      <c r="AA414" s="96"/>
      <c r="AB414" s="96"/>
      <c r="AC414" s="96"/>
      <c r="AD414" s="97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  <c r="AO414" s="98"/>
    </row>
    <row r="415" spans="1:41" ht="22.5" customHeight="1" x14ac:dyDescent="0.55000000000000004">
      <c r="A415" s="5">
        <v>1000</v>
      </c>
      <c r="B415" s="52" t="s">
        <v>66</v>
      </c>
      <c r="C415" s="63"/>
      <c r="D415" s="64"/>
      <c r="E415" s="143"/>
      <c r="F415" s="64"/>
      <c r="G415" s="64"/>
      <c r="H415" s="66"/>
      <c r="I415" s="66"/>
      <c r="J415" s="66"/>
      <c r="K415" s="66"/>
      <c r="L415" s="105"/>
      <c r="M415" s="8"/>
      <c r="N415" s="91"/>
      <c r="O415" s="10"/>
      <c r="P415" s="10"/>
      <c r="Q415" s="11"/>
      <c r="R415" s="11"/>
      <c r="S415" s="12"/>
      <c r="Y415" s="98"/>
      <c r="Z415" s="96"/>
      <c r="AA415" s="96"/>
      <c r="AB415" s="96"/>
      <c r="AC415" s="96"/>
      <c r="AD415" s="97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  <c r="AO415" s="98"/>
    </row>
    <row r="416" spans="1:41" ht="22.5" customHeight="1" x14ac:dyDescent="0.55000000000000004">
      <c r="A416" s="5">
        <v>1000</v>
      </c>
      <c r="B416" s="52" t="s">
        <v>66</v>
      </c>
      <c r="C416" s="63"/>
      <c r="D416" s="64"/>
      <c r="E416" s="143"/>
      <c r="F416" s="64"/>
      <c r="G416" s="64"/>
      <c r="H416" s="66"/>
      <c r="I416" s="66"/>
      <c r="J416" s="66"/>
      <c r="K416" s="66"/>
      <c r="L416" s="105"/>
      <c r="M416" s="8"/>
      <c r="N416" s="91"/>
      <c r="O416" s="10"/>
      <c r="P416" s="10"/>
      <c r="Q416" s="11"/>
      <c r="R416" s="11"/>
      <c r="S416" s="43"/>
      <c r="Y416" s="98"/>
      <c r="Z416" s="96"/>
      <c r="AA416" s="96"/>
      <c r="AB416" s="96"/>
      <c r="AC416" s="96"/>
      <c r="AD416" s="97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  <c r="AO416" s="98"/>
    </row>
    <row r="417" spans="1:41" ht="22.5" customHeight="1" x14ac:dyDescent="0.55000000000000004">
      <c r="A417" s="5">
        <v>1000</v>
      </c>
      <c r="B417" s="52" t="s">
        <v>66</v>
      </c>
      <c r="C417" s="63"/>
      <c r="D417" s="64"/>
      <c r="E417" s="143"/>
      <c r="F417" s="64"/>
      <c r="G417" s="64"/>
      <c r="H417" s="66"/>
      <c r="I417" s="66"/>
      <c r="J417" s="66"/>
      <c r="K417" s="66"/>
      <c r="L417" s="105"/>
      <c r="M417" s="8"/>
      <c r="N417" s="91"/>
      <c r="O417" s="10"/>
      <c r="P417" s="10"/>
      <c r="Q417" s="11"/>
      <c r="R417" s="11"/>
      <c r="S417" s="12"/>
      <c r="Y417" s="98"/>
      <c r="Z417" s="96"/>
      <c r="AA417" s="96"/>
      <c r="AB417" s="96"/>
      <c r="AC417" s="96"/>
      <c r="AD417" s="97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  <c r="AO417" s="98"/>
    </row>
    <row r="418" spans="1:41" ht="22.5" customHeight="1" x14ac:dyDescent="0.55000000000000004">
      <c r="A418" s="5">
        <v>1000</v>
      </c>
      <c r="B418" s="52" t="s">
        <v>66</v>
      </c>
      <c r="C418" s="63"/>
      <c r="D418" s="64"/>
      <c r="E418" s="143"/>
      <c r="F418" s="64"/>
      <c r="G418" s="64"/>
      <c r="H418" s="66"/>
      <c r="I418" s="66"/>
      <c r="J418" s="66"/>
      <c r="K418" s="66"/>
      <c r="L418" s="105"/>
      <c r="M418" s="8"/>
      <c r="N418" s="91"/>
      <c r="O418" s="10"/>
      <c r="P418" s="10"/>
      <c r="Q418" s="11"/>
      <c r="R418" s="11"/>
      <c r="S418" s="12"/>
      <c r="Y418" s="98"/>
      <c r="Z418" s="96"/>
      <c r="AA418" s="96"/>
      <c r="AB418" s="96"/>
      <c r="AC418" s="96"/>
      <c r="AD418" s="97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  <c r="AO418" s="98"/>
    </row>
    <row r="419" spans="1:41" ht="22.5" customHeight="1" x14ac:dyDescent="0.55000000000000004">
      <c r="A419" s="5">
        <v>1000</v>
      </c>
      <c r="B419" s="52" t="s">
        <v>66</v>
      </c>
      <c r="C419" s="63"/>
      <c r="D419" s="64"/>
      <c r="E419" s="143"/>
      <c r="F419" s="64"/>
      <c r="G419" s="64"/>
      <c r="H419" s="66"/>
      <c r="I419" s="66"/>
      <c r="J419" s="66"/>
      <c r="K419" s="66"/>
      <c r="L419" s="105"/>
      <c r="M419" s="8"/>
      <c r="N419" s="91"/>
      <c r="O419" s="10"/>
      <c r="P419" s="10"/>
      <c r="Q419" s="11"/>
      <c r="R419" s="11"/>
      <c r="S419" s="12"/>
      <c r="Y419" s="98"/>
      <c r="Z419" s="96"/>
      <c r="AA419" s="96"/>
      <c r="AB419" s="96"/>
      <c r="AC419" s="96"/>
      <c r="AD419" s="97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  <c r="AO419" s="98"/>
    </row>
    <row r="420" spans="1:41" ht="22.5" customHeight="1" x14ac:dyDescent="0.55000000000000004">
      <c r="A420" s="5">
        <v>1000</v>
      </c>
      <c r="B420" s="52" t="s">
        <v>66</v>
      </c>
      <c r="C420" s="63"/>
      <c r="D420" s="64"/>
      <c r="E420" s="143"/>
      <c r="F420" s="64"/>
      <c r="G420" s="64"/>
      <c r="H420" s="66"/>
      <c r="I420" s="66"/>
      <c r="J420" s="66"/>
      <c r="K420" s="66"/>
      <c r="L420" s="105"/>
      <c r="M420" s="8"/>
      <c r="N420" s="91"/>
      <c r="O420" s="10"/>
      <c r="P420" s="10"/>
      <c r="Q420" s="11"/>
      <c r="R420" s="11"/>
      <c r="S420" s="12"/>
      <c r="Y420" s="98"/>
      <c r="Z420" s="96"/>
      <c r="AA420" s="96"/>
      <c r="AB420" s="96"/>
      <c r="AC420" s="96"/>
      <c r="AD420" s="97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  <c r="AO420" s="98"/>
    </row>
    <row r="421" spans="1:41" ht="22.5" customHeight="1" x14ac:dyDescent="0.55000000000000004">
      <c r="A421" s="5">
        <v>1000</v>
      </c>
      <c r="B421" s="52" t="s">
        <v>66</v>
      </c>
      <c r="C421" s="63"/>
      <c r="D421" s="64"/>
      <c r="E421" s="143"/>
      <c r="F421" s="64"/>
      <c r="G421" s="64"/>
      <c r="H421" s="66"/>
      <c r="I421" s="66"/>
      <c r="J421" s="66"/>
      <c r="K421" s="66"/>
      <c r="L421" s="105"/>
      <c r="M421" s="8"/>
      <c r="N421" s="91"/>
      <c r="O421" s="10"/>
      <c r="P421" s="10"/>
      <c r="Q421" s="11"/>
      <c r="R421" s="11"/>
      <c r="S421" s="12"/>
      <c r="Y421" s="98"/>
      <c r="Z421" s="96"/>
      <c r="AA421" s="96"/>
      <c r="AB421" s="96"/>
      <c r="AC421" s="96"/>
      <c r="AD421" s="97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  <c r="AO421" s="98"/>
    </row>
    <row r="422" spans="1:41" ht="22.5" customHeight="1" x14ac:dyDescent="0.55000000000000004">
      <c r="A422" s="5">
        <v>1000</v>
      </c>
      <c r="B422" s="52" t="s">
        <v>66</v>
      </c>
      <c r="C422" s="63"/>
      <c r="D422" s="119"/>
      <c r="E422" s="143"/>
      <c r="F422" s="64"/>
      <c r="G422" s="64"/>
      <c r="H422" s="66"/>
      <c r="I422" s="66"/>
      <c r="J422" s="66"/>
      <c r="K422" s="66"/>
      <c r="L422" s="105"/>
      <c r="M422" s="8"/>
      <c r="N422" s="91"/>
      <c r="O422" s="10"/>
      <c r="P422" s="10"/>
      <c r="Q422" s="11"/>
      <c r="R422" s="11"/>
      <c r="S422" s="12"/>
      <c r="Y422" s="98"/>
      <c r="Z422" s="96"/>
      <c r="AA422" s="96"/>
      <c r="AB422" s="96"/>
      <c r="AC422" s="96"/>
      <c r="AD422" s="97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  <c r="AO422" s="98"/>
    </row>
    <row r="423" spans="1:41" ht="22.5" customHeight="1" x14ac:dyDescent="0.55000000000000004">
      <c r="A423" s="5">
        <v>1000</v>
      </c>
      <c r="B423" s="52" t="s">
        <v>66</v>
      </c>
      <c r="C423" s="63"/>
      <c r="D423" s="64"/>
      <c r="E423" s="143"/>
      <c r="F423" s="64"/>
      <c r="G423" s="64"/>
      <c r="H423" s="66"/>
      <c r="I423" s="66"/>
      <c r="J423" s="66"/>
      <c r="K423" s="66"/>
      <c r="L423" s="105"/>
      <c r="M423" s="8"/>
      <c r="N423" s="91"/>
      <c r="O423" s="10"/>
      <c r="P423" s="10"/>
      <c r="Q423" s="11"/>
      <c r="R423" s="11"/>
      <c r="S423" s="12"/>
      <c r="Y423" s="98"/>
      <c r="Z423" s="96"/>
      <c r="AA423" s="96"/>
      <c r="AB423" s="96"/>
      <c r="AC423" s="96"/>
      <c r="AD423" s="97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  <c r="AO423" s="98"/>
    </row>
    <row r="424" spans="1:41" ht="22.5" customHeight="1" x14ac:dyDescent="0.55000000000000004">
      <c r="A424" s="5">
        <v>1000</v>
      </c>
      <c r="B424" s="52" t="s">
        <v>66</v>
      </c>
      <c r="C424" s="63"/>
      <c r="D424" s="64"/>
      <c r="E424" s="143"/>
      <c r="F424" s="64"/>
      <c r="G424" s="64"/>
      <c r="H424" s="66"/>
      <c r="I424" s="66"/>
      <c r="J424" s="66"/>
      <c r="K424" s="66"/>
      <c r="L424" s="105"/>
      <c r="M424" s="8"/>
      <c r="N424" s="91"/>
      <c r="O424" s="10"/>
      <c r="P424" s="10"/>
      <c r="Q424" s="11"/>
      <c r="R424" s="11"/>
      <c r="S424" s="12"/>
      <c r="Y424" s="98"/>
      <c r="Z424" s="96"/>
      <c r="AA424" s="96"/>
      <c r="AB424" s="96"/>
      <c r="AC424" s="96"/>
      <c r="AD424" s="97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  <c r="AO424" s="98"/>
    </row>
    <row r="425" spans="1:41" ht="22.5" customHeight="1" x14ac:dyDescent="0.55000000000000004">
      <c r="A425" s="5">
        <v>1000</v>
      </c>
      <c r="B425" s="52" t="s">
        <v>66</v>
      </c>
      <c r="C425" s="63"/>
      <c r="D425" s="64"/>
      <c r="E425" s="143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1"/>
      <c r="S425" s="12"/>
      <c r="Y425" s="98"/>
      <c r="Z425" s="96"/>
      <c r="AA425" s="96"/>
      <c r="AB425" s="96"/>
      <c r="AC425" s="96"/>
      <c r="AD425" s="97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  <c r="AO425" s="98"/>
    </row>
    <row r="426" spans="1:41" ht="22.5" customHeight="1" x14ac:dyDescent="0.55000000000000004">
      <c r="A426" s="5">
        <v>1000</v>
      </c>
      <c r="B426" s="52" t="s">
        <v>66</v>
      </c>
      <c r="C426" s="63"/>
      <c r="D426" s="64"/>
      <c r="E426" s="143"/>
      <c r="F426" s="64"/>
      <c r="G426" s="64"/>
      <c r="H426" s="66"/>
      <c r="I426" s="66"/>
      <c r="J426" s="66"/>
      <c r="K426" s="66"/>
      <c r="L426" s="105"/>
      <c r="M426" s="8"/>
      <c r="N426" s="90"/>
      <c r="O426" s="10"/>
      <c r="P426" s="10"/>
      <c r="Q426" s="11"/>
      <c r="R426" s="11"/>
      <c r="S426" s="12"/>
      <c r="Y426" s="98"/>
      <c r="Z426" s="96"/>
      <c r="AA426" s="96"/>
      <c r="AB426" s="96"/>
      <c r="AC426" s="96"/>
      <c r="AD426" s="97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  <c r="AO426" s="98"/>
    </row>
    <row r="427" spans="1:41" ht="22.5" customHeight="1" x14ac:dyDescent="0.55000000000000004">
      <c r="A427" s="5">
        <v>1000</v>
      </c>
      <c r="B427" s="52" t="s">
        <v>66</v>
      </c>
      <c r="C427" s="63"/>
      <c r="D427" s="64"/>
      <c r="E427" s="143"/>
      <c r="F427" s="64"/>
      <c r="G427" s="64"/>
      <c r="H427" s="66"/>
      <c r="I427" s="66"/>
      <c r="J427" s="66"/>
      <c r="K427" s="66"/>
      <c r="L427" s="105"/>
      <c r="M427" s="8"/>
      <c r="N427" s="90"/>
      <c r="O427" s="10"/>
      <c r="P427" s="10"/>
      <c r="Q427" s="11"/>
      <c r="R427" s="11"/>
      <c r="S427" s="12"/>
      <c r="Y427" s="98"/>
      <c r="Z427" s="96"/>
      <c r="AA427" s="96"/>
      <c r="AB427" s="96"/>
      <c r="AC427" s="96"/>
      <c r="AD427" s="97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  <c r="AO427" s="98"/>
    </row>
    <row r="428" spans="1:41" ht="22.5" customHeight="1" x14ac:dyDescent="0.55000000000000004">
      <c r="A428" s="5">
        <v>1000</v>
      </c>
      <c r="B428" s="52" t="s">
        <v>66</v>
      </c>
      <c r="C428" s="63"/>
      <c r="D428" s="64"/>
      <c r="E428" s="143"/>
      <c r="F428" s="64"/>
      <c r="G428" s="64"/>
      <c r="H428" s="66"/>
      <c r="I428" s="66"/>
      <c r="J428" s="66"/>
      <c r="K428" s="66"/>
      <c r="L428" s="105"/>
      <c r="M428" s="8"/>
      <c r="N428" s="90"/>
      <c r="O428" s="10"/>
      <c r="P428" s="10"/>
      <c r="Q428" s="11"/>
      <c r="R428" s="11"/>
      <c r="S428" s="12"/>
      <c r="Y428" s="98"/>
      <c r="Z428" s="96"/>
      <c r="AA428" s="96"/>
      <c r="AB428" s="96"/>
      <c r="AC428" s="96"/>
      <c r="AD428" s="97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  <c r="AO428" s="98"/>
    </row>
    <row r="429" spans="1:41" ht="22.5" customHeight="1" x14ac:dyDescent="0.55000000000000004">
      <c r="A429" s="5">
        <v>1000</v>
      </c>
      <c r="B429" s="52" t="s">
        <v>66</v>
      </c>
      <c r="C429" s="63"/>
      <c r="D429" s="64"/>
      <c r="E429" s="143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1"/>
      <c r="S429" s="12"/>
      <c r="Y429" s="98"/>
      <c r="Z429" s="96"/>
      <c r="AA429" s="96"/>
      <c r="AB429" s="96"/>
      <c r="AC429" s="96"/>
      <c r="AD429" s="97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  <c r="AO429" s="98"/>
    </row>
    <row r="430" spans="1:41" ht="22.5" customHeight="1" x14ac:dyDescent="0.55000000000000004">
      <c r="A430" s="5">
        <v>1000</v>
      </c>
      <c r="B430" s="52" t="s">
        <v>66</v>
      </c>
      <c r="C430" s="63"/>
      <c r="D430" s="64"/>
      <c r="E430" s="143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1"/>
      <c r="S430" s="12"/>
      <c r="Y430" s="98"/>
      <c r="Z430" s="96"/>
      <c r="AA430" s="96"/>
      <c r="AB430" s="96"/>
      <c r="AC430" s="96"/>
      <c r="AD430" s="97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  <c r="AO430" s="98"/>
    </row>
    <row r="431" spans="1:41" ht="22.5" customHeight="1" x14ac:dyDescent="0.55000000000000004">
      <c r="A431" s="5">
        <v>1000</v>
      </c>
      <c r="B431" s="52" t="s">
        <v>66</v>
      </c>
      <c r="C431" s="63"/>
      <c r="D431" s="64"/>
      <c r="E431" s="143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1"/>
      <c r="S431" s="12"/>
      <c r="Y431" s="98"/>
      <c r="Z431" s="96"/>
      <c r="AA431" s="96"/>
      <c r="AB431" s="96"/>
      <c r="AC431" s="96"/>
      <c r="AD431" s="97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  <c r="AO431" s="98"/>
    </row>
    <row r="432" spans="1:41" ht="22.5" customHeight="1" x14ac:dyDescent="0.55000000000000004">
      <c r="A432" s="5">
        <v>1000</v>
      </c>
      <c r="B432" s="52" t="s">
        <v>66</v>
      </c>
      <c r="C432" s="63"/>
      <c r="D432" s="64"/>
      <c r="E432" s="143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1"/>
      <c r="S432" s="12"/>
      <c r="Y432" s="98"/>
      <c r="Z432" s="96"/>
      <c r="AA432" s="96"/>
      <c r="AB432" s="96"/>
      <c r="AC432" s="96"/>
      <c r="AD432" s="97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  <c r="AO432" s="98"/>
    </row>
    <row r="433" spans="1:41" ht="22.5" customHeight="1" x14ac:dyDescent="0.55000000000000004">
      <c r="A433" s="5">
        <v>1000</v>
      </c>
      <c r="B433" s="52" t="s">
        <v>66</v>
      </c>
      <c r="C433" s="63"/>
      <c r="D433" s="64"/>
      <c r="E433" s="143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1"/>
      <c r="S433" s="12"/>
      <c r="Y433" s="98"/>
      <c r="Z433" s="96"/>
      <c r="AA433" s="96"/>
      <c r="AB433" s="96"/>
      <c r="AC433" s="96"/>
      <c r="AD433" s="97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</row>
    <row r="434" spans="1:41" ht="22.5" customHeight="1" x14ac:dyDescent="0.55000000000000004">
      <c r="A434" s="5">
        <v>1000</v>
      </c>
      <c r="B434" s="52" t="s">
        <v>66</v>
      </c>
      <c r="C434" s="63"/>
      <c r="D434" s="64"/>
      <c r="E434" s="143"/>
      <c r="F434" s="64"/>
      <c r="G434" s="64"/>
      <c r="H434" s="66"/>
      <c r="I434" s="66"/>
      <c r="J434" s="66"/>
      <c r="K434" s="66"/>
      <c r="L434" s="105"/>
      <c r="M434" s="8"/>
      <c r="N434" s="9"/>
      <c r="O434" s="10"/>
      <c r="P434" s="10"/>
      <c r="Q434" s="11"/>
      <c r="R434" s="11"/>
      <c r="S434" s="12"/>
      <c r="Y434" s="98"/>
      <c r="Z434" s="96"/>
      <c r="AA434" s="96"/>
      <c r="AB434" s="96"/>
      <c r="AC434" s="96"/>
      <c r="AD434" s="97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  <c r="AO434" s="98"/>
    </row>
    <row r="435" spans="1:41" ht="22.5" customHeight="1" x14ac:dyDescent="0.55000000000000004">
      <c r="A435" s="5">
        <v>1000</v>
      </c>
      <c r="B435" s="52" t="s">
        <v>66</v>
      </c>
      <c r="C435" s="63"/>
      <c r="D435" s="64"/>
      <c r="E435" s="143"/>
      <c r="F435" s="64"/>
      <c r="G435" s="64"/>
      <c r="H435" s="66"/>
      <c r="I435" s="66"/>
      <c r="J435" s="66"/>
      <c r="K435" s="66"/>
      <c r="L435" s="105"/>
      <c r="M435" s="8"/>
      <c r="N435" s="9"/>
      <c r="O435" s="10"/>
      <c r="P435" s="10"/>
      <c r="Q435" s="11"/>
      <c r="R435" s="11"/>
      <c r="S435" s="12"/>
      <c r="Y435" s="98"/>
      <c r="Z435" s="96"/>
      <c r="AA435" s="96"/>
      <c r="AB435" s="96"/>
      <c r="AC435" s="96"/>
      <c r="AD435" s="97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  <c r="AO435" s="98"/>
    </row>
    <row r="436" spans="1:41" ht="22.5" customHeight="1" x14ac:dyDescent="0.55000000000000004">
      <c r="A436" s="5">
        <v>1000</v>
      </c>
      <c r="B436" s="52" t="s">
        <v>66</v>
      </c>
      <c r="C436" s="63"/>
      <c r="D436" s="64"/>
      <c r="E436" s="143"/>
      <c r="F436" s="64"/>
      <c r="G436" s="64"/>
      <c r="H436" s="66"/>
      <c r="I436" s="66"/>
      <c r="J436" s="66"/>
      <c r="K436" s="66"/>
      <c r="L436" s="105"/>
      <c r="M436" s="8"/>
      <c r="N436" s="90"/>
      <c r="O436" s="10"/>
      <c r="P436" s="10"/>
      <c r="Q436" s="11"/>
      <c r="R436" s="11"/>
      <c r="S436" s="12"/>
      <c r="Y436" s="98"/>
      <c r="Z436" s="96"/>
      <c r="AA436" s="96"/>
      <c r="AB436" s="96"/>
      <c r="AC436" s="96"/>
      <c r="AD436" s="97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  <c r="AO436" s="98"/>
    </row>
    <row r="437" spans="1:41" ht="22.5" customHeight="1" x14ac:dyDescent="0.55000000000000004">
      <c r="A437" s="5">
        <v>1000</v>
      </c>
      <c r="B437" s="52" t="s">
        <v>66</v>
      </c>
      <c r="C437" s="63"/>
      <c r="D437" s="64"/>
      <c r="E437" s="143"/>
      <c r="F437" s="64"/>
      <c r="G437" s="64"/>
      <c r="H437" s="66"/>
      <c r="I437" s="66"/>
      <c r="J437" s="66"/>
      <c r="K437" s="66"/>
      <c r="L437" s="105"/>
      <c r="M437" s="8"/>
      <c r="N437" s="90"/>
      <c r="O437" s="10"/>
      <c r="P437" s="10"/>
      <c r="Q437" s="11"/>
      <c r="R437" s="11"/>
      <c r="S437" s="12"/>
      <c r="Y437" s="98"/>
      <c r="Z437" s="96"/>
      <c r="AA437" s="96"/>
      <c r="AB437" s="96"/>
      <c r="AC437" s="96"/>
      <c r="AD437" s="97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</row>
    <row r="438" spans="1:41" ht="22.5" customHeight="1" x14ac:dyDescent="0.55000000000000004">
      <c r="A438" s="5">
        <v>1000</v>
      </c>
      <c r="B438" s="52" t="s">
        <v>66</v>
      </c>
      <c r="C438" s="63"/>
      <c r="D438" s="64"/>
      <c r="E438" s="143"/>
      <c r="F438" s="64"/>
      <c r="G438" s="64"/>
      <c r="H438" s="66"/>
      <c r="I438" s="66"/>
      <c r="J438" s="66"/>
      <c r="K438" s="66"/>
      <c r="L438" s="105"/>
      <c r="M438" s="8"/>
      <c r="N438" s="9"/>
      <c r="O438" s="10"/>
      <c r="P438" s="10"/>
      <c r="Q438" s="11"/>
      <c r="R438" s="11"/>
      <c r="S438" s="12"/>
      <c r="Y438" s="98"/>
      <c r="Z438" s="96"/>
      <c r="AA438" s="96"/>
      <c r="AB438" s="96"/>
      <c r="AC438" s="96"/>
      <c r="AD438" s="97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</row>
    <row r="439" spans="1:41" ht="22.5" customHeight="1" x14ac:dyDescent="0.55000000000000004">
      <c r="A439" s="5">
        <v>1000</v>
      </c>
      <c r="B439" s="52" t="s">
        <v>66</v>
      </c>
      <c r="C439" s="63"/>
      <c r="D439" s="64"/>
      <c r="E439" s="143"/>
      <c r="F439" s="64"/>
      <c r="G439" s="64"/>
      <c r="H439" s="66"/>
      <c r="I439" s="66"/>
      <c r="J439" s="66"/>
      <c r="K439" s="66"/>
      <c r="L439" s="105"/>
      <c r="M439" s="8"/>
      <c r="N439" s="9"/>
      <c r="O439" s="10"/>
      <c r="P439" s="10"/>
      <c r="Q439" s="11"/>
      <c r="R439" s="11"/>
      <c r="S439" s="12"/>
      <c r="Y439" s="98"/>
      <c r="Z439" s="96"/>
      <c r="AA439" s="96"/>
      <c r="AB439" s="96"/>
      <c r="AC439" s="96"/>
      <c r="AD439" s="97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  <c r="AO439" s="98"/>
    </row>
    <row r="440" spans="1:41" ht="22.5" customHeight="1" x14ac:dyDescent="0.55000000000000004">
      <c r="A440" s="5">
        <v>1000</v>
      </c>
      <c r="B440" s="52" t="s">
        <v>66</v>
      </c>
      <c r="C440" s="63"/>
      <c r="D440" s="64"/>
      <c r="E440" s="143"/>
      <c r="F440" s="64"/>
      <c r="G440" s="64"/>
      <c r="H440" s="66"/>
      <c r="I440" s="66"/>
      <c r="J440" s="66"/>
      <c r="K440" s="66"/>
      <c r="L440" s="105"/>
      <c r="M440" s="8"/>
      <c r="N440" s="9"/>
      <c r="O440" s="10"/>
      <c r="P440" s="10"/>
      <c r="Q440" s="11"/>
      <c r="R440" s="11"/>
      <c r="S440" s="12"/>
      <c r="Y440" s="98"/>
      <c r="Z440" s="96"/>
      <c r="AA440" s="96"/>
      <c r="AB440" s="96"/>
      <c r="AC440" s="96"/>
      <c r="AD440" s="97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  <c r="AO440" s="98"/>
    </row>
    <row r="441" spans="1:41" ht="22.5" customHeight="1" x14ac:dyDescent="0.55000000000000004">
      <c r="A441" s="5">
        <v>1000</v>
      </c>
      <c r="B441" s="52" t="s">
        <v>66</v>
      </c>
      <c r="C441" s="63"/>
      <c r="D441" s="64"/>
      <c r="E441" s="143"/>
      <c r="F441" s="64"/>
      <c r="G441" s="64"/>
      <c r="H441" s="66"/>
      <c r="I441" s="66"/>
      <c r="J441" s="66"/>
      <c r="K441" s="66"/>
      <c r="L441" s="105"/>
      <c r="M441" s="8"/>
      <c r="N441" s="9"/>
      <c r="O441" s="10"/>
      <c r="P441" s="10"/>
      <c r="Q441" s="11"/>
      <c r="R441" s="11"/>
      <c r="S441" s="12"/>
      <c r="Y441" s="98"/>
      <c r="Z441" s="96"/>
      <c r="AA441" s="96"/>
      <c r="AB441" s="96"/>
      <c r="AC441" s="96"/>
      <c r="AD441" s="97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</row>
    <row r="442" spans="1:41" ht="22.5" customHeight="1" x14ac:dyDescent="0.55000000000000004">
      <c r="A442" s="5">
        <v>1000</v>
      </c>
      <c r="B442" s="52" t="s">
        <v>66</v>
      </c>
      <c r="C442" s="63"/>
      <c r="D442" s="64"/>
      <c r="E442" s="143"/>
      <c r="F442" s="64"/>
      <c r="G442" s="64"/>
      <c r="H442" s="66"/>
      <c r="I442" s="66"/>
      <c r="J442" s="66"/>
      <c r="K442" s="66"/>
      <c r="L442" s="105"/>
      <c r="M442" s="8"/>
      <c r="N442" s="90"/>
      <c r="O442" s="10"/>
      <c r="P442" s="10"/>
      <c r="Q442" s="11"/>
      <c r="R442" s="11"/>
      <c r="S442" s="12"/>
      <c r="Y442" s="98"/>
      <c r="Z442" s="96"/>
      <c r="AA442" s="96"/>
      <c r="AB442" s="96"/>
      <c r="AC442" s="96"/>
      <c r="AD442" s="97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  <c r="AO442" s="98"/>
    </row>
    <row r="443" spans="1:41" ht="22.5" customHeight="1" x14ac:dyDescent="0.55000000000000004">
      <c r="A443" s="5">
        <v>1000</v>
      </c>
      <c r="B443" s="52" t="s">
        <v>66</v>
      </c>
      <c r="C443" s="63"/>
      <c r="D443" s="64"/>
      <c r="E443" s="143"/>
      <c r="F443" s="64"/>
      <c r="G443" s="64"/>
      <c r="H443" s="66"/>
      <c r="I443" s="66"/>
      <c r="J443" s="66"/>
      <c r="K443" s="66"/>
      <c r="L443" s="105"/>
      <c r="M443" s="8"/>
      <c r="N443" s="90"/>
      <c r="O443" s="10"/>
      <c r="P443" s="10"/>
      <c r="Q443" s="11"/>
      <c r="R443" s="11"/>
      <c r="S443" s="12"/>
      <c r="Y443" s="98"/>
      <c r="Z443" s="96"/>
      <c r="AA443" s="96"/>
      <c r="AB443" s="96"/>
      <c r="AC443" s="96"/>
      <c r="AD443" s="97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</row>
    <row r="444" spans="1:41" ht="22.5" customHeight="1" x14ac:dyDescent="0.55000000000000004">
      <c r="A444" s="5">
        <v>1000</v>
      </c>
      <c r="B444" s="52" t="s">
        <v>66</v>
      </c>
      <c r="C444" s="63"/>
      <c r="D444" s="64"/>
      <c r="E444" s="143"/>
      <c r="F444" s="64"/>
      <c r="G444" s="64"/>
      <c r="H444" s="66"/>
      <c r="I444" s="66"/>
      <c r="J444" s="66"/>
      <c r="K444" s="66"/>
      <c r="L444" s="105"/>
      <c r="M444" s="8"/>
      <c r="N444" s="9"/>
      <c r="O444" s="10"/>
      <c r="P444" s="10"/>
      <c r="Q444" s="11"/>
      <c r="R444" s="11"/>
      <c r="S444" s="12"/>
      <c r="Y444" s="98"/>
      <c r="Z444" s="96"/>
      <c r="AA444" s="96"/>
      <c r="AB444" s="96"/>
      <c r="AC444" s="96"/>
      <c r="AD444" s="97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  <c r="AO444" s="98"/>
    </row>
    <row r="445" spans="1:41" ht="22.5" customHeight="1" x14ac:dyDescent="0.55000000000000004">
      <c r="A445" s="5">
        <v>1000</v>
      </c>
      <c r="B445" s="52" t="s">
        <v>66</v>
      </c>
      <c r="C445" s="63"/>
      <c r="D445" s="64"/>
      <c r="E445" s="143"/>
      <c r="F445" s="64"/>
      <c r="G445" s="64"/>
      <c r="H445" s="66"/>
      <c r="I445" s="66"/>
      <c r="J445" s="66"/>
      <c r="K445" s="66"/>
      <c r="L445" s="105"/>
      <c r="M445" s="8"/>
      <c r="N445" s="9"/>
      <c r="O445" s="10"/>
      <c r="P445" s="10"/>
      <c r="Q445" s="11"/>
      <c r="R445" s="11"/>
      <c r="S445" s="12"/>
      <c r="Y445" s="98"/>
      <c r="Z445" s="96"/>
      <c r="AA445" s="96"/>
      <c r="AB445" s="96"/>
      <c r="AC445" s="96"/>
      <c r="AD445" s="97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</row>
    <row r="446" spans="1:41" ht="22.5" customHeight="1" x14ac:dyDescent="0.55000000000000004">
      <c r="A446" s="5">
        <v>1000</v>
      </c>
      <c r="B446" s="52" t="s">
        <v>66</v>
      </c>
      <c r="C446" s="63"/>
      <c r="D446" s="64"/>
      <c r="E446" s="143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1"/>
      <c r="S446" s="12"/>
      <c r="Y446" s="98"/>
      <c r="Z446" s="96"/>
      <c r="AA446" s="96"/>
      <c r="AB446" s="96"/>
      <c r="AC446" s="96"/>
      <c r="AD446" s="97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  <c r="AO446" s="98"/>
    </row>
    <row r="447" spans="1:41" ht="22.5" customHeight="1" x14ac:dyDescent="0.55000000000000004">
      <c r="A447" s="5">
        <v>1000</v>
      </c>
      <c r="B447" s="52" t="s">
        <v>66</v>
      </c>
      <c r="C447" s="63"/>
      <c r="D447" s="64"/>
      <c r="E447" s="143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1"/>
      <c r="S447" s="12"/>
      <c r="Y447" s="98"/>
      <c r="Z447" s="96"/>
      <c r="AA447" s="96"/>
      <c r="AB447" s="96"/>
      <c r="AC447" s="96"/>
      <c r="AD447" s="97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</row>
    <row r="448" spans="1:41" ht="22.5" customHeight="1" x14ac:dyDescent="0.55000000000000004">
      <c r="A448" s="5">
        <v>1000</v>
      </c>
      <c r="B448" s="52" t="s">
        <v>66</v>
      </c>
      <c r="C448" s="63"/>
      <c r="D448" s="64"/>
      <c r="E448" s="143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1"/>
      <c r="S448" s="12"/>
      <c r="Y448" s="98"/>
      <c r="Z448" s="96"/>
      <c r="AA448" s="96"/>
      <c r="AB448" s="96"/>
      <c r="AC448" s="96"/>
      <c r="AD448" s="97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</row>
    <row r="449" spans="1:41" ht="22.5" customHeight="1" x14ac:dyDescent="0.55000000000000004">
      <c r="A449" s="5">
        <v>1000</v>
      </c>
      <c r="B449" s="52" t="s">
        <v>66</v>
      </c>
      <c r="C449" s="63"/>
      <c r="D449" s="64"/>
      <c r="E449" s="143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1"/>
      <c r="S449" s="12"/>
      <c r="Y449" s="98"/>
      <c r="Z449" s="96"/>
      <c r="AA449" s="96"/>
      <c r="AB449" s="96"/>
      <c r="AC449" s="96"/>
      <c r="AD449" s="97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  <c r="AO449" s="98"/>
    </row>
    <row r="450" spans="1:41" ht="22.5" customHeight="1" x14ac:dyDescent="0.55000000000000004">
      <c r="A450" s="5">
        <v>1000</v>
      </c>
      <c r="B450" s="52" t="s">
        <v>66</v>
      </c>
      <c r="C450" s="63"/>
      <c r="D450" s="64"/>
      <c r="E450" s="143"/>
      <c r="F450" s="64"/>
      <c r="G450" s="64"/>
      <c r="H450" s="66"/>
      <c r="I450" s="66"/>
      <c r="J450" s="66"/>
      <c r="K450" s="66"/>
      <c r="L450" s="105"/>
      <c r="M450" s="8" t="s">
        <v>66</v>
      </c>
      <c r="N450" s="90"/>
      <c r="O450" s="10"/>
      <c r="P450" s="10"/>
      <c r="Q450" s="11"/>
      <c r="R450" s="11"/>
      <c r="S450" s="12"/>
      <c r="Y450" s="98"/>
      <c r="Z450" s="96"/>
      <c r="AA450" s="96"/>
      <c r="AB450" s="96"/>
      <c r="AC450" s="96"/>
      <c r="AD450" s="97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  <c r="AO450" s="98"/>
    </row>
    <row r="451" spans="1:41" ht="22.5" customHeight="1" x14ac:dyDescent="0.55000000000000004">
      <c r="A451" s="5">
        <v>1000</v>
      </c>
      <c r="B451" s="52" t="s">
        <v>66</v>
      </c>
      <c r="C451" s="63"/>
      <c r="D451" s="64"/>
      <c r="E451" s="143"/>
      <c r="F451" s="64"/>
      <c r="G451" s="64"/>
      <c r="H451" s="66"/>
      <c r="I451" s="66"/>
      <c r="J451" s="66"/>
      <c r="K451" s="66"/>
      <c r="L451" s="105"/>
      <c r="M451" s="8" t="s">
        <v>66</v>
      </c>
      <c r="N451" s="90"/>
      <c r="O451" s="10"/>
      <c r="P451" s="10"/>
      <c r="Q451" s="11"/>
      <c r="R451" s="11"/>
      <c r="S451" s="12"/>
      <c r="Y451" s="98"/>
      <c r="Z451" s="96"/>
      <c r="AA451" s="96"/>
      <c r="AB451" s="96"/>
      <c r="AC451" s="96"/>
      <c r="AD451" s="97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  <c r="AO451" s="98"/>
    </row>
    <row r="452" spans="1:41" ht="22.5" customHeight="1" x14ac:dyDescent="0.55000000000000004">
      <c r="A452" s="5">
        <v>1000</v>
      </c>
      <c r="B452" s="52" t="s">
        <v>66</v>
      </c>
      <c r="C452" s="63"/>
      <c r="D452" s="64"/>
      <c r="E452" s="143"/>
      <c r="F452" s="64"/>
      <c r="G452" s="64"/>
      <c r="H452" s="66"/>
      <c r="I452" s="66"/>
      <c r="J452" s="66"/>
      <c r="K452" s="66"/>
      <c r="L452" s="105"/>
      <c r="M452" s="8" t="s">
        <v>66</v>
      </c>
      <c r="N452" s="90"/>
      <c r="O452" s="10"/>
      <c r="P452" s="10"/>
      <c r="Q452" s="11"/>
      <c r="R452" s="11"/>
      <c r="S452" s="12"/>
      <c r="Y452" s="98"/>
      <c r="Z452" s="96"/>
      <c r="AA452" s="96"/>
      <c r="AB452" s="96"/>
      <c r="AC452" s="96"/>
      <c r="AD452" s="97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</row>
    <row r="453" spans="1:41" ht="22.5" customHeight="1" x14ac:dyDescent="0.55000000000000004">
      <c r="A453" s="5">
        <v>1000</v>
      </c>
      <c r="B453" s="52" t="s">
        <v>66</v>
      </c>
      <c r="C453" s="63"/>
      <c r="D453" s="64"/>
      <c r="E453" s="143"/>
      <c r="F453" s="64"/>
      <c r="G453" s="64"/>
      <c r="H453" s="66"/>
      <c r="I453" s="66"/>
      <c r="J453" s="66"/>
      <c r="K453" s="66"/>
      <c r="L453" s="105"/>
      <c r="M453" s="8" t="s">
        <v>66</v>
      </c>
      <c r="N453" s="90"/>
      <c r="O453" s="10"/>
      <c r="P453" s="10"/>
      <c r="Q453" s="11"/>
      <c r="R453" s="11"/>
      <c r="S453" s="12"/>
      <c r="Y453" s="98"/>
      <c r="Z453" s="96"/>
      <c r="AA453" s="96"/>
      <c r="AB453" s="96"/>
      <c r="AC453" s="96"/>
      <c r="AD453" s="97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  <c r="AO453" s="98"/>
    </row>
    <row r="454" spans="1:41" ht="22.5" customHeight="1" x14ac:dyDescent="0.55000000000000004">
      <c r="A454" s="5">
        <v>1000</v>
      </c>
      <c r="B454" s="52" t="s">
        <v>66</v>
      </c>
      <c r="C454" s="63"/>
      <c r="D454" s="64"/>
      <c r="E454" s="143"/>
      <c r="F454" s="64"/>
      <c r="G454" s="64"/>
      <c r="H454" s="66"/>
      <c r="I454" s="66"/>
      <c r="J454" s="66"/>
      <c r="K454" s="66"/>
      <c r="L454" s="105"/>
      <c r="M454" s="8" t="s">
        <v>66</v>
      </c>
      <c r="N454" s="9"/>
      <c r="O454" s="10"/>
      <c r="P454" s="10"/>
      <c r="Q454" s="11"/>
      <c r="R454" s="11"/>
      <c r="S454" s="12"/>
      <c r="Y454" s="98"/>
      <c r="Z454" s="96"/>
      <c r="AA454" s="96"/>
      <c r="AB454" s="96"/>
      <c r="AC454" s="96"/>
      <c r="AD454" s="97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  <c r="AO454" s="98"/>
    </row>
    <row r="455" spans="1:41" ht="22.5" customHeight="1" x14ac:dyDescent="0.55000000000000004">
      <c r="A455" s="5">
        <v>1000</v>
      </c>
      <c r="B455" s="52" t="s">
        <v>66</v>
      </c>
      <c r="C455" s="63"/>
      <c r="D455" s="64"/>
      <c r="E455" s="143"/>
      <c r="F455" s="64"/>
      <c r="G455" s="64"/>
      <c r="H455" s="66"/>
      <c r="I455" s="66"/>
      <c r="J455" s="66"/>
      <c r="K455" s="66"/>
      <c r="L455" s="105"/>
      <c r="M455" s="8" t="s">
        <v>66</v>
      </c>
      <c r="N455" s="9"/>
      <c r="O455" s="10"/>
      <c r="P455" s="10"/>
      <c r="Q455" s="11"/>
      <c r="R455" s="11"/>
      <c r="S455" s="12"/>
      <c r="Y455" s="98"/>
      <c r="Z455" s="96"/>
      <c r="AA455" s="96"/>
      <c r="AB455" s="96"/>
      <c r="AC455" s="96"/>
      <c r="AD455" s="97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  <c r="AO455" s="98"/>
    </row>
    <row r="456" spans="1:41" ht="22.5" customHeight="1" x14ac:dyDescent="0.55000000000000004">
      <c r="A456" s="5">
        <v>1000</v>
      </c>
      <c r="B456" s="52" t="s">
        <v>66</v>
      </c>
      <c r="C456" s="63"/>
      <c r="D456" s="64"/>
      <c r="E456" s="143"/>
      <c r="F456" s="64"/>
      <c r="G456" s="64"/>
      <c r="H456" s="66"/>
      <c r="I456" s="66"/>
      <c r="J456" s="66"/>
      <c r="K456" s="66"/>
      <c r="L456" s="105"/>
      <c r="M456" s="8" t="s">
        <v>66</v>
      </c>
      <c r="N456" s="9"/>
      <c r="O456" s="10"/>
      <c r="P456" s="10"/>
      <c r="Q456" s="11"/>
      <c r="R456" s="11"/>
      <c r="S456" s="12"/>
      <c r="Y456" s="98"/>
      <c r="Z456" s="96"/>
      <c r="AA456" s="96"/>
      <c r="AB456" s="96"/>
      <c r="AC456" s="96"/>
      <c r="AD456" s="97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</row>
    <row r="457" spans="1:41" ht="22.5" customHeight="1" x14ac:dyDescent="0.55000000000000004">
      <c r="A457" s="5">
        <v>1000</v>
      </c>
      <c r="B457" s="52" t="s">
        <v>66</v>
      </c>
      <c r="C457" s="63"/>
      <c r="D457" s="64"/>
      <c r="E457" s="143"/>
      <c r="F457" s="64"/>
      <c r="G457" s="64"/>
      <c r="H457" s="66"/>
      <c r="I457" s="66"/>
      <c r="J457" s="66"/>
      <c r="K457" s="66"/>
      <c r="L457" s="105"/>
      <c r="M457" s="8" t="s">
        <v>66</v>
      </c>
      <c r="N457" s="9"/>
      <c r="O457" s="10"/>
      <c r="P457" s="10"/>
      <c r="Q457" s="11"/>
      <c r="R457" s="11"/>
      <c r="S457" s="12"/>
      <c r="Y457" s="98"/>
      <c r="Z457" s="96"/>
      <c r="AA457" s="96"/>
      <c r="AB457" s="96"/>
      <c r="AC457" s="96"/>
      <c r="AD457" s="97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  <c r="AO457" s="98"/>
    </row>
    <row r="458" spans="1:41" ht="22.5" customHeight="1" x14ac:dyDescent="0.55000000000000004">
      <c r="A458" s="5">
        <v>1000</v>
      </c>
      <c r="B458" s="52" t="s">
        <v>66</v>
      </c>
      <c r="C458" s="63"/>
      <c r="D458" s="64"/>
      <c r="E458" s="143"/>
      <c r="F458" s="64"/>
      <c r="G458" s="64"/>
      <c r="H458" s="66"/>
      <c r="I458" s="66"/>
      <c r="J458" s="66"/>
      <c r="K458" s="66"/>
      <c r="L458" s="105"/>
      <c r="M458" s="8" t="s">
        <v>66</v>
      </c>
      <c r="N458" s="9"/>
      <c r="O458" s="10"/>
      <c r="P458" s="10"/>
      <c r="Q458" s="11"/>
      <c r="R458" s="11"/>
      <c r="S458" s="12"/>
      <c r="Y458" s="98"/>
      <c r="Z458" s="96"/>
      <c r="AA458" s="96"/>
      <c r="AB458" s="96"/>
      <c r="AC458" s="96"/>
      <c r="AD458" s="97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  <c r="AO458" s="98"/>
    </row>
    <row r="459" spans="1:41" ht="22.5" customHeight="1" x14ac:dyDescent="0.55000000000000004">
      <c r="A459" s="5">
        <v>1000</v>
      </c>
      <c r="B459" s="52" t="s">
        <v>66</v>
      </c>
      <c r="C459" s="63"/>
      <c r="D459" s="64"/>
      <c r="E459" s="143"/>
      <c r="F459" s="64"/>
      <c r="G459" s="64"/>
      <c r="H459" s="66"/>
      <c r="I459" s="66"/>
      <c r="J459" s="66"/>
      <c r="K459" s="66"/>
      <c r="L459" s="105"/>
      <c r="M459" s="8" t="s">
        <v>66</v>
      </c>
      <c r="N459" s="9"/>
      <c r="O459" s="10"/>
      <c r="P459" s="10"/>
      <c r="Q459" s="11"/>
      <c r="R459" s="11"/>
      <c r="S459" s="12"/>
      <c r="Y459" s="98"/>
      <c r="Z459" s="96"/>
      <c r="AA459" s="96"/>
      <c r="AB459" s="96"/>
      <c r="AC459" s="96"/>
      <c r="AD459" s="97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  <c r="AO459" s="98"/>
    </row>
    <row r="460" spans="1:41" ht="22.5" customHeight="1" x14ac:dyDescent="0.55000000000000004">
      <c r="A460" s="5">
        <v>1000</v>
      </c>
      <c r="B460" s="52" t="s">
        <v>66</v>
      </c>
      <c r="C460" s="63"/>
      <c r="D460" s="64"/>
      <c r="E460" s="143"/>
      <c r="F460" s="64"/>
      <c r="G460" s="64"/>
      <c r="H460" s="66"/>
      <c r="I460" s="66"/>
      <c r="J460" s="66"/>
      <c r="K460" s="66"/>
      <c r="L460" s="105"/>
      <c r="M460" s="8" t="s">
        <v>66</v>
      </c>
      <c r="N460" s="9"/>
      <c r="O460" s="10"/>
      <c r="P460" s="10"/>
      <c r="Q460" s="11"/>
      <c r="R460" s="11"/>
      <c r="S460" s="12"/>
      <c r="Y460" s="98"/>
      <c r="Z460" s="96"/>
      <c r="AA460" s="96"/>
      <c r="AB460" s="96"/>
      <c r="AC460" s="96"/>
      <c r="AD460" s="97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  <c r="AO460" s="98"/>
    </row>
    <row r="461" spans="1:41" ht="22.5" customHeight="1" x14ac:dyDescent="0.55000000000000004">
      <c r="A461" s="5">
        <v>1000</v>
      </c>
      <c r="B461" s="52" t="s">
        <v>66</v>
      </c>
      <c r="C461" s="63"/>
      <c r="D461" s="64"/>
      <c r="E461" s="143"/>
      <c r="F461" s="64"/>
      <c r="G461" s="64"/>
      <c r="H461" s="66"/>
      <c r="I461" s="66"/>
      <c r="J461" s="66"/>
      <c r="K461" s="66"/>
      <c r="L461" s="105"/>
      <c r="M461" s="8" t="s">
        <v>66</v>
      </c>
      <c r="N461" s="9"/>
      <c r="O461" s="10"/>
      <c r="P461" s="10"/>
      <c r="Q461" s="11"/>
      <c r="R461" s="11"/>
      <c r="S461" s="12"/>
      <c r="Y461" s="98"/>
      <c r="Z461" s="96"/>
      <c r="AA461" s="96"/>
      <c r="AB461" s="96"/>
      <c r="AC461" s="96"/>
      <c r="AD461" s="97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  <c r="AO461" s="98"/>
    </row>
    <row r="462" spans="1:41" ht="22.5" customHeight="1" x14ac:dyDescent="0.55000000000000004">
      <c r="A462" s="5">
        <v>1000</v>
      </c>
      <c r="B462" s="52" t="s">
        <v>66</v>
      </c>
      <c r="C462" s="63"/>
      <c r="D462" s="64"/>
      <c r="E462" s="143"/>
      <c r="F462" s="64"/>
      <c r="G462" s="64"/>
      <c r="H462" s="66"/>
      <c r="I462" s="66"/>
      <c r="J462" s="66"/>
      <c r="K462" s="66"/>
      <c r="L462" s="105"/>
      <c r="M462" s="8"/>
      <c r="N462" s="9"/>
      <c r="O462" s="10"/>
      <c r="P462" s="10"/>
      <c r="Q462" s="11"/>
      <c r="R462" s="11"/>
      <c r="S462" s="12"/>
      <c r="Y462" s="98"/>
      <c r="Z462" s="96"/>
      <c r="AA462" s="96"/>
      <c r="AB462" s="96"/>
      <c r="AC462" s="96"/>
      <c r="AD462" s="97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</row>
    <row r="463" spans="1:41" ht="22.5" customHeight="1" x14ac:dyDescent="0.55000000000000004">
      <c r="A463" s="5">
        <v>1000</v>
      </c>
      <c r="B463" s="52" t="s">
        <v>66</v>
      </c>
      <c r="C463" s="63"/>
      <c r="D463" s="64"/>
      <c r="E463" s="143"/>
      <c r="F463" s="64"/>
      <c r="G463" s="64"/>
      <c r="H463" s="66"/>
      <c r="I463" s="66"/>
      <c r="J463" s="66"/>
      <c r="K463" s="66"/>
      <c r="L463" s="105"/>
      <c r="M463" s="8"/>
      <c r="N463" s="9"/>
      <c r="O463" s="10"/>
      <c r="P463" s="10"/>
      <c r="Q463" s="11"/>
      <c r="R463" s="11"/>
      <c r="S463" s="43"/>
      <c r="Y463" s="98"/>
      <c r="Z463" s="96"/>
      <c r="AA463" s="96"/>
      <c r="AB463" s="96"/>
      <c r="AC463" s="96"/>
      <c r="AD463" s="97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  <c r="AO463" s="98"/>
    </row>
    <row r="464" spans="1:41" ht="22.5" customHeight="1" x14ac:dyDescent="0.55000000000000004">
      <c r="A464" s="5">
        <v>1000</v>
      </c>
      <c r="B464" s="52" t="s">
        <v>66</v>
      </c>
      <c r="C464" s="63"/>
      <c r="D464" s="64"/>
      <c r="E464" s="143"/>
      <c r="F464" s="64"/>
      <c r="G464" s="64"/>
      <c r="H464" s="66"/>
      <c r="I464" s="66"/>
      <c r="J464" s="66"/>
      <c r="K464" s="66"/>
      <c r="L464" s="105"/>
      <c r="M464" s="8"/>
      <c r="N464" s="9"/>
      <c r="O464" s="10"/>
      <c r="P464" s="10"/>
      <c r="Q464" s="11"/>
      <c r="R464" s="11"/>
      <c r="S464" s="43"/>
      <c r="T464" s="3"/>
      <c r="U464" s="3"/>
      <c r="V464" s="3"/>
      <c r="W464" s="3"/>
      <c r="Y464" s="98"/>
      <c r="Z464" s="96"/>
      <c r="AA464" s="96"/>
      <c r="AB464" s="98"/>
      <c r="AC464" s="96"/>
      <c r="AD464" s="97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  <c r="AO464" s="98"/>
    </row>
    <row r="465" spans="1:41" ht="22.5" customHeight="1" x14ac:dyDescent="0.55000000000000004">
      <c r="A465" s="5">
        <v>1000</v>
      </c>
      <c r="B465" s="52" t="s">
        <v>66</v>
      </c>
      <c r="C465" s="63"/>
      <c r="D465" s="64"/>
      <c r="E465" s="143"/>
      <c r="F465" s="64"/>
      <c r="G465" s="64"/>
      <c r="H465" s="65"/>
      <c r="I465" s="66"/>
      <c r="J465" s="66"/>
      <c r="K465" s="66"/>
      <c r="L465" s="105"/>
      <c r="M465" s="8"/>
      <c r="N465" s="16"/>
      <c r="O465" s="10"/>
      <c r="P465" s="10"/>
      <c r="Q465" s="11"/>
      <c r="R465" s="11"/>
      <c r="S465" s="43"/>
      <c r="T465" s="3"/>
      <c r="U465" s="3"/>
      <c r="V465" s="3"/>
      <c r="W465" s="3"/>
      <c r="Y465" s="98"/>
      <c r="Z465" s="96"/>
      <c r="AA465" s="96"/>
      <c r="AB465" s="98"/>
      <c r="AC465" s="96"/>
      <c r="AD465" s="97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  <c r="AO465" s="98"/>
    </row>
    <row r="466" spans="1:41" ht="22.5" customHeight="1" x14ac:dyDescent="0.55000000000000004">
      <c r="A466" s="5">
        <v>1000</v>
      </c>
      <c r="B466" s="52" t="s">
        <v>66</v>
      </c>
      <c r="C466" s="63"/>
      <c r="D466" s="64"/>
      <c r="E466" s="143"/>
      <c r="F466" s="66"/>
      <c r="G466" s="66"/>
      <c r="H466" s="66"/>
      <c r="I466" s="66"/>
      <c r="J466" s="66"/>
      <c r="K466" s="66"/>
      <c r="L466" s="105"/>
      <c r="M466" s="8"/>
      <c r="N466" s="9"/>
      <c r="O466" s="10"/>
      <c r="P466" s="10"/>
      <c r="Q466" s="11"/>
      <c r="R466" s="11"/>
      <c r="S466" s="43"/>
      <c r="T466" s="3"/>
      <c r="U466" s="3"/>
      <c r="V466" s="3"/>
      <c r="W466" s="3"/>
      <c r="Y466" s="98"/>
      <c r="Z466" s="96"/>
      <c r="AA466" s="96"/>
      <c r="AB466" s="98"/>
      <c r="AC466" s="96"/>
      <c r="AD466" s="97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  <c r="AO466" s="98"/>
    </row>
    <row r="467" spans="1:41" ht="22.5" customHeight="1" x14ac:dyDescent="0.55000000000000004">
      <c r="A467" s="5">
        <v>1000</v>
      </c>
      <c r="B467" s="52" t="s">
        <v>66</v>
      </c>
      <c r="C467" s="63"/>
      <c r="D467" s="64"/>
      <c r="E467" s="143"/>
      <c r="F467" s="65"/>
      <c r="G467" s="66"/>
      <c r="H467" s="66"/>
      <c r="I467" s="66"/>
      <c r="J467" s="66"/>
      <c r="K467" s="66"/>
      <c r="L467" s="105"/>
      <c r="M467" s="8"/>
      <c r="N467" s="9"/>
      <c r="O467" s="10"/>
      <c r="P467" s="10"/>
      <c r="Q467" s="11"/>
      <c r="R467" s="11"/>
      <c r="S467" s="43"/>
      <c r="T467" s="3"/>
      <c r="U467" s="3"/>
      <c r="V467" s="3"/>
      <c r="W467" s="3"/>
      <c r="Y467" s="98"/>
      <c r="Z467" s="96"/>
      <c r="AA467" s="96"/>
      <c r="AB467" s="98"/>
      <c r="AC467" s="96"/>
      <c r="AD467" s="97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  <c r="AO467" s="98"/>
    </row>
    <row r="468" spans="1:41" ht="22.5" customHeight="1" x14ac:dyDescent="0.55000000000000004">
      <c r="A468" s="5">
        <v>1000</v>
      </c>
      <c r="B468" s="52" t="s">
        <v>66</v>
      </c>
      <c r="C468" s="63"/>
      <c r="D468" s="64"/>
      <c r="E468" s="143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11"/>
      <c r="S468" s="43"/>
      <c r="T468" s="3"/>
      <c r="U468" s="3"/>
      <c r="V468" s="3"/>
      <c r="W468" s="3"/>
      <c r="Y468" s="98"/>
      <c r="Z468" s="96"/>
      <c r="AA468" s="96"/>
      <c r="AB468" s="98"/>
      <c r="AC468" s="96"/>
      <c r="AD468" s="97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  <c r="AO468" s="98"/>
    </row>
    <row r="469" spans="1:41" ht="22.5" customHeight="1" x14ac:dyDescent="0.55000000000000004">
      <c r="A469" s="5">
        <v>1000</v>
      </c>
      <c r="B469" s="52" t="s">
        <v>66</v>
      </c>
      <c r="C469" s="63"/>
      <c r="D469" s="64"/>
      <c r="E469" s="143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11"/>
      <c r="S469" s="12"/>
      <c r="T469" s="3"/>
      <c r="U469" s="3"/>
      <c r="V469" s="3"/>
      <c r="W469" s="3"/>
      <c r="Y469" s="98"/>
      <c r="Z469" s="96"/>
      <c r="AA469" s="96"/>
      <c r="AB469" s="98"/>
      <c r="AC469" s="96"/>
      <c r="AD469" s="97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  <c r="AO469" s="98"/>
    </row>
    <row r="470" spans="1:41" ht="22.5" customHeight="1" x14ac:dyDescent="0.55000000000000004">
      <c r="A470" s="5">
        <v>1000</v>
      </c>
      <c r="B470" s="52" t="s">
        <v>66</v>
      </c>
      <c r="C470" s="63"/>
      <c r="D470" s="64"/>
      <c r="E470" s="143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11"/>
      <c r="S470" s="12"/>
      <c r="T470" s="3"/>
      <c r="U470" s="3"/>
      <c r="V470" s="3"/>
      <c r="W470" s="3"/>
      <c r="Y470" s="98"/>
      <c r="Z470" s="96"/>
      <c r="AA470" s="96"/>
      <c r="AB470" s="98"/>
      <c r="AC470" s="96"/>
      <c r="AD470" s="97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  <c r="AO470" s="98"/>
    </row>
    <row r="471" spans="1:41" ht="22.5" customHeight="1" x14ac:dyDescent="0.55000000000000004">
      <c r="A471" s="5">
        <v>1000</v>
      </c>
      <c r="B471" s="52" t="s">
        <v>66</v>
      </c>
      <c r="C471" s="63"/>
      <c r="D471" s="64"/>
      <c r="E471" s="143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11"/>
      <c r="S471" s="12"/>
      <c r="T471" s="3"/>
      <c r="U471" s="3"/>
      <c r="V471" s="3"/>
      <c r="W471" s="3"/>
      <c r="Y471" s="98"/>
      <c r="Z471" s="96"/>
      <c r="AA471" s="96"/>
      <c r="AB471" s="98"/>
      <c r="AC471" s="96"/>
      <c r="AD471" s="97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  <c r="AO471" s="98"/>
    </row>
    <row r="472" spans="1:41" ht="22.5" customHeight="1" x14ac:dyDescent="0.55000000000000004">
      <c r="A472" s="5">
        <v>1000</v>
      </c>
      <c r="B472" s="52" t="s">
        <v>66</v>
      </c>
      <c r="C472" s="63"/>
      <c r="D472" s="64"/>
      <c r="E472" s="143"/>
      <c r="F472" s="65"/>
      <c r="G472" s="66"/>
      <c r="H472" s="66"/>
      <c r="I472" s="66"/>
      <c r="J472" s="66"/>
      <c r="K472" s="66"/>
      <c r="L472" s="105"/>
      <c r="M472" s="8"/>
      <c r="N472" s="90"/>
      <c r="O472" s="10"/>
      <c r="P472" s="10"/>
      <c r="Q472" s="11"/>
      <c r="R472" s="11"/>
      <c r="S472" s="12"/>
      <c r="T472" s="3"/>
      <c r="U472" s="3"/>
      <c r="V472" s="3"/>
      <c r="W472" s="3"/>
      <c r="Y472" s="98"/>
      <c r="Z472" s="96"/>
      <c r="AA472" s="96"/>
      <c r="AB472" s="98"/>
      <c r="AC472" s="96"/>
      <c r="AD472" s="97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  <c r="AO472" s="98"/>
    </row>
    <row r="473" spans="1:41" ht="22.5" customHeight="1" x14ac:dyDescent="0.55000000000000004">
      <c r="A473" s="5">
        <v>1000</v>
      </c>
      <c r="B473" s="52" t="s">
        <v>66</v>
      </c>
      <c r="C473" s="63"/>
      <c r="D473" s="64"/>
      <c r="E473" s="143"/>
      <c r="F473" s="65"/>
      <c r="G473" s="66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11"/>
      <c r="S473" s="12"/>
      <c r="T473" s="3"/>
      <c r="U473" s="3"/>
      <c r="V473" s="3"/>
      <c r="W473" s="3"/>
      <c r="Y473" s="98"/>
      <c r="Z473" s="96"/>
      <c r="AA473" s="96"/>
      <c r="AB473" s="98"/>
      <c r="AC473" s="96"/>
      <c r="AD473" s="97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  <c r="AO473" s="98"/>
    </row>
    <row r="474" spans="1:41" ht="22.5" customHeight="1" x14ac:dyDescent="0.55000000000000004">
      <c r="A474" s="5">
        <v>1000</v>
      </c>
      <c r="B474" s="52" t="s">
        <v>66</v>
      </c>
      <c r="C474" s="63"/>
      <c r="D474" s="64"/>
      <c r="E474" s="143"/>
      <c r="F474" s="65"/>
      <c r="G474" s="66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11"/>
      <c r="S474" s="12"/>
      <c r="T474" s="3"/>
      <c r="U474" s="3"/>
      <c r="V474" s="3"/>
      <c r="W474" s="3"/>
      <c r="Y474" s="98"/>
      <c r="Z474" s="96"/>
      <c r="AA474" s="96"/>
      <c r="AB474" s="98"/>
      <c r="AC474" s="96"/>
      <c r="AD474" s="97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  <c r="AO474" s="98"/>
    </row>
    <row r="475" spans="1:41" ht="22.5" customHeight="1" x14ac:dyDescent="0.55000000000000004">
      <c r="A475" s="5">
        <v>1000</v>
      </c>
      <c r="B475" s="52" t="s">
        <v>66</v>
      </c>
      <c r="C475" s="63"/>
      <c r="D475" s="64"/>
      <c r="E475" s="143"/>
      <c r="F475" s="65"/>
      <c r="G475" s="66"/>
      <c r="H475" s="66"/>
      <c r="I475" s="66"/>
      <c r="J475" s="66"/>
      <c r="K475" s="66"/>
      <c r="L475" s="105"/>
      <c r="M475" s="8"/>
      <c r="N475" s="91"/>
      <c r="O475" s="10"/>
      <c r="P475" s="10"/>
      <c r="Q475" s="11"/>
      <c r="R475" s="11"/>
      <c r="S475" s="12"/>
      <c r="T475" s="3"/>
      <c r="U475" s="3"/>
      <c r="V475" s="3"/>
      <c r="W475" s="3"/>
      <c r="Y475" s="98"/>
      <c r="Z475" s="96"/>
      <c r="AA475" s="96"/>
      <c r="AB475" s="98"/>
      <c r="AC475" s="96"/>
      <c r="AD475" s="97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  <c r="AO475" s="98"/>
    </row>
    <row r="476" spans="1:41" ht="22.5" customHeight="1" x14ac:dyDescent="0.55000000000000004">
      <c r="A476" s="5">
        <v>1000</v>
      </c>
      <c r="B476" s="52" t="s">
        <v>66</v>
      </c>
      <c r="C476" s="63"/>
      <c r="D476" s="64"/>
      <c r="E476" s="143"/>
      <c r="F476" s="65"/>
      <c r="G476" s="66"/>
      <c r="H476" s="66"/>
      <c r="I476" s="66"/>
      <c r="J476" s="66"/>
      <c r="K476" s="66"/>
      <c r="L476" s="105"/>
      <c r="M476" s="8"/>
      <c r="N476" s="90"/>
      <c r="O476" s="10"/>
      <c r="P476" s="10"/>
      <c r="Q476" s="11"/>
      <c r="R476" s="11"/>
      <c r="S476" s="12"/>
      <c r="T476" s="3"/>
      <c r="U476" s="3"/>
      <c r="V476" s="3"/>
      <c r="W476" s="3"/>
      <c r="Y476" s="98"/>
      <c r="Z476" s="96"/>
      <c r="AA476" s="96"/>
      <c r="AB476" s="98"/>
      <c r="AC476" s="96"/>
      <c r="AD476" s="97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</row>
    <row r="477" spans="1:41" ht="22.5" customHeight="1" x14ac:dyDescent="0.55000000000000004">
      <c r="A477" s="5">
        <v>1000</v>
      </c>
      <c r="B477" s="52" t="s">
        <v>66</v>
      </c>
      <c r="C477" s="63"/>
      <c r="D477" s="64"/>
      <c r="E477" s="143"/>
      <c r="F477" s="65"/>
      <c r="G477" s="66"/>
      <c r="H477" s="66"/>
      <c r="I477" s="66"/>
      <c r="J477" s="66"/>
      <c r="K477" s="66"/>
      <c r="L477" s="105"/>
      <c r="M477" s="8"/>
      <c r="N477" s="91"/>
      <c r="O477" s="10"/>
      <c r="P477" s="10"/>
      <c r="Q477" s="11"/>
      <c r="R477" s="11"/>
      <c r="S477" s="12"/>
      <c r="T477" s="3"/>
      <c r="U477" s="3"/>
      <c r="V477" s="3"/>
      <c r="W477" s="3"/>
      <c r="Y477" s="98"/>
      <c r="Z477" s="96"/>
      <c r="AA477" s="96"/>
      <c r="AB477" s="98"/>
      <c r="AC477" s="96"/>
      <c r="AD477" s="97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  <c r="AO477" s="98"/>
    </row>
    <row r="478" spans="1:41" ht="22.5" customHeight="1" x14ac:dyDescent="0.55000000000000004">
      <c r="A478" s="5">
        <v>1000</v>
      </c>
      <c r="B478" s="52" t="s">
        <v>66</v>
      </c>
      <c r="C478" s="63"/>
      <c r="D478" s="64"/>
      <c r="E478" s="143"/>
      <c r="F478" s="65"/>
      <c r="G478" s="66"/>
      <c r="H478" s="66"/>
      <c r="I478" s="66"/>
      <c r="J478" s="66"/>
      <c r="K478" s="66"/>
      <c r="L478" s="105"/>
      <c r="M478" s="8"/>
      <c r="N478" s="91"/>
      <c r="O478" s="10"/>
      <c r="P478" s="10"/>
      <c r="Q478" s="11"/>
      <c r="R478" s="11"/>
      <c r="S478" s="12"/>
      <c r="T478" s="3"/>
      <c r="U478" s="3"/>
      <c r="V478" s="3"/>
      <c r="W478" s="3"/>
      <c r="Y478" s="98"/>
      <c r="Z478" s="96"/>
      <c r="AA478" s="96"/>
      <c r="AB478" s="98"/>
      <c r="AC478" s="96"/>
      <c r="AD478" s="97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  <c r="AO478" s="98"/>
    </row>
    <row r="479" spans="1:41" ht="22.5" customHeight="1" x14ac:dyDescent="0.55000000000000004">
      <c r="A479" s="5">
        <v>1000</v>
      </c>
      <c r="B479" s="52" t="s">
        <v>66</v>
      </c>
      <c r="C479" s="63"/>
      <c r="D479" s="64"/>
      <c r="E479" s="143"/>
      <c r="F479" s="65"/>
      <c r="G479" s="66"/>
      <c r="H479" s="66"/>
      <c r="I479" s="66"/>
      <c r="J479" s="66"/>
      <c r="K479" s="66"/>
      <c r="L479" s="105"/>
      <c r="M479" s="8"/>
      <c r="N479" s="91"/>
      <c r="O479" s="10"/>
      <c r="P479" s="10"/>
      <c r="Q479" s="11"/>
      <c r="R479" s="11"/>
      <c r="S479" s="12"/>
      <c r="T479" s="3"/>
      <c r="U479" s="3"/>
      <c r="V479" s="3"/>
      <c r="W479" s="3"/>
      <c r="Y479" s="98"/>
      <c r="Z479" s="96"/>
      <c r="AA479" s="96"/>
      <c r="AB479" s="98"/>
      <c r="AC479" s="96"/>
      <c r="AD479" s="97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  <c r="AO479" s="98"/>
    </row>
    <row r="480" spans="1:41" ht="22.5" customHeight="1" x14ac:dyDescent="0.55000000000000004">
      <c r="A480" s="5">
        <v>1000</v>
      </c>
      <c r="B480" s="52" t="s">
        <v>66</v>
      </c>
      <c r="C480" s="63"/>
      <c r="D480" s="64"/>
      <c r="E480" s="143"/>
      <c r="F480" s="65"/>
      <c r="G480" s="66"/>
      <c r="H480" s="66"/>
      <c r="I480" s="66"/>
      <c r="J480" s="66"/>
      <c r="K480" s="66"/>
      <c r="L480" s="105"/>
      <c r="M480" s="8"/>
      <c r="N480" s="91"/>
      <c r="O480" s="10"/>
      <c r="P480" s="10"/>
      <c r="Q480" s="11"/>
      <c r="R480" s="11"/>
      <c r="S480" s="12"/>
      <c r="T480" s="3"/>
      <c r="U480" s="3"/>
      <c r="V480" s="3"/>
      <c r="W480" s="3"/>
      <c r="Y480" s="98"/>
      <c r="Z480" s="96"/>
      <c r="AA480" s="96"/>
      <c r="AB480" s="98"/>
      <c r="AC480" s="96"/>
      <c r="AD480" s="97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  <c r="AO480" s="98"/>
    </row>
    <row r="481" spans="1:41" ht="22.5" customHeight="1" x14ac:dyDescent="0.55000000000000004">
      <c r="A481" s="5">
        <v>1000</v>
      </c>
      <c r="B481" s="52" t="s">
        <v>66</v>
      </c>
      <c r="C481" s="63"/>
      <c r="D481" s="64"/>
      <c r="E481" s="143"/>
      <c r="F481" s="65"/>
      <c r="G481" s="66"/>
      <c r="H481" s="66"/>
      <c r="I481" s="66"/>
      <c r="J481" s="66"/>
      <c r="K481" s="66"/>
      <c r="L481" s="105"/>
      <c r="M481" s="8"/>
      <c r="N481" s="9"/>
      <c r="O481" s="10"/>
      <c r="P481" s="10"/>
      <c r="Q481" s="11"/>
      <c r="R481" s="11"/>
      <c r="S481" s="43"/>
      <c r="T481" s="3"/>
      <c r="U481" s="3"/>
      <c r="V481" s="3"/>
      <c r="W481" s="3"/>
      <c r="Y481" s="98"/>
      <c r="Z481" s="96"/>
      <c r="AA481" s="96"/>
      <c r="AB481" s="98"/>
      <c r="AC481" s="96"/>
      <c r="AD481" s="97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  <c r="AO481" s="98"/>
    </row>
    <row r="482" spans="1:41" ht="22.5" customHeight="1" x14ac:dyDescent="0.55000000000000004">
      <c r="A482" s="5">
        <v>1000</v>
      </c>
      <c r="B482" s="52" t="s">
        <v>66</v>
      </c>
      <c r="C482" s="63"/>
      <c r="D482" s="64"/>
      <c r="E482" s="143"/>
      <c r="F482" s="64"/>
      <c r="G482" s="64"/>
      <c r="H482" s="65"/>
      <c r="I482" s="66"/>
      <c r="J482" s="66"/>
      <c r="K482" s="66"/>
      <c r="L482" s="105"/>
      <c r="M482" s="8"/>
      <c r="N482" s="9"/>
      <c r="O482" s="10"/>
      <c r="P482" s="10"/>
      <c r="Q482" s="11"/>
      <c r="R482" s="11"/>
      <c r="S482" s="43"/>
      <c r="T482" s="3"/>
      <c r="U482" s="3"/>
      <c r="V482" s="3"/>
      <c r="W482" s="3"/>
      <c r="Y482" s="98"/>
      <c r="Z482" s="96"/>
      <c r="AA482" s="96"/>
      <c r="AB482" s="98"/>
      <c r="AC482" s="96"/>
      <c r="AD482" s="97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  <c r="AO482" s="98"/>
    </row>
    <row r="483" spans="1:41" ht="22.5" customHeight="1" x14ac:dyDescent="0.55000000000000004">
      <c r="A483" s="5">
        <v>1000</v>
      </c>
      <c r="B483" s="52" t="s">
        <v>66</v>
      </c>
      <c r="C483" s="63"/>
      <c r="D483" s="64"/>
      <c r="E483" s="143"/>
      <c r="F483" s="65"/>
      <c r="G483" s="66"/>
      <c r="H483" s="66"/>
      <c r="I483" s="66"/>
      <c r="J483" s="66"/>
      <c r="K483" s="66"/>
      <c r="L483" s="105"/>
      <c r="M483" s="8"/>
      <c r="N483" s="9"/>
      <c r="O483" s="10"/>
      <c r="P483" s="10"/>
      <c r="Q483" s="11"/>
      <c r="R483" s="11"/>
      <c r="S483" s="43"/>
      <c r="T483" s="3"/>
      <c r="U483" s="3"/>
      <c r="V483" s="3"/>
      <c r="W483" s="3"/>
      <c r="Y483" s="98"/>
      <c r="Z483" s="96"/>
      <c r="AA483" s="96"/>
      <c r="AB483" s="98"/>
      <c r="AC483" s="96"/>
      <c r="AD483" s="97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  <c r="AO483" s="98"/>
    </row>
    <row r="484" spans="1:41" ht="22.5" customHeight="1" x14ac:dyDescent="0.55000000000000004">
      <c r="A484" s="5">
        <v>1000</v>
      </c>
      <c r="B484" s="52" t="s">
        <v>66</v>
      </c>
      <c r="C484" s="63"/>
      <c r="D484" s="64"/>
      <c r="E484" s="143"/>
      <c r="F484" s="65"/>
      <c r="G484" s="66"/>
      <c r="H484" s="66"/>
      <c r="I484" s="66"/>
      <c r="J484" s="66"/>
      <c r="K484" s="66"/>
      <c r="L484" s="105"/>
      <c r="M484" s="8"/>
      <c r="N484" s="9"/>
      <c r="O484" s="10"/>
      <c r="P484" s="10"/>
      <c r="Q484" s="11"/>
      <c r="R484" s="11"/>
      <c r="S484" s="43"/>
      <c r="T484" s="3"/>
      <c r="U484" s="3"/>
      <c r="V484" s="3"/>
      <c r="W484" s="3"/>
      <c r="Y484" s="98"/>
      <c r="Z484" s="96"/>
      <c r="AA484" s="96"/>
      <c r="AB484" s="98"/>
      <c r="AC484" s="96"/>
      <c r="AD484" s="97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  <c r="AO484" s="98"/>
    </row>
    <row r="485" spans="1:41" ht="22.5" customHeight="1" x14ac:dyDescent="0.55000000000000004">
      <c r="A485" s="5">
        <v>1000</v>
      </c>
      <c r="B485" s="52" t="s">
        <v>66</v>
      </c>
      <c r="C485" s="63"/>
      <c r="D485" s="64"/>
      <c r="E485" s="143"/>
      <c r="F485" s="65"/>
      <c r="G485" s="66"/>
      <c r="H485" s="66"/>
      <c r="I485" s="66"/>
      <c r="J485" s="66"/>
      <c r="K485" s="66"/>
      <c r="L485" s="105"/>
      <c r="M485" s="8"/>
      <c r="N485" s="9"/>
      <c r="O485" s="10"/>
      <c r="P485" s="10"/>
      <c r="Q485" s="11"/>
      <c r="R485" s="11"/>
      <c r="S485" s="43"/>
      <c r="T485" s="3"/>
      <c r="U485" s="3"/>
      <c r="V485" s="3"/>
      <c r="W485" s="3"/>
      <c r="Y485" s="98"/>
      <c r="Z485" s="96"/>
      <c r="AA485" s="96"/>
      <c r="AB485" s="98"/>
      <c r="AC485" s="96"/>
      <c r="AD485" s="97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  <c r="AO485" s="98"/>
    </row>
    <row r="486" spans="1:41" ht="22.5" customHeight="1" x14ac:dyDescent="0.55000000000000004">
      <c r="A486" s="5">
        <v>1000</v>
      </c>
      <c r="B486" s="52" t="s">
        <v>66</v>
      </c>
      <c r="C486" s="63"/>
      <c r="D486" s="66"/>
      <c r="E486" s="143"/>
      <c r="F486" s="66"/>
      <c r="G486" s="70"/>
      <c r="H486" s="66"/>
      <c r="I486" s="66"/>
      <c r="J486" s="66"/>
      <c r="K486" s="66"/>
      <c r="L486" s="105"/>
      <c r="M486" s="8"/>
      <c r="N486" s="90"/>
      <c r="O486" s="10"/>
      <c r="P486" s="10"/>
      <c r="Q486" s="11"/>
      <c r="R486" s="11"/>
      <c r="S486" s="43"/>
      <c r="T486" s="3"/>
      <c r="U486" s="3"/>
      <c r="V486" s="3"/>
      <c r="W486" s="3"/>
      <c r="Y486" s="98"/>
      <c r="Z486" s="96"/>
      <c r="AA486" s="96"/>
      <c r="AB486" s="98"/>
      <c r="AC486" s="96"/>
      <c r="AD486" s="97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  <c r="AO486" s="98"/>
    </row>
    <row r="487" spans="1:41" ht="22.5" customHeight="1" x14ac:dyDescent="0.55000000000000004">
      <c r="A487" s="5">
        <v>1000</v>
      </c>
      <c r="B487" s="52" t="s">
        <v>66</v>
      </c>
      <c r="C487" s="106"/>
      <c r="D487" s="107"/>
      <c r="E487" s="147"/>
      <c r="F487" s="107"/>
      <c r="G487" s="108"/>
      <c r="H487" s="107"/>
      <c r="I487" s="107"/>
      <c r="J487" s="107"/>
      <c r="K487" s="107"/>
      <c r="L487" s="109"/>
      <c r="M487" s="8"/>
      <c r="N487" s="90"/>
      <c r="O487" s="10"/>
      <c r="P487" s="10"/>
      <c r="Q487" s="11"/>
      <c r="R487" s="11"/>
      <c r="S487" s="12"/>
      <c r="T487" s="3"/>
      <c r="U487" s="3"/>
      <c r="V487" s="3"/>
      <c r="W487" s="3"/>
      <c r="Y487" s="98"/>
      <c r="Z487" s="96"/>
      <c r="AA487" s="96"/>
      <c r="AB487" s="98"/>
      <c r="AC487" s="96"/>
      <c r="AD487" s="97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  <c r="AO487" s="98"/>
    </row>
    <row r="488" spans="1:41" ht="22.5" customHeight="1" x14ac:dyDescent="0.55000000000000004">
      <c r="A488" s="5">
        <v>1000</v>
      </c>
      <c r="B488" s="52" t="s">
        <v>66</v>
      </c>
      <c r="C488" s="92"/>
      <c r="D488" s="60"/>
      <c r="E488" s="148"/>
      <c r="F488" s="93"/>
      <c r="H488" s="29"/>
      <c r="I488" s="93"/>
      <c r="J488" s="93"/>
      <c r="K488" s="93"/>
      <c r="L488" s="22"/>
      <c r="M488" s="8"/>
      <c r="N488" s="90"/>
      <c r="O488" s="10"/>
      <c r="P488" s="10"/>
      <c r="Q488" s="11"/>
      <c r="R488" s="11"/>
      <c r="S488" s="43"/>
      <c r="T488" s="3"/>
      <c r="U488" s="3"/>
      <c r="V488" s="3"/>
      <c r="W488" s="3"/>
      <c r="Y488" s="98"/>
      <c r="Z488" s="96"/>
      <c r="AA488" s="96"/>
      <c r="AB488" s="98"/>
      <c r="AC488" s="96"/>
      <c r="AD488" s="97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  <c r="AO488" s="98"/>
    </row>
    <row r="489" spans="1:41" ht="22.5" customHeight="1" x14ac:dyDescent="0.55000000000000004">
      <c r="A489" s="5">
        <v>1000</v>
      </c>
      <c r="B489" s="52" t="s">
        <v>66</v>
      </c>
      <c r="C489" s="92"/>
      <c r="D489" s="60"/>
      <c r="E489" s="149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95"/>
      <c r="R489" s="95"/>
      <c r="S489" s="43"/>
      <c r="T489" s="3"/>
      <c r="U489" s="3"/>
      <c r="V489" s="3"/>
      <c r="W489" s="3"/>
      <c r="Y489" s="98"/>
      <c r="Z489" s="96"/>
      <c r="AA489" s="96"/>
      <c r="AB489" s="98"/>
      <c r="AC489" s="96"/>
      <c r="AD489" s="97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  <c r="AO489" s="98"/>
    </row>
    <row r="490" spans="1:41" ht="22.5" customHeight="1" x14ac:dyDescent="0.55000000000000004">
      <c r="A490" s="5">
        <v>1000</v>
      </c>
      <c r="B490" s="52" t="s">
        <v>66</v>
      </c>
      <c r="C490" s="92"/>
      <c r="D490" s="60"/>
      <c r="E490" s="149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95"/>
      <c r="R490" s="95"/>
      <c r="S490" s="43"/>
      <c r="T490" s="3"/>
      <c r="U490" s="3"/>
      <c r="V490" s="3"/>
      <c r="W490" s="3"/>
      <c r="Y490" s="98"/>
      <c r="Z490" s="96"/>
      <c r="AA490" s="96"/>
      <c r="AB490" s="98"/>
      <c r="AC490" s="96"/>
      <c r="AD490" s="97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  <c r="AO490" s="98"/>
    </row>
    <row r="491" spans="1:41" ht="22.5" customHeight="1" x14ac:dyDescent="0.55000000000000004">
      <c r="A491" s="5">
        <v>1000</v>
      </c>
      <c r="B491" s="52" t="s">
        <v>66</v>
      </c>
      <c r="C491" s="92"/>
      <c r="D491" s="60"/>
      <c r="E491" s="149"/>
      <c r="F491" s="29"/>
      <c r="G491" s="93"/>
      <c r="H491" s="93"/>
      <c r="I491" s="93"/>
      <c r="J491" s="93"/>
      <c r="K491" s="93"/>
      <c r="L491" s="22"/>
      <c r="M491" s="8"/>
      <c r="N491" s="9"/>
      <c r="O491" s="10"/>
      <c r="P491" s="10"/>
      <c r="Q491" s="95"/>
      <c r="R491" s="95"/>
      <c r="S491" s="43"/>
      <c r="T491" s="3"/>
      <c r="U491" s="3"/>
      <c r="V491" s="3"/>
      <c r="W491" s="3"/>
      <c r="Y491" s="98"/>
      <c r="Z491" s="96"/>
      <c r="AA491" s="96"/>
      <c r="AB491" s="98"/>
      <c r="AC491" s="96"/>
      <c r="AD491" s="97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  <c r="AO491" s="98"/>
    </row>
    <row r="492" spans="1:41" ht="22.5" customHeight="1" x14ac:dyDescent="0.55000000000000004">
      <c r="A492" s="5">
        <v>1000</v>
      </c>
      <c r="B492" s="52" t="s">
        <v>66</v>
      </c>
      <c r="C492" s="92"/>
      <c r="D492" s="93"/>
      <c r="E492" s="149"/>
      <c r="F492" s="93"/>
      <c r="H492" s="93"/>
      <c r="I492" s="93"/>
      <c r="J492" s="93"/>
      <c r="K492" s="93"/>
      <c r="L492" s="22"/>
      <c r="M492" s="8"/>
      <c r="N492" s="90"/>
      <c r="O492" s="10"/>
      <c r="P492" s="10"/>
      <c r="Q492" s="11"/>
      <c r="R492" s="11"/>
      <c r="S492" s="43"/>
      <c r="T492" s="3"/>
      <c r="U492" s="3"/>
      <c r="V492" s="3"/>
      <c r="W492" s="3"/>
      <c r="Y492" s="98"/>
      <c r="Z492" s="96"/>
      <c r="AA492" s="96"/>
      <c r="AB492" s="98"/>
      <c r="AC492" s="96"/>
      <c r="AD492" s="97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  <c r="AO492" s="98"/>
    </row>
    <row r="493" spans="1:41" ht="22.5" customHeight="1" x14ac:dyDescent="0.55000000000000004">
      <c r="A493" s="5">
        <v>1000</v>
      </c>
      <c r="B493" s="52" t="s">
        <v>66</v>
      </c>
      <c r="C493" s="92"/>
      <c r="D493" s="60"/>
      <c r="E493" s="149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11"/>
      <c r="S493" s="43"/>
      <c r="T493" s="3"/>
      <c r="U493" s="3"/>
      <c r="V493" s="3"/>
      <c r="W493" s="3"/>
      <c r="Y493" s="98"/>
      <c r="Z493" s="96"/>
      <c r="AA493" s="96"/>
      <c r="AB493" s="98"/>
      <c r="AC493" s="96"/>
      <c r="AD493" s="97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  <c r="AO493" s="98"/>
    </row>
    <row r="494" spans="1:41" x14ac:dyDescent="0.55000000000000004">
      <c r="A494" s="5">
        <v>1000</v>
      </c>
      <c r="B494" s="52" t="s">
        <v>66</v>
      </c>
      <c r="C494" s="92"/>
      <c r="D494" s="60"/>
      <c r="E494" s="149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95"/>
      <c r="R494" s="95"/>
      <c r="S494" s="43"/>
      <c r="T494" s="3"/>
      <c r="U494" s="3"/>
      <c r="V494" s="3"/>
      <c r="W494" s="3"/>
      <c r="Y494" s="98"/>
      <c r="Z494" s="96"/>
      <c r="AA494" s="96"/>
      <c r="AB494" s="98"/>
      <c r="AC494" s="96"/>
      <c r="AD494" s="97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  <c r="AO494" s="98"/>
    </row>
    <row r="495" spans="1:41" x14ac:dyDescent="0.55000000000000004">
      <c r="A495" s="5">
        <v>1000</v>
      </c>
      <c r="B495" s="52" t="s">
        <v>66</v>
      </c>
      <c r="C495" s="92"/>
      <c r="D495" s="60"/>
      <c r="E495" s="149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95"/>
      <c r="R495" s="95"/>
      <c r="S495" s="43"/>
      <c r="T495" s="3"/>
      <c r="U495" s="3"/>
      <c r="V495" s="3"/>
      <c r="W495" s="3"/>
      <c r="Y495" s="98"/>
      <c r="Z495" s="96"/>
      <c r="AA495" s="96"/>
      <c r="AB495" s="98"/>
      <c r="AC495" s="96"/>
      <c r="AD495" s="97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  <c r="AO495" s="98"/>
    </row>
    <row r="496" spans="1:41" ht="22.5" customHeight="1" x14ac:dyDescent="0.55000000000000004">
      <c r="A496" s="5">
        <v>1000</v>
      </c>
      <c r="B496" s="52" t="s">
        <v>66</v>
      </c>
      <c r="C496" s="92"/>
      <c r="D496" s="60"/>
      <c r="E496" s="149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95"/>
      <c r="R496" s="95"/>
      <c r="S496" s="43"/>
      <c r="T496" s="3"/>
      <c r="U496" s="3"/>
      <c r="V496" s="3"/>
      <c r="W496" s="3"/>
      <c r="Y496" s="98"/>
      <c r="Z496" s="96"/>
      <c r="AA496" s="96"/>
      <c r="AB496" s="98"/>
      <c r="AC496" s="96"/>
      <c r="AD496" s="97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  <c r="AO496" s="98"/>
    </row>
    <row r="497" spans="1:41" ht="22.5" customHeight="1" x14ac:dyDescent="0.55000000000000004">
      <c r="A497" s="5">
        <v>1000</v>
      </c>
      <c r="B497" s="52" t="s">
        <v>66</v>
      </c>
      <c r="C497" s="92"/>
      <c r="D497" s="93"/>
      <c r="E497" s="149"/>
      <c r="F497" s="60"/>
      <c r="G497" s="60"/>
      <c r="H497" s="94"/>
      <c r="I497" s="93"/>
      <c r="J497" s="93"/>
      <c r="K497" s="93"/>
      <c r="L497" s="22"/>
      <c r="M497" s="8"/>
      <c r="N497" s="90"/>
      <c r="O497" s="10"/>
      <c r="P497" s="10"/>
      <c r="Q497" s="11"/>
      <c r="R497" s="11"/>
      <c r="S497" s="43"/>
      <c r="T497" s="3"/>
      <c r="U497" s="3"/>
      <c r="V497" s="3"/>
      <c r="W497" s="3"/>
      <c r="Y497" s="98"/>
      <c r="Z497" s="96"/>
      <c r="AA497" s="96"/>
      <c r="AB497" s="98"/>
      <c r="AC497" s="96"/>
      <c r="AD497" s="97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  <c r="AO497" s="98"/>
    </row>
    <row r="498" spans="1:41" ht="22.5" customHeight="1" x14ac:dyDescent="0.55000000000000004">
      <c r="A498" s="5">
        <v>1000</v>
      </c>
      <c r="B498" s="52" t="s">
        <v>66</v>
      </c>
      <c r="C498" s="92"/>
      <c r="D498" s="93"/>
      <c r="E498" s="148"/>
      <c r="F498" s="60"/>
      <c r="G498" s="60"/>
      <c r="H498" s="94"/>
      <c r="I498" s="93"/>
      <c r="J498" s="93"/>
      <c r="K498" s="93"/>
      <c r="L498" s="22"/>
      <c r="M498" s="8"/>
      <c r="N498" s="90"/>
      <c r="O498" s="10"/>
      <c r="P498" s="10"/>
      <c r="Q498" s="11"/>
      <c r="R498" s="11"/>
      <c r="S498" s="12"/>
      <c r="T498" s="3"/>
      <c r="U498" s="3"/>
      <c r="V498" s="3"/>
      <c r="W498" s="3"/>
      <c r="Y498" s="98"/>
      <c r="Z498" s="96"/>
      <c r="AA498" s="96"/>
      <c r="AB498" s="98"/>
      <c r="AC498" s="96"/>
      <c r="AD498" s="97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  <c r="AO498" s="98"/>
    </row>
    <row r="499" spans="1:41" ht="22.5" customHeight="1" x14ac:dyDescent="0.55000000000000004">
      <c r="A499" s="5">
        <v>1000</v>
      </c>
      <c r="B499" s="52" t="s">
        <v>66</v>
      </c>
      <c r="C499" s="92"/>
      <c r="D499" s="60"/>
      <c r="E499" s="148"/>
      <c r="F499" s="93"/>
      <c r="G499" s="60"/>
      <c r="H499" s="94"/>
      <c r="I499" s="93"/>
      <c r="J499" s="93"/>
      <c r="K499" s="93"/>
      <c r="L499" s="22"/>
      <c r="M499" s="8"/>
      <c r="N499" s="9"/>
      <c r="O499" s="10"/>
      <c r="P499" s="10"/>
      <c r="Q499" s="11"/>
      <c r="R499" s="11"/>
      <c r="S499" s="12"/>
      <c r="T499" s="3"/>
      <c r="U499" s="3"/>
      <c r="V499" s="3"/>
      <c r="W499" s="3"/>
      <c r="Y499" s="98"/>
      <c r="Z499" s="96"/>
      <c r="AA499" s="96"/>
      <c r="AB499" s="98"/>
      <c r="AC499" s="96"/>
      <c r="AD499" s="97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  <c r="AO499" s="98"/>
    </row>
    <row r="500" spans="1:41" ht="22.5" customHeight="1" x14ac:dyDescent="0.55000000000000004">
      <c r="A500" s="5">
        <v>1000</v>
      </c>
      <c r="B500" s="52" t="s">
        <v>66</v>
      </c>
      <c r="C500" s="92"/>
      <c r="D500" s="60"/>
      <c r="E500" s="149"/>
      <c r="F500" s="29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11"/>
      <c r="S500" s="43"/>
      <c r="T500" s="3"/>
      <c r="U500" s="3"/>
      <c r="V500" s="3"/>
      <c r="W500" s="3"/>
      <c r="Y500" s="98"/>
      <c r="Z500" s="96"/>
      <c r="AA500" s="96"/>
      <c r="AB500" s="98"/>
      <c r="AC500" s="96"/>
      <c r="AD500" s="97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  <c r="AO500" s="98"/>
    </row>
    <row r="501" spans="1:41" ht="22.5" customHeight="1" x14ac:dyDescent="0.55000000000000004">
      <c r="A501" s="5">
        <v>1000</v>
      </c>
      <c r="B501" s="52" t="s">
        <v>92</v>
      </c>
      <c r="C501" s="92"/>
      <c r="D501" s="60"/>
      <c r="E501" s="149"/>
      <c r="F501" s="29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11"/>
      <c r="S501" s="43"/>
      <c r="T501" s="3"/>
      <c r="U501" s="3"/>
      <c r="V501" s="3"/>
      <c r="W501" s="3"/>
      <c r="Y501" s="98"/>
      <c r="Z501" s="96"/>
      <c r="AA501" s="96"/>
      <c r="AB501" s="98"/>
      <c r="AC501" s="96"/>
      <c r="AD501" s="97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  <c r="AO501" s="98"/>
    </row>
    <row r="502" spans="1:41" ht="22.5" customHeight="1" x14ac:dyDescent="0.55000000000000004">
      <c r="A502" s="5">
        <v>1000</v>
      </c>
      <c r="B502" s="52" t="s">
        <v>66</v>
      </c>
      <c r="C502" s="92"/>
      <c r="D502" s="60"/>
      <c r="E502" s="149"/>
      <c r="F502" s="29"/>
      <c r="G502" s="93"/>
      <c r="H502" s="93"/>
      <c r="I502" s="93"/>
      <c r="J502" s="93"/>
      <c r="K502" s="93"/>
      <c r="L502" s="22"/>
      <c r="M502" s="8"/>
      <c r="N502" s="9"/>
      <c r="O502" s="10"/>
      <c r="P502" s="10"/>
      <c r="Q502" s="11"/>
      <c r="R502" s="11"/>
      <c r="S502" s="43"/>
      <c r="T502" s="3"/>
      <c r="U502" s="3"/>
      <c r="V502" s="3"/>
      <c r="W502" s="3"/>
      <c r="Y502" s="98"/>
      <c r="Z502" s="96"/>
      <c r="AA502" s="96"/>
      <c r="AB502" s="98"/>
      <c r="AC502" s="96"/>
      <c r="AD502" s="97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  <c r="AO502" s="98"/>
    </row>
    <row r="503" spans="1:41" ht="22.5" customHeight="1" x14ac:dyDescent="0.55000000000000004">
      <c r="A503" s="5">
        <v>1000</v>
      </c>
      <c r="B503" s="52" t="s">
        <v>66</v>
      </c>
      <c r="C503" s="92"/>
      <c r="D503" s="93"/>
      <c r="E503" s="149"/>
      <c r="F503" s="60"/>
      <c r="G503" s="60"/>
      <c r="H503" s="94"/>
      <c r="I503" s="93"/>
      <c r="J503" s="93"/>
      <c r="K503" s="93"/>
      <c r="L503" s="22"/>
      <c r="M503" s="8"/>
      <c r="N503" s="90"/>
      <c r="O503" s="10"/>
      <c r="P503" s="10"/>
      <c r="Q503" s="11"/>
      <c r="R503" s="11"/>
      <c r="S503" s="43"/>
      <c r="T503" s="3"/>
      <c r="U503" s="3"/>
      <c r="V503" s="3"/>
      <c r="W503" s="3"/>
      <c r="Y503" s="98"/>
      <c r="Z503" s="96"/>
      <c r="AA503" s="96"/>
      <c r="AB503" s="98"/>
      <c r="AC503" s="96"/>
      <c r="AD503" s="97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  <c r="AO503" s="98"/>
    </row>
    <row r="504" spans="1:41" ht="22.5" customHeight="1" x14ac:dyDescent="0.55000000000000004">
      <c r="A504" s="5">
        <v>1000</v>
      </c>
      <c r="B504" s="52" t="s">
        <v>66</v>
      </c>
      <c r="C504" s="92"/>
      <c r="D504" s="93"/>
      <c r="E504" s="148"/>
      <c r="F504" s="60"/>
      <c r="G504" s="60"/>
      <c r="H504" s="94"/>
      <c r="I504" s="93"/>
      <c r="J504" s="93"/>
      <c r="K504" s="93"/>
      <c r="L504" s="22"/>
      <c r="M504" s="8"/>
      <c r="N504" s="90"/>
      <c r="O504" s="10"/>
      <c r="P504" s="10"/>
      <c r="Q504" s="11"/>
      <c r="R504" s="11"/>
      <c r="S504" s="12"/>
      <c r="T504" s="3"/>
      <c r="U504" s="3"/>
      <c r="V504" s="3"/>
      <c r="W504" s="3"/>
      <c r="Y504" s="98"/>
      <c r="Z504" s="96"/>
      <c r="AA504" s="96"/>
      <c r="AB504" s="98"/>
      <c r="AC504" s="96"/>
      <c r="AD504" s="97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</row>
    <row r="505" spans="1:41" ht="22.5" customHeight="1" x14ac:dyDescent="0.55000000000000004">
      <c r="A505" s="5">
        <v>1000</v>
      </c>
      <c r="B505" s="52" t="s">
        <v>66</v>
      </c>
      <c r="C505" s="92"/>
      <c r="D505" s="60"/>
      <c r="E505" s="148"/>
      <c r="F505" s="93"/>
      <c r="G505" s="60"/>
      <c r="H505" s="94"/>
      <c r="I505" s="93"/>
      <c r="J505" s="93"/>
      <c r="K505" s="93"/>
      <c r="L505" s="22"/>
      <c r="M505" s="8"/>
      <c r="N505" s="9"/>
      <c r="O505" s="10"/>
      <c r="P505" s="10"/>
      <c r="Q505" s="11"/>
      <c r="R505" s="11"/>
      <c r="S505" s="12"/>
      <c r="T505" s="3"/>
      <c r="U505" s="3"/>
      <c r="V505" s="3"/>
      <c r="W505" s="3"/>
      <c r="Y505" s="98"/>
      <c r="Z505" s="96"/>
      <c r="AA505" s="96"/>
      <c r="AB505" s="98"/>
      <c r="AC505" s="96"/>
      <c r="AD505" s="97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  <c r="AO505" s="98"/>
    </row>
    <row r="506" spans="1:41" ht="22.5" customHeight="1" x14ac:dyDescent="0.55000000000000004">
      <c r="A506" s="5">
        <v>1000</v>
      </c>
      <c r="B506" s="52" t="s">
        <v>66</v>
      </c>
      <c r="C506" s="92"/>
      <c r="D506" s="60"/>
      <c r="E506" s="149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11"/>
      <c r="S506" s="43"/>
      <c r="T506" s="3"/>
      <c r="U506" s="3"/>
      <c r="V506" s="3"/>
      <c r="W506" s="3"/>
      <c r="Y506" s="98"/>
      <c r="Z506" s="96"/>
      <c r="AA506" s="96"/>
      <c r="AB506" s="98"/>
      <c r="AC506" s="96"/>
      <c r="AD506" s="97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  <c r="AO506" s="98"/>
    </row>
    <row r="507" spans="1:41" ht="22.5" customHeight="1" x14ac:dyDescent="0.55000000000000004">
      <c r="A507" s="5">
        <v>1000</v>
      </c>
      <c r="B507" s="52" t="s">
        <v>66</v>
      </c>
      <c r="C507" s="92"/>
      <c r="D507" s="60"/>
      <c r="E507" s="149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11"/>
      <c r="R507" s="11"/>
      <c r="S507" s="43"/>
      <c r="T507" s="3"/>
      <c r="U507" s="3"/>
      <c r="V507" s="3"/>
      <c r="W507" s="3"/>
      <c r="Y507" s="98"/>
      <c r="Z507" s="96"/>
      <c r="AA507" s="96"/>
      <c r="AB507" s="98"/>
      <c r="AC507" s="96"/>
      <c r="AD507" s="97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  <c r="AO507" s="98"/>
    </row>
    <row r="508" spans="1:41" ht="22.5" customHeight="1" x14ac:dyDescent="0.55000000000000004">
      <c r="A508" s="5">
        <v>1000</v>
      </c>
      <c r="B508" s="52" t="s">
        <v>66</v>
      </c>
      <c r="C508" s="92"/>
      <c r="D508" s="60"/>
      <c r="E508" s="149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11"/>
      <c r="R508" s="11"/>
      <c r="S508" s="43"/>
      <c r="T508" s="3"/>
      <c r="U508" s="3"/>
      <c r="V508" s="3"/>
      <c r="W508" s="3"/>
      <c r="Y508" s="98"/>
      <c r="Z508" s="96"/>
      <c r="AA508" s="96"/>
      <c r="AB508" s="98"/>
      <c r="AC508" s="96"/>
      <c r="AD508" s="97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  <c r="AO508" s="98"/>
    </row>
    <row r="509" spans="1:41" ht="22.5" customHeight="1" x14ac:dyDescent="0.55000000000000004">
      <c r="A509" s="5">
        <v>1000</v>
      </c>
      <c r="B509" s="52" t="s">
        <v>66</v>
      </c>
      <c r="C509" s="92"/>
      <c r="D509" s="93"/>
      <c r="E509" s="149"/>
      <c r="F509" s="60"/>
      <c r="G509" s="93"/>
      <c r="H509" s="29"/>
      <c r="I509" s="93"/>
      <c r="J509" s="93"/>
      <c r="K509" s="93"/>
      <c r="L509" s="22"/>
      <c r="M509" s="8"/>
      <c r="N509" s="90"/>
      <c r="O509" s="10"/>
      <c r="P509" s="10"/>
      <c r="Q509" s="11"/>
      <c r="R509" s="11"/>
      <c r="S509" s="43"/>
      <c r="T509" s="3"/>
      <c r="U509" s="3"/>
      <c r="V509" s="3"/>
      <c r="W509" s="3"/>
      <c r="Y509" s="98"/>
      <c r="Z509" s="96"/>
      <c r="AA509" s="96"/>
      <c r="AB509" s="98"/>
      <c r="AC509" s="96"/>
      <c r="AD509" s="97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  <c r="AO509" s="98"/>
    </row>
    <row r="510" spans="1:41" ht="22.5" customHeight="1" x14ac:dyDescent="0.55000000000000004">
      <c r="A510" s="5">
        <v>1000</v>
      </c>
      <c r="B510" s="52" t="s">
        <v>66</v>
      </c>
      <c r="C510" s="92"/>
      <c r="D510" s="60"/>
      <c r="E510" s="148"/>
      <c r="F510" s="60"/>
      <c r="G510" s="93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11"/>
      <c r="S510" s="43"/>
      <c r="T510" s="3"/>
      <c r="U510" s="3"/>
      <c r="V510" s="3"/>
      <c r="W510" s="3"/>
      <c r="Y510" s="98"/>
      <c r="Z510" s="96"/>
      <c r="AA510" s="96"/>
      <c r="AB510" s="98"/>
      <c r="AC510" s="96"/>
      <c r="AD510" s="97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  <c r="AO510" s="98"/>
    </row>
    <row r="511" spans="1:41" ht="22.5" customHeight="1" x14ac:dyDescent="0.55000000000000004">
      <c r="A511" s="5">
        <v>1000</v>
      </c>
      <c r="B511" s="52" t="s">
        <v>66</v>
      </c>
      <c r="C511" s="92"/>
      <c r="D511" s="60"/>
      <c r="E511" s="148"/>
      <c r="F511" s="93"/>
      <c r="G511" s="93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11"/>
      <c r="S511" s="12"/>
      <c r="T511" s="3"/>
      <c r="U511" s="3"/>
      <c r="V511" s="3"/>
      <c r="W511" s="3"/>
      <c r="Y511" s="98"/>
      <c r="Z511" s="96"/>
      <c r="AA511" s="96"/>
      <c r="AB511" s="98"/>
      <c r="AC511" s="96"/>
      <c r="AD511" s="97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  <c r="AO511" s="98"/>
    </row>
    <row r="512" spans="1:41" ht="22.5" customHeight="1" x14ac:dyDescent="0.55000000000000004">
      <c r="A512" s="5">
        <v>1000</v>
      </c>
      <c r="B512" s="52" t="s">
        <v>66</v>
      </c>
      <c r="C512" s="92"/>
      <c r="D512" s="60"/>
      <c r="E512" s="148"/>
      <c r="F512" s="93"/>
      <c r="G512" s="93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11"/>
      <c r="S512" s="12"/>
      <c r="T512" s="3"/>
      <c r="U512" s="3"/>
      <c r="V512" s="3"/>
      <c r="W512" s="3"/>
      <c r="Y512" s="98"/>
      <c r="Z512" s="96"/>
      <c r="AA512" s="96"/>
      <c r="AB512" s="98"/>
      <c r="AC512" s="96"/>
      <c r="AD512" s="97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  <c r="AO512" s="98"/>
    </row>
    <row r="513" spans="1:41" ht="22.5" customHeight="1" x14ac:dyDescent="0.55000000000000004">
      <c r="A513" s="5">
        <v>1000</v>
      </c>
      <c r="B513" s="52" t="s">
        <v>66</v>
      </c>
      <c r="C513" s="92"/>
      <c r="D513" s="60"/>
      <c r="E513" s="149"/>
      <c r="F513" s="93"/>
      <c r="G513" s="93"/>
      <c r="H513" s="93"/>
      <c r="I513" s="93"/>
      <c r="J513" s="93"/>
      <c r="K513" s="93"/>
      <c r="L513" s="22"/>
      <c r="M513" s="8"/>
      <c r="N513" s="9"/>
      <c r="O513" s="10"/>
      <c r="P513" s="10"/>
      <c r="Q513" s="11"/>
      <c r="R513" s="11"/>
      <c r="S513" s="43"/>
      <c r="T513" s="3"/>
      <c r="U513" s="3"/>
      <c r="V513" s="3"/>
      <c r="W513" s="3"/>
      <c r="Y513" s="98"/>
      <c r="Z513" s="96"/>
      <c r="AA513" s="96"/>
      <c r="AB513" s="98"/>
      <c r="AC513" s="96"/>
      <c r="AD513" s="97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  <c r="AO513" s="98"/>
    </row>
    <row r="514" spans="1:41" ht="22.5" customHeight="1" x14ac:dyDescent="0.55000000000000004">
      <c r="A514" s="5">
        <v>1000</v>
      </c>
      <c r="B514" s="52" t="s">
        <v>66</v>
      </c>
      <c r="C514" s="92"/>
      <c r="D514" s="60"/>
      <c r="E514" s="149"/>
      <c r="F514" s="93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11"/>
      <c r="S514" s="12"/>
      <c r="T514" s="3"/>
      <c r="U514" s="3"/>
      <c r="V514" s="3"/>
      <c r="W514" s="3"/>
      <c r="Y514" s="98"/>
      <c r="Z514" s="96"/>
      <c r="AA514" s="96"/>
      <c r="AB514" s="98"/>
      <c r="AC514" s="96"/>
      <c r="AD514" s="97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  <c r="AO514" s="98"/>
    </row>
    <row r="515" spans="1:41" ht="22.5" customHeight="1" x14ac:dyDescent="0.55000000000000004">
      <c r="A515" s="5">
        <v>1000</v>
      </c>
      <c r="B515" s="52" t="s">
        <v>66</v>
      </c>
      <c r="C515" s="92"/>
      <c r="D515" s="60"/>
      <c r="E515" s="149"/>
      <c r="F515" s="93"/>
      <c r="G515" s="93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11"/>
      <c r="S515" s="43"/>
      <c r="T515" s="3"/>
      <c r="U515" s="3"/>
      <c r="V515" s="3"/>
      <c r="W515" s="3"/>
      <c r="Y515" s="98"/>
      <c r="Z515" s="96"/>
      <c r="AA515" s="96"/>
      <c r="AB515" s="98"/>
      <c r="AC515" s="96"/>
      <c r="AD515" s="97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  <c r="AO515" s="98"/>
    </row>
    <row r="516" spans="1:41" ht="22.5" customHeight="1" x14ac:dyDescent="0.55000000000000004">
      <c r="A516" s="5">
        <v>1000</v>
      </c>
      <c r="B516" s="52" t="s">
        <v>66</v>
      </c>
      <c r="C516" s="92"/>
      <c r="D516" s="60"/>
      <c r="E516" s="149"/>
      <c r="F516" s="93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11"/>
      <c r="S516" s="12"/>
      <c r="T516" s="3"/>
      <c r="U516" s="3"/>
      <c r="V516" s="3"/>
      <c r="W516" s="3"/>
      <c r="Y516" s="98"/>
      <c r="Z516" s="96"/>
      <c r="AA516" s="96"/>
      <c r="AB516" s="98"/>
      <c r="AC516" s="96"/>
      <c r="AD516" s="97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  <c r="AO516" s="98"/>
    </row>
    <row r="517" spans="1:41" ht="22.5" customHeight="1" x14ac:dyDescent="0.55000000000000004">
      <c r="A517" s="5">
        <v>1000</v>
      </c>
      <c r="B517" s="52" t="s">
        <v>66</v>
      </c>
      <c r="C517" s="92"/>
      <c r="D517" s="60"/>
      <c r="E517" s="149"/>
      <c r="F517" s="93"/>
      <c r="G517" s="93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11"/>
      <c r="S517" s="12"/>
      <c r="T517" s="3"/>
      <c r="U517" s="3"/>
      <c r="V517" s="3"/>
      <c r="W517" s="3"/>
      <c r="Y517" s="98"/>
      <c r="Z517" s="96"/>
      <c r="AA517" s="96"/>
      <c r="AB517" s="98"/>
      <c r="AC517" s="96"/>
      <c r="AD517" s="97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  <c r="AO517" s="98"/>
    </row>
    <row r="518" spans="1:41" ht="22.5" customHeight="1" x14ac:dyDescent="0.55000000000000004">
      <c r="A518" s="5">
        <v>1000</v>
      </c>
      <c r="B518" s="52" t="s">
        <v>66</v>
      </c>
      <c r="C518" s="92"/>
      <c r="D518" s="60"/>
      <c r="E518" s="149"/>
      <c r="F518" s="93"/>
      <c r="G518" s="60"/>
      <c r="H518" s="93"/>
      <c r="I518" s="93"/>
      <c r="J518" s="93"/>
      <c r="K518" s="93"/>
      <c r="L518" s="22"/>
      <c r="M518" s="8"/>
      <c r="N518" s="9"/>
      <c r="O518" s="10"/>
      <c r="P518" s="10"/>
      <c r="Q518" s="11"/>
      <c r="R518" s="11"/>
      <c r="S518" s="43"/>
      <c r="T518" s="3"/>
      <c r="U518" s="3"/>
      <c r="V518" s="3"/>
      <c r="W518" s="3"/>
      <c r="Y518" s="98"/>
      <c r="Z518" s="96"/>
      <c r="AA518" s="96"/>
      <c r="AB518" s="98"/>
      <c r="AC518" s="96"/>
      <c r="AD518" s="97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  <c r="AO518" s="98"/>
    </row>
    <row r="519" spans="1:41" ht="22.5" customHeight="1" x14ac:dyDescent="0.55000000000000004">
      <c r="A519" s="5">
        <v>1000</v>
      </c>
      <c r="B519" s="52" t="s">
        <v>66</v>
      </c>
      <c r="C519" s="92"/>
      <c r="D519" s="60"/>
      <c r="E519" s="149"/>
      <c r="F519" s="29"/>
      <c r="G519" s="93"/>
      <c r="H519" s="93"/>
      <c r="I519" s="93"/>
      <c r="J519" s="93"/>
      <c r="K519" s="93"/>
      <c r="L519" s="22"/>
      <c r="M519" s="8"/>
      <c r="N519" s="9"/>
      <c r="O519" s="10"/>
      <c r="P519" s="10"/>
      <c r="Q519" s="95"/>
      <c r="R519" s="95"/>
      <c r="S519" s="43"/>
      <c r="T519" s="3"/>
      <c r="U519" s="3"/>
      <c r="V519" s="3"/>
      <c r="W519" s="3"/>
      <c r="Y519" s="98"/>
      <c r="Z519" s="96"/>
      <c r="AA519" s="96"/>
      <c r="AB519" s="98"/>
      <c r="AC519" s="96"/>
      <c r="AD519" s="97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  <c r="AO519" s="98"/>
    </row>
    <row r="520" spans="1:41" ht="22.5" customHeight="1" x14ac:dyDescent="0.55000000000000004">
      <c r="A520" s="5">
        <v>1000</v>
      </c>
      <c r="B520" s="52" t="s">
        <v>66</v>
      </c>
      <c r="C520" s="92"/>
      <c r="D520" s="60"/>
      <c r="E520" s="149"/>
      <c r="F520" s="29"/>
      <c r="G520" s="93"/>
      <c r="H520" s="93"/>
      <c r="I520" s="93"/>
      <c r="J520" s="93"/>
      <c r="K520" s="93"/>
      <c r="L520" s="22"/>
      <c r="M520" s="8"/>
      <c r="N520" s="9"/>
      <c r="O520" s="10"/>
      <c r="P520" s="10"/>
      <c r="Q520" s="95"/>
      <c r="R520" s="95"/>
      <c r="S520" s="43"/>
      <c r="T520" s="3"/>
      <c r="U520" s="3"/>
      <c r="V520" s="3"/>
      <c r="W520" s="3"/>
      <c r="Y520" s="98"/>
      <c r="Z520" s="96"/>
      <c r="AA520" s="96"/>
      <c r="AB520" s="98"/>
      <c r="AC520" s="96"/>
      <c r="AD520" s="97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  <c r="AO520" s="98"/>
    </row>
    <row r="521" spans="1:41" ht="22.5" customHeight="1" x14ac:dyDescent="0.55000000000000004">
      <c r="A521" s="5">
        <v>1000</v>
      </c>
      <c r="B521" s="52" t="s">
        <v>66</v>
      </c>
      <c r="C521" s="92"/>
      <c r="D521" s="60"/>
      <c r="E521" s="149"/>
      <c r="F521" s="29"/>
      <c r="G521" s="93"/>
      <c r="H521" s="93"/>
      <c r="I521" s="93"/>
      <c r="J521" s="93"/>
      <c r="K521" s="93"/>
      <c r="L521" s="22"/>
      <c r="M521" s="8"/>
      <c r="N521" s="9"/>
      <c r="O521" s="10"/>
      <c r="P521" s="10"/>
      <c r="Q521" s="95"/>
      <c r="R521" s="95"/>
      <c r="S521" s="43"/>
      <c r="T521" s="3"/>
      <c r="U521" s="3"/>
      <c r="V521" s="3"/>
      <c r="W521" s="3"/>
      <c r="Y521" s="98"/>
      <c r="Z521" s="96"/>
      <c r="AA521" s="96"/>
      <c r="AB521" s="98"/>
      <c r="AC521" s="96"/>
      <c r="AD521" s="97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  <c r="AO521" s="98"/>
    </row>
    <row r="522" spans="1:41" ht="22.5" customHeight="1" x14ac:dyDescent="0.55000000000000004">
      <c r="A522" s="5">
        <v>1000</v>
      </c>
      <c r="B522" s="52" t="s">
        <v>66</v>
      </c>
      <c r="C522" s="92"/>
      <c r="D522" s="60"/>
      <c r="E522" s="149"/>
      <c r="F522" s="60"/>
      <c r="G522" s="60"/>
      <c r="H522" s="29"/>
      <c r="I522" s="93"/>
      <c r="J522" s="93"/>
      <c r="K522" s="93"/>
      <c r="L522" s="22"/>
      <c r="M522" s="8"/>
      <c r="N522" s="9"/>
      <c r="O522" s="10"/>
      <c r="P522" s="10"/>
      <c r="Q522" s="11"/>
      <c r="R522" s="11"/>
      <c r="S522" s="43"/>
      <c r="T522" s="3"/>
      <c r="U522" s="3"/>
      <c r="V522" s="3"/>
      <c r="W522" s="3"/>
      <c r="Y522" s="98"/>
      <c r="Z522" s="96"/>
      <c r="AA522" s="96"/>
      <c r="AB522" s="98"/>
      <c r="AC522" s="96"/>
      <c r="AD522" s="97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  <c r="AO522" s="98"/>
    </row>
    <row r="523" spans="1:41" ht="22.5" customHeight="1" x14ac:dyDescent="0.55000000000000004">
      <c r="A523" s="5">
        <v>1000</v>
      </c>
      <c r="B523" s="52" t="s">
        <v>66</v>
      </c>
      <c r="C523" s="92"/>
      <c r="D523" s="60"/>
      <c r="E523" s="149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11"/>
      <c r="S523" s="43"/>
      <c r="T523" s="3"/>
      <c r="U523" s="3"/>
      <c r="V523" s="3"/>
      <c r="W523" s="3"/>
      <c r="Y523" s="98"/>
      <c r="Z523" s="96"/>
      <c r="AA523" s="96"/>
      <c r="AB523" s="98"/>
      <c r="AC523" s="96"/>
      <c r="AD523" s="97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  <c r="AO523" s="98"/>
    </row>
    <row r="524" spans="1:41" ht="22.5" customHeight="1" x14ac:dyDescent="0.55000000000000004">
      <c r="A524" s="5">
        <v>1000</v>
      </c>
      <c r="B524" s="52" t="s">
        <v>66</v>
      </c>
      <c r="C524" s="92"/>
      <c r="D524" s="60"/>
      <c r="E524" s="149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11"/>
      <c r="S524" s="43"/>
      <c r="T524" s="3"/>
      <c r="U524" s="3"/>
      <c r="V524" s="3"/>
      <c r="W524" s="3"/>
      <c r="Y524" s="98"/>
      <c r="Z524" s="96"/>
      <c r="AA524" s="96"/>
      <c r="AB524" s="98"/>
      <c r="AC524" s="96"/>
      <c r="AD524" s="97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  <c r="AO524" s="98"/>
    </row>
    <row r="525" spans="1:41" ht="22.5" customHeight="1" x14ac:dyDescent="0.55000000000000004">
      <c r="A525" s="5">
        <v>1000</v>
      </c>
      <c r="B525" s="52" t="s">
        <v>66</v>
      </c>
      <c r="C525" s="92"/>
      <c r="D525" s="60"/>
      <c r="E525" s="149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11"/>
      <c r="S525" s="43"/>
      <c r="T525" s="3"/>
      <c r="U525" s="3"/>
      <c r="V525" s="3"/>
      <c r="W525" s="3"/>
      <c r="Y525" s="98"/>
      <c r="Z525" s="96"/>
      <c r="AA525" s="96"/>
      <c r="AB525" s="98"/>
      <c r="AC525" s="96"/>
      <c r="AD525" s="97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  <c r="AO525" s="98"/>
    </row>
    <row r="526" spans="1:41" ht="22.5" customHeight="1" x14ac:dyDescent="0.55000000000000004">
      <c r="A526" s="5">
        <v>1000</v>
      </c>
      <c r="B526" s="52" t="s">
        <v>66</v>
      </c>
      <c r="C526" s="92"/>
      <c r="D526" s="60"/>
      <c r="E526" s="149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11"/>
      <c r="S526" s="43"/>
      <c r="T526" s="3"/>
      <c r="U526" s="3"/>
      <c r="V526" s="3"/>
      <c r="W526" s="3"/>
      <c r="Y526" s="98"/>
      <c r="Z526" s="96"/>
      <c r="AA526" s="96"/>
      <c r="AB526" s="98"/>
      <c r="AC526" s="96"/>
      <c r="AD526" s="97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  <c r="AO526" s="98"/>
    </row>
    <row r="527" spans="1:41" ht="22.5" customHeight="1" x14ac:dyDescent="0.55000000000000004">
      <c r="A527" s="5">
        <v>1000</v>
      </c>
      <c r="B527" s="52" t="s">
        <v>66</v>
      </c>
      <c r="C527" s="92"/>
      <c r="D527" s="60"/>
      <c r="E527" s="149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11"/>
      <c r="S527" s="43"/>
      <c r="T527" s="3"/>
      <c r="U527" s="3"/>
      <c r="V527" s="3"/>
      <c r="W527" s="3"/>
      <c r="Y527" s="98"/>
      <c r="Z527" s="96"/>
      <c r="AA527" s="96"/>
      <c r="AB527" s="98"/>
      <c r="AC527" s="96"/>
      <c r="AD527" s="97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  <c r="AO527" s="98"/>
    </row>
    <row r="528" spans="1:41" ht="22.5" customHeight="1" x14ac:dyDescent="0.55000000000000004">
      <c r="A528" s="5">
        <v>1000</v>
      </c>
      <c r="B528" s="52" t="s">
        <v>66</v>
      </c>
      <c r="C528" s="92"/>
      <c r="D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11"/>
      <c r="S528" s="43"/>
      <c r="T528" s="3"/>
      <c r="U528" s="3"/>
      <c r="V528" s="3"/>
      <c r="W528" s="3"/>
      <c r="Y528" s="98"/>
      <c r="Z528" s="96"/>
      <c r="AA528" s="96"/>
      <c r="AB528" s="98"/>
      <c r="AC528" s="96"/>
      <c r="AD528" s="97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  <c r="AO528" s="98"/>
    </row>
    <row r="529" spans="1:41" ht="22.5" customHeight="1" x14ac:dyDescent="0.55000000000000004">
      <c r="A529" s="5">
        <v>1000</v>
      </c>
      <c r="B529" s="52" t="s">
        <v>66</v>
      </c>
      <c r="C529" s="92"/>
      <c r="D529" s="60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11"/>
      <c r="S529" s="43"/>
      <c r="T529" s="3"/>
      <c r="U529" s="3"/>
      <c r="V529" s="3"/>
      <c r="W529" s="3"/>
      <c r="Y529" s="98"/>
      <c r="Z529" s="96"/>
      <c r="AA529" s="96"/>
      <c r="AB529" s="98"/>
      <c r="AC529" s="96"/>
      <c r="AD529" s="97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  <c r="AO529" s="98"/>
    </row>
    <row r="530" spans="1:41" ht="22.5" customHeight="1" x14ac:dyDescent="0.55000000000000004">
      <c r="A530" s="5">
        <v>1000</v>
      </c>
      <c r="B530" s="52" t="s">
        <v>66</v>
      </c>
      <c r="C530" s="92"/>
      <c r="D530" s="60"/>
      <c r="E530" s="149"/>
      <c r="F530" s="60"/>
      <c r="G530" s="60"/>
      <c r="H530" s="29"/>
      <c r="I530" s="93"/>
      <c r="J530" s="93"/>
      <c r="K530" s="93"/>
      <c r="L530" s="22"/>
      <c r="M530" s="8"/>
      <c r="N530" s="91"/>
      <c r="O530" s="10"/>
      <c r="P530" s="10"/>
      <c r="Q530" s="11"/>
      <c r="R530" s="11"/>
      <c r="S530" s="43"/>
      <c r="T530" s="3"/>
      <c r="U530" s="3"/>
      <c r="V530" s="3"/>
      <c r="W530" s="3"/>
      <c r="Y530" s="98"/>
      <c r="Z530" s="96"/>
      <c r="AA530" s="96"/>
      <c r="AB530" s="98"/>
      <c r="AC530" s="96"/>
      <c r="AD530" s="97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  <c r="AO530" s="98"/>
    </row>
    <row r="531" spans="1:41" ht="22.5" customHeight="1" x14ac:dyDescent="0.55000000000000004">
      <c r="A531" s="5">
        <v>1000</v>
      </c>
      <c r="B531" s="52" t="s">
        <v>66</v>
      </c>
      <c r="C531" s="92"/>
      <c r="D531" s="60"/>
      <c r="E531" s="149"/>
      <c r="F531" s="60"/>
      <c r="G531" s="60"/>
      <c r="H531" s="29"/>
      <c r="I531" s="93"/>
      <c r="J531" s="93"/>
      <c r="K531" s="93"/>
      <c r="L531" s="22"/>
      <c r="M531" s="8"/>
      <c r="N531" s="91"/>
      <c r="O531" s="10"/>
      <c r="P531" s="10"/>
      <c r="Q531" s="11"/>
      <c r="R531" s="11"/>
      <c r="S531" s="43"/>
      <c r="T531" s="3"/>
      <c r="U531" s="3"/>
      <c r="V531" s="3"/>
      <c r="W531" s="3"/>
      <c r="Y531" s="98"/>
      <c r="Z531" s="96"/>
      <c r="AA531" s="96"/>
      <c r="AB531" s="98"/>
      <c r="AC531" s="96"/>
      <c r="AD531" s="97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  <c r="AO531" s="98"/>
    </row>
    <row r="532" spans="1:41" ht="22.5" customHeight="1" x14ac:dyDescent="0.55000000000000004">
      <c r="A532" s="5">
        <v>1000</v>
      </c>
      <c r="B532" s="52" t="s">
        <v>66</v>
      </c>
      <c r="C532" s="92"/>
      <c r="D532" s="60"/>
      <c r="E532" s="149"/>
      <c r="F532" s="60"/>
      <c r="G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11"/>
      <c r="S532" s="43"/>
      <c r="T532" s="3"/>
      <c r="U532" s="3"/>
      <c r="V532" s="3"/>
      <c r="W532" s="3"/>
      <c r="Y532" s="98"/>
      <c r="Z532" s="96"/>
      <c r="AA532" s="96"/>
      <c r="AB532" s="98"/>
      <c r="AC532" s="96"/>
      <c r="AD532" s="97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  <c r="AO532" s="98"/>
    </row>
    <row r="533" spans="1:41" ht="22.5" customHeight="1" x14ac:dyDescent="0.55000000000000004">
      <c r="A533" s="5">
        <v>1000</v>
      </c>
      <c r="B533" s="52" t="s">
        <v>66</v>
      </c>
      <c r="C533" s="92"/>
      <c r="D533" s="60"/>
      <c r="E533" s="149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11"/>
      <c r="S533" s="43"/>
      <c r="T533" s="3"/>
      <c r="U533" s="3"/>
      <c r="V533" s="3"/>
      <c r="W533" s="3"/>
      <c r="Y533" s="98"/>
      <c r="Z533" s="96"/>
      <c r="AA533" s="96"/>
      <c r="AB533" s="98"/>
      <c r="AC533" s="96"/>
      <c r="AD533" s="97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  <c r="AO533" s="98"/>
    </row>
    <row r="534" spans="1:41" ht="22.5" customHeight="1" x14ac:dyDescent="0.55000000000000004">
      <c r="A534" s="5">
        <v>1000</v>
      </c>
      <c r="B534" s="52" t="s">
        <v>66</v>
      </c>
      <c r="C534" s="92"/>
      <c r="D534" s="60"/>
      <c r="E534" s="149"/>
      <c r="F534" s="60"/>
      <c r="G534" s="60"/>
      <c r="H534" s="29"/>
      <c r="I534" s="93"/>
      <c r="J534" s="93"/>
      <c r="K534" s="93"/>
      <c r="L534" s="22"/>
      <c r="M534" s="8"/>
      <c r="N534" s="91"/>
      <c r="O534" s="10"/>
      <c r="P534" s="10"/>
      <c r="Q534" s="11"/>
      <c r="R534" s="11"/>
      <c r="S534" s="43"/>
      <c r="T534" s="3"/>
      <c r="U534" s="3"/>
      <c r="V534" s="3"/>
      <c r="W534" s="3"/>
      <c r="Y534" s="98"/>
      <c r="Z534" s="96"/>
      <c r="AA534" s="96"/>
      <c r="AB534" s="98"/>
      <c r="AC534" s="96"/>
      <c r="AD534" s="97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  <c r="AO534" s="98"/>
    </row>
    <row r="535" spans="1:41" ht="22.5" customHeight="1" x14ac:dyDescent="0.55000000000000004">
      <c r="A535" s="5">
        <v>1000</v>
      </c>
      <c r="B535" s="52" t="s">
        <v>66</v>
      </c>
      <c r="C535" s="92"/>
      <c r="D535" s="60"/>
      <c r="E535" s="149"/>
      <c r="F535" s="60"/>
      <c r="G535" s="60"/>
      <c r="H535" s="29"/>
      <c r="I535" s="93"/>
      <c r="J535" s="93"/>
      <c r="K535" s="93"/>
      <c r="L535" s="22"/>
      <c r="M535" s="8"/>
      <c r="N535" s="83"/>
      <c r="O535" s="10"/>
      <c r="P535" s="10"/>
      <c r="Q535" s="11"/>
      <c r="R535" s="11"/>
      <c r="S535" s="43"/>
      <c r="T535" s="3"/>
      <c r="U535" s="3"/>
      <c r="V535" s="3"/>
      <c r="W535" s="3"/>
      <c r="Y535" s="98"/>
      <c r="Z535" s="96"/>
      <c r="AA535" s="96"/>
      <c r="AB535" s="98"/>
      <c r="AC535" s="96"/>
      <c r="AD535" s="97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  <c r="AO535" s="98"/>
    </row>
    <row r="536" spans="1:41" ht="22.5" customHeight="1" x14ac:dyDescent="0.55000000000000004">
      <c r="A536" s="5">
        <v>1000</v>
      </c>
      <c r="B536" s="52" t="s">
        <v>66</v>
      </c>
      <c r="C536" s="92"/>
      <c r="D536" s="60"/>
      <c r="E536" s="149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11"/>
      <c r="S536" s="43"/>
      <c r="T536" s="3"/>
      <c r="U536" s="3"/>
      <c r="V536" s="3"/>
      <c r="W536" s="3"/>
      <c r="Y536" s="98"/>
      <c r="Z536" s="96"/>
      <c r="AA536" s="96"/>
      <c r="AB536" s="98"/>
      <c r="AC536" s="96"/>
      <c r="AD536" s="97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  <c r="AO536" s="98"/>
    </row>
    <row r="537" spans="1:41" ht="22.5" customHeight="1" x14ac:dyDescent="0.55000000000000004">
      <c r="A537" s="5">
        <v>1000</v>
      </c>
      <c r="B537" s="52" t="s">
        <v>66</v>
      </c>
      <c r="C537" s="92"/>
      <c r="D537" s="60"/>
      <c r="E537" s="149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11"/>
      <c r="S537" s="43"/>
      <c r="T537" s="3"/>
      <c r="U537" s="3"/>
      <c r="V537" s="3"/>
      <c r="W537" s="3"/>
      <c r="Y537" s="98"/>
      <c r="Z537" s="96"/>
      <c r="AA537" s="96"/>
      <c r="AB537" s="98"/>
      <c r="AC537" s="96"/>
      <c r="AD537" s="97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  <c r="AO537" s="98"/>
    </row>
    <row r="538" spans="1:41" ht="22.5" customHeight="1" x14ac:dyDescent="0.55000000000000004">
      <c r="A538" s="5">
        <v>1000</v>
      </c>
      <c r="B538" s="52" t="s">
        <v>66</v>
      </c>
      <c r="C538" s="92"/>
      <c r="D538" s="60"/>
      <c r="E538" s="149"/>
      <c r="F538" s="60"/>
      <c r="G538" s="60"/>
      <c r="H538" s="29"/>
      <c r="I538" s="93"/>
      <c r="J538" s="93"/>
      <c r="K538" s="93"/>
      <c r="L538" s="22"/>
      <c r="M538" s="8"/>
      <c r="N538" s="91"/>
      <c r="O538" s="10"/>
      <c r="P538" s="10"/>
      <c r="Q538" s="11"/>
      <c r="R538" s="11"/>
      <c r="S538" s="43"/>
      <c r="T538" s="3"/>
      <c r="U538" s="3"/>
      <c r="V538" s="3"/>
      <c r="W538" s="3"/>
      <c r="Y538" s="98"/>
      <c r="Z538" s="96"/>
      <c r="AA538" s="96"/>
      <c r="AB538" s="98"/>
      <c r="AC538" s="96"/>
      <c r="AD538" s="97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  <c r="AO538" s="98"/>
    </row>
    <row r="539" spans="1:41" ht="22.5" customHeight="1" x14ac:dyDescent="0.55000000000000004">
      <c r="A539" s="5">
        <v>1000</v>
      </c>
      <c r="B539" s="52" t="s">
        <v>66</v>
      </c>
      <c r="C539" s="92"/>
      <c r="D539" s="60"/>
      <c r="E539" s="149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11"/>
      <c r="S539" s="43"/>
      <c r="T539" s="3"/>
      <c r="U539" s="3"/>
      <c r="V539" s="3"/>
      <c r="W539" s="3"/>
      <c r="Y539" s="98"/>
      <c r="Z539" s="96"/>
      <c r="AA539" s="96"/>
      <c r="AB539" s="98"/>
      <c r="AC539" s="96"/>
      <c r="AD539" s="97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  <c r="AO539" s="98"/>
    </row>
    <row r="540" spans="1:41" ht="22.5" customHeight="1" x14ac:dyDescent="0.55000000000000004">
      <c r="A540" s="5">
        <v>1000</v>
      </c>
      <c r="B540" s="52" t="s">
        <v>66</v>
      </c>
      <c r="C540" s="92"/>
      <c r="D540" s="60"/>
      <c r="E540" s="149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11"/>
      <c r="S540" s="43"/>
      <c r="T540" s="3"/>
      <c r="U540" s="3"/>
      <c r="V540" s="3"/>
      <c r="W540" s="3"/>
      <c r="Y540" s="98"/>
      <c r="Z540" s="96"/>
      <c r="AA540" s="96"/>
      <c r="AB540" s="98"/>
      <c r="AC540" s="96"/>
      <c r="AD540" s="97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  <c r="AO540" s="98"/>
    </row>
    <row r="541" spans="1:41" ht="22.5" customHeight="1" x14ac:dyDescent="0.55000000000000004">
      <c r="A541" s="5">
        <v>1000</v>
      </c>
      <c r="B541" s="52" t="s">
        <v>66</v>
      </c>
      <c r="C541" s="92"/>
      <c r="D541" s="60"/>
      <c r="E541" s="149"/>
      <c r="F541" s="60"/>
      <c r="G541" s="60"/>
      <c r="H541" s="29"/>
      <c r="I541" s="93"/>
      <c r="J541" s="93"/>
      <c r="K541" s="93"/>
      <c r="L541" s="22"/>
      <c r="M541" s="8"/>
      <c r="N541" s="17"/>
      <c r="O541" s="10"/>
      <c r="P541" s="10"/>
      <c r="Q541" s="11"/>
      <c r="R541" s="11"/>
      <c r="S541" s="43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  <c r="AO541" s="98"/>
    </row>
    <row r="542" spans="1:41" ht="22.5" customHeight="1" x14ac:dyDescent="0.55000000000000004">
      <c r="A542" s="5">
        <v>1000</v>
      </c>
      <c r="B542" s="52" t="s">
        <v>66</v>
      </c>
      <c r="C542" s="92"/>
      <c r="D542" s="60"/>
      <c r="E542" s="149"/>
      <c r="F542" s="60"/>
      <c r="G542" s="60"/>
      <c r="H542" s="94"/>
      <c r="I542" s="93"/>
      <c r="J542" s="93"/>
      <c r="K542" s="93"/>
      <c r="L542" s="22"/>
      <c r="M542" s="8"/>
      <c r="N542" s="9"/>
      <c r="O542" s="10"/>
      <c r="P542" s="10"/>
      <c r="Q542" s="11"/>
      <c r="R542" s="11"/>
      <c r="S542" s="43"/>
      <c r="T542" s="3"/>
      <c r="U542" s="3"/>
      <c r="V542" s="3"/>
      <c r="W542" s="3"/>
      <c r="Y542" s="98"/>
      <c r="Z542" s="96"/>
      <c r="AA542" s="96"/>
      <c r="AB542" s="98"/>
      <c r="AC542" s="96"/>
      <c r="AD542" s="97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  <c r="AO542" s="98"/>
    </row>
    <row r="543" spans="1:41" ht="22.5" customHeight="1" x14ac:dyDescent="0.55000000000000004">
      <c r="A543" s="5">
        <v>1000</v>
      </c>
      <c r="B543" s="52" t="s">
        <v>66</v>
      </c>
      <c r="C543" s="92"/>
      <c r="D543" s="60"/>
      <c r="E543" s="149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11"/>
      <c r="S543" s="43"/>
      <c r="T543" s="3"/>
      <c r="U543" s="3"/>
      <c r="V543" s="3"/>
      <c r="W543" s="3"/>
      <c r="Y543" s="98"/>
      <c r="Z543" s="96"/>
      <c r="AA543" s="96"/>
      <c r="AB543" s="98"/>
      <c r="AC543" s="96"/>
      <c r="AD543" s="97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  <c r="AO543" s="98"/>
    </row>
    <row r="544" spans="1:41" ht="22.5" customHeight="1" x14ac:dyDescent="0.55000000000000004">
      <c r="A544" s="5">
        <v>1000</v>
      </c>
      <c r="B544" s="52" t="s">
        <v>66</v>
      </c>
      <c r="C544" s="92"/>
      <c r="D544" s="60"/>
      <c r="E544" s="149"/>
      <c r="F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11"/>
      <c r="S544" s="43"/>
      <c r="T544" s="3"/>
      <c r="U544" s="3"/>
      <c r="V544" s="3"/>
      <c r="W544" s="3"/>
      <c r="Y544" s="98"/>
      <c r="Z544" s="96"/>
      <c r="AA544" s="96"/>
      <c r="AB544" s="98"/>
      <c r="AC544" s="96"/>
      <c r="AD544" s="97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  <c r="AO544" s="98"/>
    </row>
    <row r="545" spans="1:41" x14ac:dyDescent="0.55000000000000004">
      <c r="A545" s="5">
        <v>1000</v>
      </c>
      <c r="B545" s="52" t="s">
        <v>66</v>
      </c>
      <c r="C545" s="92"/>
      <c r="D545" s="60"/>
      <c r="E545" s="149"/>
      <c r="F545" s="60"/>
      <c r="G545" s="60"/>
      <c r="H545" s="29"/>
      <c r="I545" s="93"/>
      <c r="J545" s="93"/>
      <c r="K545" s="93"/>
      <c r="L545" s="22"/>
      <c r="M545" s="8"/>
      <c r="N545" s="91"/>
      <c r="O545" s="10"/>
      <c r="P545" s="10"/>
      <c r="Q545" s="11"/>
      <c r="R545" s="11"/>
      <c r="S545" s="43"/>
      <c r="T545" s="3"/>
      <c r="U545" s="3"/>
      <c r="V545" s="3"/>
      <c r="W545" s="3"/>
      <c r="Y545" s="98"/>
      <c r="Z545" s="96"/>
      <c r="AA545" s="96"/>
      <c r="AB545" s="98"/>
      <c r="AC545" s="96"/>
      <c r="AD545" s="97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  <c r="AO545" s="98"/>
    </row>
    <row r="546" spans="1:41" ht="22.5" customHeight="1" x14ac:dyDescent="0.55000000000000004">
      <c r="A546" s="5">
        <v>1000</v>
      </c>
      <c r="B546" s="52" t="s">
        <v>66</v>
      </c>
      <c r="C546" s="92"/>
      <c r="D546" s="60"/>
      <c r="E546" s="149"/>
      <c r="F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11"/>
      <c r="S546" s="43"/>
      <c r="T546" s="3"/>
      <c r="U546" s="3"/>
      <c r="V546" s="3"/>
      <c r="W546" s="3"/>
      <c r="Y546" s="98"/>
      <c r="Z546" s="96"/>
      <c r="AA546" s="96"/>
      <c r="AB546" s="98"/>
      <c r="AC546" s="96"/>
      <c r="AD546" s="97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  <c r="AO546" s="98"/>
    </row>
    <row r="547" spans="1:41" x14ac:dyDescent="0.55000000000000004">
      <c r="A547" s="5">
        <v>1000</v>
      </c>
      <c r="B547" s="52" t="s">
        <v>66</v>
      </c>
      <c r="C547" s="92"/>
      <c r="D547" s="60"/>
      <c r="E547" s="149"/>
      <c r="F547" s="60"/>
      <c r="G547" s="29"/>
      <c r="H547" s="94"/>
      <c r="I547" s="93"/>
      <c r="J547" s="93"/>
      <c r="K547" s="93"/>
      <c r="L547" s="22"/>
      <c r="M547" s="8"/>
      <c r="N547" s="91"/>
      <c r="O547" s="10"/>
      <c r="P547" s="10"/>
      <c r="Q547" s="11"/>
      <c r="R547" s="11"/>
      <c r="S547" s="43"/>
      <c r="T547" s="3"/>
      <c r="U547" s="3"/>
      <c r="V547" s="3"/>
      <c r="W547" s="3"/>
      <c r="Y547" s="98"/>
      <c r="Z547" s="96"/>
      <c r="AA547" s="96"/>
      <c r="AB547" s="98"/>
      <c r="AC547" s="96"/>
      <c r="AD547" s="97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  <c r="AO547" s="98"/>
    </row>
    <row r="548" spans="1:41" x14ac:dyDescent="0.55000000000000004">
      <c r="A548" s="5">
        <v>1000</v>
      </c>
      <c r="B548" s="52" t="s">
        <v>66</v>
      </c>
      <c r="C548" s="92"/>
      <c r="D548" s="60"/>
      <c r="E548" s="149"/>
      <c r="F548" s="60"/>
      <c r="G548" s="60"/>
      <c r="H548" s="29"/>
      <c r="I548" s="93"/>
      <c r="J548" s="93"/>
      <c r="K548" s="93"/>
      <c r="L548" s="22"/>
      <c r="M548" s="8"/>
      <c r="N548" s="104"/>
      <c r="O548" s="10"/>
      <c r="P548" s="10"/>
      <c r="Q548" s="11"/>
      <c r="R548" s="11"/>
      <c r="S548" s="43"/>
      <c r="T548" s="3"/>
      <c r="U548" s="3"/>
      <c r="V548" s="3"/>
      <c r="W548" s="3"/>
      <c r="Y548" s="98"/>
      <c r="Z548" s="96"/>
      <c r="AA548" s="96"/>
      <c r="AB548" s="98"/>
      <c r="AC548" s="96"/>
      <c r="AD548" s="97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  <c r="AO548" s="98"/>
    </row>
    <row r="549" spans="1:41" x14ac:dyDescent="0.55000000000000004">
      <c r="A549" s="5">
        <v>1000</v>
      </c>
      <c r="B549" s="52" t="s">
        <v>66</v>
      </c>
      <c r="C549" s="92"/>
      <c r="D549" s="60"/>
      <c r="E549" s="149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11"/>
      <c r="S549" s="43"/>
      <c r="T549" s="3"/>
      <c r="U549" s="3"/>
      <c r="V549" s="3"/>
      <c r="W549" s="3"/>
      <c r="Y549" s="98"/>
      <c r="Z549" s="96"/>
      <c r="AA549" s="96"/>
      <c r="AB549" s="98"/>
      <c r="AC549" s="96"/>
      <c r="AD549" s="97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  <c r="AO549" s="98"/>
    </row>
    <row r="550" spans="1:41" ht="22.5" customHeight="1" x14ac:dyDescent="0.55000000000000004">
      <c r="A550" s="5">
        <v>1000</v>
      </c>
      <c r="B550" s="52" t="s">
        <v>66</v>
      </c>
      <c r="C550" s="92"/>
      <c r="D550" s="60"/>
      <c r="E550" s="149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11"/>
      <c r="S550" s="43"/>
      <c r="T550" s="3"/>
      <c r="U550" s="3"/>
      <c r="V550" s="3"/>
      <c r="W550" s="3"/>
      <c r="Y550" s="98"/>
      <c r="Z550" s="96"/>
      <c r="AA550" s="96"/>
      <c r="AB550" s="98"/>
      <c r="AC550" s="96"/>
      <c r="AD550" s="97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  <c r="AO550" s="98"/>
    </row>
    <row r="551" spans="1:41" ht="22.5" customHeight="1" x14ac:dyDescent="0.55000000000000004">
      <c r="A551" s="5">
        <v>1000</v>
      </c>
      <c r="B551" s="52" t="s">
        <v>66</v>
      </c>
      <c r="C551" s="92"/>
      <c r="D551" s="60"/>
      <c r="E551" s="149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11"/>
      <c r="S551" s="43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  <c r="AO551" s="98"/>
    </row>
    <row r="552" spans="1:41" ht="22.5" customHeight="1" x14ac:dyDescent="0.55000000000000004">
      <c r="A552" s="5">
        <v>1000</v>
      </c>
      <c r="B552" s="52" t="s">
        <v>66</v>
      </c>
      <c r="C552" s="92"/>
      <c r="D552" s="60"/>
      <c r="E552" s="149"/>
      <c r="F552" s="60"/>
      <c r="G552" s="60"/>
      <c r="H552" s="29"/>
      <c r="I552" s="93"/>
      <c r="J552" s="93"/>
      <c r="K552" s="93"/>
      <c r="L552" s="22"/>
      <c r="M552" s="8"/>
      <c r="N552" s="9"/>
      <c r="O552" s="10"/>
      <c r="P552" s="10"/>
      <c r="Q552" s="11"/>
      <c r="R552" s="11"/>
      <c r="S552" s="43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  <c r="AO552" s="98"/>
    </row>
    <row r="553" spans="1:41" ht="22.5" customHeight="1" x14ac:dyDescent="0.55000000000000004">
      <c r="A553" s="5">
        <v>1000</v>
      </c>
      <c r="B553" s="52" t="s">
        <v>66</v>
      </c>
      <c r="C553" s="92"/>
      <c r="D553" s="60"/>
      <c r="E553" s="149"/>
      <c r="F553" s="60"/>
      <c r="G553" s="60"/>
      <c r="H553" s="29"/>
      <c r="I553" s="93"/>
      <c r="J553" s="93"/>
      <c r="K553" s="93"/>
      <c r="L553" s="22"/>
      <c r="M553" s="8"/>
      <c r="N553" s="9"/>
      <c r="O553" s="10"/>
      <c r="P553" s="10"/>
      <c r="Q553" s="11"/>
      <c r="R553" s="11"/>
      <c r="S553" s="43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  <c r="AO553" s="98"/>
    </row>
    <row r="554" spans="1:41" ht="22.5" customHeight="1" x14ac:dyDescent="0.55000000000000004">
      <c r="A554" s="5">
        <v>1000</v>
      </c>
      <c r="B554" s="52" t="s">
        <v>66</v>
      </c>
      <c r="C554" s="92"/>
      <c r="D554" s="60"/>
      <c r="E554" s="149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11"/>
      <c r="S554" s="43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  <c r="AO554" s="98"/>
    </row>
    <row r="555" spans="1:41" ht="22.5" customHeight="1" x14ac:dyDescent="0.55000000000000004">
      <c r="A555" s="5">
        <v>1000</v>
      </c>
      <c r="B555" s="52" t="s">
        <v>66</v>
      </c>
      <c r="C555" s="92"/>
      <c r="D555" s="60"/>
      <c r="E555" s="149"/>
      <c r="F555" s="60"/>
      <c r="G555" s="60"/>
      <c r="H555" s="29"/>
      <c r="I555" s="93"/>
      <c r="J555" s="93"/>
      <c r="K555" s="93"/>
      <c r="L555" s="22"/>
      <c r="M555" s="8"/>
      <c r="N555" s="91"/>
      <c r="O555" s="10"/>
      <c r="P555" s="10"/>
      <c r="Q555" s="11"/>
      <c r="R555" s="11"/>
      <c r="S555" s="43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  <c r="AO555" s="98"/>
    </row>
    <row r="556" spans="1:41" ht="22.5" customHeight="1" x14ac:dyDescent="0.55000000000000004">
      <c r="A556" s="5">
        <v>1000</v>
      </c>
      <c r="B556" s="52" t="s">
        <v>66</v>
      </c>
      <c r="C556" s="92"/>
      <c r="D556" s="60"/>
      <c r="E556" s="149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11"/>
      <c r="S556" s="43"/>
      <c r="W556" s="14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  <c r="AO556" s="98"/>
    </row>
    <row r="557" spans="1:41" ht="22.5" customHeight="1" x14ac:dyDescent="0.55000000000000004">
      <c r="A557" s="5">
        <v>1000</v>
      </c>
      <c r="B557" s="52" t="s">
        <v>66</v>
      </c>
      <c r="C557" s="92"/>
      <c r="D557" s="60"/>
      <c r="E557" s="149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11"/>
      <c r="S557" s="43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  <c r="AO557" s="98"/>
    </row>
    <row r="558" spans="1:41" ht="22.5" customHeight="1" x14ac:dyDescent="0.55000000000000004">
      <c r="A558" s="5">
        <v>1000</v>
      </c>
      <c r="B558" s="52" t="s">
        <v>66</v>
      </c>
      <c r="C558" s="92"/>
      <c r="D558" s="60"/>
      <c r="E558" s="149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11"/>
      <c r="S558" s="43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  <c r="AO558" s="98"/>
    </row>
    <row r="559" spans="1:41" ht="22.5" customHeight="1" x14ac:dyDescent="0.55000000000000004">
      <c r="A559" s="5">
        <v>1000</v>
      </c>
      <c r="B559" s="52" t="s">
        <v>66</v>
      </c>
      <c r="C559" s="92"/>
      <c r="D559" s="60"/>
      <c r="E559" s="149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11"/>
      <c r="S559" s="43"/>
      <c r="W559" s="14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  <c r="AO559" s="98"/>
    </row>
    <row r="560" spans="1:41" ht="22.5" customHeight="1" x14ac:dyDescent="0.55000000000000004">
      <c r="A560" s="5">
        <v>1000</v>
      </c>
      <c r="B560" s="52" t="s">
        <v>66</v>
      </c>
      <c r="C560" s="92"/>
      <c r="D560" s="60"/>
      <c r="E560" s="149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11"/>
      <c r="S560" s="43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  <c r="AO560" s="98"/>
    </row>
    <row r="561" spans="1:41" ht="22.5" customHeight="1" x14ac:dyDescent="0.55000000000000004">
      <c r="A561" s="5">
        <v>1000</v>
      </c>
      <c r="B561" s="52" t="s">
        <v>66</v>
      </c>
      <c r="C561" s="92"/>
      <c r="D561" s="60"/>
      <c r="E561" s="149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11"/>
      <c r="S561" s="43"/>
      <c r="W561" s="14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  <c r="AO561" s="98"/>
    </row>
    <row r="562" spans="1:41" ht="22.5" customHeight="1" x14ac:dyDescent="0.55000000000000004">
      <c r="A562" s="5">
        <v>1000</v>
      </c>
      <c r="B562" s="52" t="s">
        <v>66</v>
      </c>
      <c r="C562" s="92"/>
      <c r="D562" s="60"/>
      <c r="E562" s="149"/>
      <c r="F562" s="60"/>
      <c r="G562" s="60"/>
      <c r="H562" s="29"/>
      <c r="I562" s="93"/>
      <c r="J562" s="93"/>
      <c r="K562" s="93"/>
      <c r="L562" s="22"/>
      <c r="M562" s="8"/>
      <c r="N562" s="91"/>
      <c r="O562" s="10"/>
      <c r="P562" s="10"/>
      <c r="Q562" s="11"/>
      <c r="R562" s="11"/>
      <c r="S562" s="43"/>
      <c r="W562" s="14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  <c r="AO562" s="98"/>
    </row>
    <row r="563" spans="1:41" ht="22.5" customHeight="1" x14ac:dyDescent="0.55000000000000004">
      <c r="A563" s="5">
        <v>1000</v>
      </c>
      <c r="B563" s="52" t="s">
        <v>66</v>
      </c>
      <c r="C563" s="92"/>
      <c r="D563" s="60"/>
      <c r="E563" s="149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11"/>
      <c r="S563" s="43"/>
      <c r="W563" s="14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  <c r="AO563" s="98"/>
    </row>
    <row r="564" spans="1:41" ht="22.5" customHeight="1" x14ac:dyDescent="0.55000000000000004">
      <c r="A564" s="5">
        <v>1000</v>
      </c>
      <c r="B564" s="52" t="s">
        <v>66</v>
      </c>
      <c r="C564" s="92"/>
      <c r="D564" s="60"/>
      <c r="E564" s="149"/>
      <c r="F564" s="60"/>
      <c r="G564" s="60"/>
      <c r="H564" s="29"/>
      <c r="I564" s="93"/>
      <c r="J564" s="93"/>
      <c r="K564" s="93"/>
      <c r="L564" s="22"/>
      <c r="M564" s="8"/>
      <c r="N564" s="16"/>
      <c r="O564" s="10"/>
      <c r="P564" s="10"/>
      <c r="Q564" s="11"/>
      <c r="R564" s="11"/>
      <c r="S564" s="43"/>
      <c r="W564" s="14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  <c r="AO564" s="98"/>
    </row>
    <row r="565" spans="1:41" ht="22.5" customHeight="1" x14ac:dyDescent="0.55000000000000004">
      <c r="A565" s="5">
        <v>1000</v>
      </c>
      <c r="B565" s="52" t="s">
        <v>66</v>
      </c>
      <c r="C565" s="92"/>
      <c r="D565" s="60"/>
      <c r="E565" s="149"/>
      <c r="F565" s="60"/>
      <c r="G565" s="60"/>
      <c r="H565" s="29"/>
      <c r="I565" s="93"/>
      <c r="J565" s="93"/>
      <c r="K565" s="93"/>
      <c r="L565" s="22"/>
      <c r="M565" s="8"/>
      <c r="N565" s="17"/>
      <c r="O565" s="10"/>
      <c r="P565" s="10"/>
      <c r="Q565" s="11"/>
      <c r="R565" s="11"/>
      <c r="S565" s="43"/>
      <c r="W565" s="14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  <c r="AO565" s="98"/>
    </row>
    <row r="566" spans="1:41" ht="22.5" customHeight="1" x14ac:dyDescent="0.55000000000000004">
      <c r="A566" s="5">
        <v>1000</v>
      </c>
      <c r="B566" s="52" t="s">
        <v>66</v>
      </c>
      <c r="C566" s="92"/>
      <c r="D566" s="60"/>
      <c r="E566" s="149"/>
      <c r="F566" s="60"/>
      <c r="G566" s="60"/>
      <c r="H566" s="29"/>
      <c r="I566" s="93"/>
      <c r="J566" s="93"/>
      <c r="K566" s="93"/>
      <c r="L566" s="22"/>
      <c r="M566" s="8"/>
      <c r="N566" s="17"/>
      <c r="O566" s="10"/>
      <c r="P566" s="10"/>
      <c r="Q566" s="11"/>
      <c r="R566" s="11"/>
      <c r="S566" s="43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  <c r="AO566" s="98"/>
    </row>
    <row r="567" spans="1:41" ht="22.5" customHeight="1" x14ac:dyDescent="0.55000000000000004">
      <c r="A567" s="5">
        <v>1000</v>
      </c>
      <c r="B567" s="52" t="s">
        <v>66</v>
      </c>
      <c r="C567" s="92"/>
      <c r="D567" s="60"/>
      <c r="E567" s="149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11"/>
      <c r="S567" s="43"/>
      <c r="W567" s="14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  <c r="AO567" s="98"/>
    </row>
    <row r="568" spans="1:41" ht="22.5" customHeight="1" x14ac:dyDescent="0.55000000000000004">
      <c r="A568" s="5">
        <v>1000</v>
      </c>
      <c r="B568" s="52" t="s">
        <v>66</v>
      </c>
      <c r="C568" s="92"/>
      <c r="D568" s="60"/>
      <c r="E568" s="149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11"/>
      <c r="S568" s="43"/>
      <c r="W568" s="14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  <c r="AO568" s="98"/>
    </row>
    <row r="569" spans="1:41" ht="22.5" customHeight="1" x14ac:dyDescent="0.55000000000000004">
      <c r="A569" s="5">
        <v>1000</v>
      </c>
      <c r="B569" s="52" t="s">
        <v>66</v>
      </c>
      <c r="C569" s="92"/>
      <c r="D569" s="60"/>
      <c r="E569" s="149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11"/>
      <c r="S569" s="43"/>
      <c r="W569" s="14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  <c r="AO569" s="98"/>
    </row>
    <row r="570" spans="1:41" ht="22.5" customHeight="1" x14ac:dyDescent="0.55000000000000004">
      <c r="A570" s="5">
        <v>1000</v>
      </c>
      <c r="B570" s="52" t="s">
        <v>66</v>
      </c>
      <c r="C570" s="92"/>
      <c r="D570" s="60"/>
      <c r="E570" s="149"/>
      <c r="F570" s="60"/>
      <c r="G570" s="60"/>
      <c r="H570" s="93"/>
      <c r="I570" s="93"/>
      <c r="J570" s="93"/>
      <c r="K570" s="93"/>
      <c r="L570" s="22"/>
      <c r="M570" s="8"/>
      <c r="N570" s="9"/>
      <c r="O570" s="10"/>
      <c r="P570" s="10"/>
      <c r="Q570" s="11"/>
      <c r="R570" s="11"/>
      <c r="S570" s="43"/>
      <c r="W570" s="14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  <c r="AO570" s="98"/>
    </row>
    <row r="571" spans="1:41" ht="22.5" customHeight="1" x14ac:dyDescent="0.55000000000000004">
      <c r="A571" s="5">
        <v>1000</v>
      </c>
      <c r="B571" s="52" t="s">
        <v>66</v>
      </c>
      <c r="C571" s="92"/>
      <c r="D571" s="60"/>
      <c r="E571" s="149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11"/>
      <c r="S571" s="43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  <c r="AO571" s="98"/>
    </row>
    <row r="572" spans="1:41" ht="22.5" customHeight="1" x14ac:dyDescent="0.55000000000000004">
      <c r="A572" s="5">
        <v>1000</v>
      </c>
      <c r="B572" s="52" t="s">
        <v>66</v>
      </c>
      <c r="C572" s="92"/>
      <c r="D572" s="60"/>
      <c r="E572" s="149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11"/>
      <c r="S572" s="43"/>
      <c r="W572" s="14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  <c r="AO572" s="98"/>
    </row>
    <row r="573" spans="1:41" ht="22.5" customHeight="1" x14ac:dyDescent="0.55000000000000004">
      <c r="A573" s="5">
        <v>1000</v>
      </c>
      <c r="B573" s="52" t="s">
        <v>66</v>
      </c>
      <c r="C573" s="92"/>
      <c r="D573" s="60"/>
      <c r="E573" s="149"/>
      <c r="F573" s="60"/>
      <c r="G573" s="60"/>
      <c r="H573" s="29"/>
      <c r="I573" s="93"/>
      <c r="J573" s="93"/>
      <c r="K573" s="93"/>
      <c r="L573" s="22"/>
      <c r="M573" s="8"/>
      <c r="N573" s="9"/>
      <c r="O573" s="10"/>
      <c r="P573" s="10"/>
      <c r="Q573" s="11"/>
      <c r="R573" s="11"/>
      <c r="S573" s="43"/>
      <c r="W573" s="14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  <c r="AO573" s="98"/>
    </row>
    <row r="574" spans="1:41" ht="22.5" customHeight="1" x14ac:dyDescent="0.55000000000000004">
      <c r="A574" s="5">
        <v>1000</v>
      </c>
      <c r="B574" s="52" t="s">
        <v>66</v>
      </c>
      <c r="C574" s="92"/>
      <c r="D574" s="60"/>
      <c r="E574" s="149"/>
      <c r="F574" s="60"/>
      <c r="G574" s="60"/>
      <c r="H574" s="94"/>
      <c r="I574" s="93"/>
      <c r="J574" s="93"/>
      <c r="K574" s="93"/>
      <c r="L574" s="22"/>
      <c r="M574" s="8"/>
      <c r="N574" s="9"/>
      <c r="O574" s="10"/>
      <c r="P574" s="10"/>
      <c r="Q574" s="11"/>
      <c r="R574" s="11"/>
      <c r="S574" s="43"/>
      <c r="W574" s="14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  <c r="AO574" s="98"/>
    </row>
    <row r="575" spans="1:41" ht="22.5" customHeight="1" x14ac:dyDescent="0.55000000000000004">
      <c r="A575" s="5">
        <v>1000</v>
      </c>
      <c r="B575" s="52" t="s">
        <v>66</v>
      </c>
      <c r="C575" s="92"/>
      <c r="D575" s="60"/>
      <c r="E575" s="149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11"/>
      <c r="S575" s="43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  <c r="AO575" s="98"/>
    </row>
    <row r="576" spans="1:41" ht="22.5" customHeight="1" x14ac:dyDescent="0.55000000000000004">
      <c r="A576" s="5">
        <v>1000</v>
      </c>
      <c r="B576" s="52" t="s">
        <v>66</v>
      </c>
      <c r="C576" s="92"/>
      <c r="D576" s="60"/>
      <c r="E576" s="149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11"/>
      <c r="S576" s="43"/>
      <c r="W576" s="14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  <c r="AO576" s="98"/>
    </row>
    <row r="577" spans="1:41" ht="22.5" customHeight="1" x14ac:dyDescent="0.55000000000000004">
      <c r="A577" s="5">
        <v>1000</v>
      </c>
      <c r="B577" s="52" t="s">
        <v>66</v>
      </c>
      <c r="C577" s="92"/>
      <c r="D577" s="60"/>
      <c r="E577" s="149"/>
      <c r="F577" s="60"/>
      <c r="G577" s="60"/>
      <c r="H577" s="29"/>
      <c r="I577" s="93"/>
      <c r="J577" s="93"/>
      <c r="K577" s="93"/>
      <c r="L577" s="22"/>
      <c r="M577" s="8"/>
      <c r="N577" s="9"/>
      <c r="O577" s="10"/>
      <c r="P577" s="10"/>
      <c r="Q577" s="11"/>
      <c r="R577" s="11"/>
      <c r="S577" s="43"/>
      <c r="W577" s="14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  <c r="AO577" s="98"/>
    </row>
    <row r="578" spans="1:41" ht="22.5" customHeight="1" x14ac:dyDescent="0.55000000000000004">
      <c r="A578" s="5">
        <v>1000</v>
      </c>
      <c r="B578" s="52" t="s">
        <v>66</v>
      </c>
      <c r="C578" s="92"/>
      <c r="D578" s="60"/>
      <c r="E578" s="149"/>
      <c r="F578" s="60"/>
      <c r="G578" s="60"/>
      <c r="H578" s="29"/>
      <c r="I578" s="93"/>
      <c r="J578" s="93"/>
      <c r="K578" s="93"/>
      <c r="L578" s="22"/>
      <c r="M578" s="8"/>
      <c r="N578" s="9"/>
      <c r="O578" s="10"/>
      <c r="P578" s="10"/>
      <c r="Q578" s="11"/>
      <c r="R578" s="11"/>
      <c r="S578" s="43"/>
      <c r="W578" s="14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  <c r="AO578" s="98"/>
    </row>
    <row r="579" spans="1:41" ht="22.5" customHeight="1" x14ac:dyDescent="0.55000000000000004">
      <c r="A579" s="5">
        <v>1000</v>
      </c>
      <c r="B579" s="52" t="s">
        <v>66</v>
      </c>
      <c r="C579" s="92"/>
      <c r="D579" s="60"/>
      <c r="E579" s="149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11"/>
      <c r="S579" s="43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  <c r="AO579" s="98"/>
    </row>
    <row r="580" spans="1:41" ht="22.5" customHeight="1" x14ac:dyDescent="0.55000000000000004">
      <c r="A580" s="5">
        <v>1000</v>
      </c>
      <c r="B580" s="52" t="s">
        <v>66</v>
      </c>
      <c r="C580" s="92"/>
      <c r="D580" s="60"/>
      <c r="E580" s="149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11"/>
      <c r="S580" s="43"/>
      <c r="W580" s="14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  <c r="AO580" s="98"/>
    </row>
    <row r="581" spans="1:41" ht="22.5" customHeight="1" x14ac:dyDescent="0.55000000000000004">
      <c r="A581" s="5">
        <v>1000</v>
      </c>
      <c r="B581" s="52" t="s">
        <v>66</v>
      </c>
      <c r="C581" s="92"/>
      <c r="D581" s="60"/>
      <c r="E581" s="149"/>
      <c r="F581" s="60"/>
      <c r="G581" s="60"/>
      <c r="H581" s="29"/>
      <c r="I581" s="93"/>
      <c r="J581" s="93"/>
      <c r="K581" s="93"/>
      <c r="L581" s="22"/>
      <c r="M581" s="8"/>
      <c r="N581" s="9"/>
      <c r="O581" s="10"/>
      <c r="P581" s="10"/>
      <c r="Q581" s="11"/>
      <c r="R581" s="11"/>
      <c r="S581" s="43"/>
      <c r="W581" s="14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  <c r="AO581" s="98"/>
    </row>
    <row r="582" spans="1:41" ht="22.5" customHeight="1" x14ac:dyDescent="0.55000000000000004">
      <c r="A582" s="5">
        <v>1000</v>
      </c>
      <c r="B582" s="52" t="s">
        <v>66</v>
      </c>
      <c r="C582" s="92"/>
      <c r="D582" s="60"/>
      <c r="E582" s="149"/>
      <c r="F582" s="60"/>
      <c r="G582" s="60"/>
      <c r="H582" s="29"/>
      <c r="I582" s="93"/>
      <c r="J582" s="93"/>
      <c r="K582" s="93"/>
      <c r="L582" s="22"/>
      <c r="M582" s="8"/>
      <c r="N582" s="9"/>
      <c r="O582" s="10"/>
      <c r="P582" s="10"/>
      <c r="Q582" s="11"/>
      <c r="R582" s="11"/>
      <c r="S582" s="43"/>
      <c r="W582" s="14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  <c r="AO582" s="98"/>
    </row>
    <row r="583" spans="1:41" ht="22.5" customHeight="1" x14ac:dyDescent="0.55000000000000004">
      <c r="A583" s="5">
        <v>1000</v>
      </c>
      <c r="B583" s="52" t="s">
        <v>66</v>
      </c>
      <c r="C583" s="92"/>
      <c r="D583" s="60"/>
      <c r="E583" s="149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11"/>
      <c r="S583" s="43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  <c r="AO583" s="98"/>
    </row>
    <row r="584" spans="1:41" ht="22.5" customHeight="1" x14ac:dyDescent="0.55000000000000004">
      <c r="A584" s="5">
        <v>1000</v>
      </c>
      <c r="B584" s="52" t="s">
        <v>66</v>
      </c>
      <c r="C584" s="92"/>
      <c r="D584" s="60"/>
      <c r="E584" s="149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11"/>
      <c r="S584" s="43"/>
      <c r="W584" s="14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  <c r="AO584" s="98"/>
    </row>
    <row r="585" spans="1:41" ht="22.5" customHeight="1" x14ac:dyDescent="0.55000000000000004">
      <c r="A585" s="5">
        <v>1000</v>
      </c>
      <c r="B585" s="52" t="s">
        <v>66</v>
      </c>
      <c r="C585" s="92"/>
      <c r="D585" s="60"/>
      <c r="E585" s="149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11"/>
      <c r="S585" s="43"/>
      <c r="W585" s="14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  <c r="AO585" s="98"/>
    </row>
    <row r="586" spans="1:41" ht="22.5" customHeight="1" x14ac:dyDescent="0.55000000000000004">
      <c r="A586" s="5">
        <v>1000</v>
      </c>
      <c r="B586" s="52" t="s">
        <v>66</v>
      </c>
      <c r="C586" s="92"/>
      <c r="D586" s="60"/>
      <c r="E586" s="149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11"/>
      <c r="S586" s="43"/>
      <c r="W586" s="14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  <c r="AO586" s="98"/>
    </row>
    <row r="587" spans="1:41" ht="22.5" customHeight="1" x14ac:dyDescent="0.55000000000000004">
      <c r="A587" s="5">
        <v>1000</v>
      </c>
      <c r="B587" s="52" t="s">
        <v>66</v>
      </c>
      <c r="C587" s="92"/>
      <c r="D587" s="60"/>
      <c r="E587" s="149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11"/>
      <c r="S587" s="43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  <c r="AO587" s="98"/>
    </row>
    <row r="588" spans="1:41" ht="22.5" customHeight="1" x14ac:dyDescent="0.55000000000000004">
      <c r="A588" s="5">
        <v>1000</v>
      </c>
      <c r="B588" s="52" t="s">
        <v>66</v>
      </c>
      <c r="C588" s="92"/>
      <c r="D588" s="60"/>
      <c r="E588" s="149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11"/>
      <c r="S588" s="43"/>
      <c r="W588" s="14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  <c r="AO588" s="98"/>
    </row>
    <row r="589" spans="1:41" ht="22.5" customHeight="1" x14ac:dyDescent="0.55000000000000004">
      <c r="A589" s="5">
        <v>1000</v>
      </c>
      <c r="B589" s="52" t="s">
        <v>66</v>
      </c>
      <c r="C589" s="92"/>
      <c r="D589" s="60"/>
      <c r="E589" s="149"/>
      <c r="F589" s="60"/>
      <c r="G589" s="60"/>
      <c r="H589" s="29"/>
      <c r="I589" s="93"/>
      <c r="J589" s="93"/>
      <c r="K589" s="93"/>
      <c r="L589" s="22"/>
      <c r="M589" s="8"/>
      <c r="N589" s="16"/>
      <c r="O589" s="10"/>
      <c r="P589" s="10"/>
      <c r="Q589" s="11"/>
      <c r="R589" s="11"/>
      <c r="S589" s="43"/>
      <c r="W589" s="14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  <c r="AO589" s="98"/>
    </row>
    <row r="590" spans="1:41" ht="22.5" customHeight="1" x14ac:dyDescent="0.55000000000000004">
      <c r="A590" s="5">
        <v>1000</v>
      </c>
      <c r="B590" s="52" t="s">
        <v>66</v>
      </c>
      <c r="C590" s="92"/>
      <c r="D590" s="60"/>
      <c r="E590" s="149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11"/>
      <c r="S590" s="43"/>
      <c r="W590" s="14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  <c r="AO590" s="98"/>
    </row>
    <row r="591" spans="1:41" ht="22.5" customHeight="1" x14ac:dyDescent="0.55000000000000004">
      <c r="A591" s="5">
        <v>1000</v>
      </c>
      <c r="B591" s="52" t="s">
        <v>66</v>
      </c>
      <c r="C591" s="92"/>
      <c r="D591" s="60"/>
      <c r="E591" s="149"/>
      <c r="F591" s="60"/>
      <c r="G591" s="60"/>
      <c r="H591" s="29"/>
      <c r="I591" s="93"/>
      <c r="J591" s="93"/>
      <c r="K591" s="93"/>
      <c r="L591" s="22"/>
      <c r="M591" s="8"/>
      <c r="N591" s="17"/>
      <c r="O591" s="10"/>
      <c r="P591" s="10"/>
      <c r="Q591" s="11"/>
      <c r="R591" s="11"/>
      <c r="S591" s="43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  <c r="AO591" s="98"/>
    </row>
    <row r="592" spans="1:41" ht="22.5" customHeight="1" x14ac:dyDescent="0.55000000000000004">
      <c r="A592" s="5">
        <v>1000</v>
      </c>
      <c r="B592" s="52" t="s">
        <v>66</v>
      </c>
      <c r="C592" s="92"/>
      <c r="D592" s="60"/>
      <c r="E592" s="149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11"/>
      <c r="S592" s="43"/>
      <c r="W592" s="14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  <c r="AO592" s="98"/>
    </row>
    <row r="593" spans="1:41" ht="22.5" customHeight="1" x14ac:dyDescent="0.55000000000000004">
      <c r="A593" s="5">
        <v>1000</v>
      </c>
      <c r="B593" s="52" t="s">
        <v>66</v>
      </c>
      <c r="C593" s="92"/>
      <c r="D593" s="60"/>
      <c r="E593" s="149"/>
      <c r="F593" s="60"/>
      <c r="G593" s="60"/>
      <c r="H593" s="29"/>
      <c r="I593" s="93"/>
      <c r="J593" s="93"/>
      <c r="K593" s="93"/>
      <c r="L593" s="22"/>
      <c r="M593" s="8"/>
      <c r="N593" s="16"/>
      <c r="O593" s="10"/>
      <c r="P593" s="10"/>
      <c r="Q593" s="11"/>
      <c r="R593" s="11"/>
      <c r="S593" s="43"/>
      <c r="W593" s="14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  <c r="AO593" s="98"/>
    </row>
    <row r="594" spans="1:41" ht="22.5" customHeight="1" x14ac:dyDescent="0.55000000000000004">
      <c r="A594" s="5">
        <v>1000</v>
      </c>
      <c r="B594" s="52" t="s">
        <v>66</v>
      </c>
      <c r="C594" s="92"/>
      <c r="D594" s="60"/>
      <c r="E594" s="149"/>
      <c r="F594" s="60"/>
      <c r="G594" s="60"/>
      <c r="H594" s="29"/>
      <c r="I594" s="93"/>
      <c r="J594" s="93"/>
      <c r="K594" s="93"/>
      <c r="L594" s="22"/>
      <c r="M594" s="8"/>
      <c r="N594" s="17"/>
      <c r="O594" s="10"/>
      <c r="P594" s="10"/>
      <c r="Q594" s="11"/>
      <c r="R594" s="11"/>
      <c r="S594" s="43"/>
      <c r="W594" s="14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  <c r="AO594" s="98"/>
    </row>
    <row r="595" spans="1:41" ht="22.5" customHeight="1" x14ac:dyDescent="0.55000000000000004">
      <c r="A595" s="5">
        <v>1000</v>
      </c>
      <c r="B595" s="52" t="s">
        <v>66</v>
      </c>
      <c r="C595" s="92"/>
      <c r="D595" s="60"/>
      <c r="E595" s="149"/>
      <c r="F595" s="60"/>
      <c r="G595" s="60"/>
      <c r="H595" s="29"/>
      <c r="I595" s="93"/>
      <c r="J595" s="93"/>
      <c r="K595" s="93"/>
      <c r="L595" s="22"/>
      <c r="M595" s="8"/>
      <c r="N595" s="17"/>
      <c r="O595" s="10"/>
      <c r="P595" s="10"/>
      <c r="Q595" s="11"/>
      <c r="R595" s="11"/>
      <c r="S595" s="43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  <c r="AO595" s="98"/>
    </row>
    <row r="596" spans="1:41" ht="22.5" customHeight="1" x14ac:dyDescent="0.55000000000000004">
      <c r="A596" s="5">
        <v>1000</v>
      </c>
      <c r="B596" s="52" t="s">
        <v>66</v>
      </c>
      <c r="C596" s="92"/>
      <c r="D596" s="60"/>
      <c r="E596" s="149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11"/>
      <c r="S596" s="43"/>
      <c r="W596" s="14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  <c r="AO596" s="98"/>
    </row>
    <row r="597" spans="1:41" ht="22.5" customHeight="1" x14ac:dyDescent="0.55000000000000004">
      <c r="A597" s="5">
        <v>1000</v>
      </c>
      <c r="B597" s="52" t="s">
        <v>66</v>
      </c>
      <c r="C597" s="92"/>
      <c r="D597" s="60"/>
      <c r="E597" s="149"/>
      <c r="F597" s="60"/>
      <c r="G597" s="60"/>
      <c r="H597" s="29"/>
      <c r="I597" s="93"/>
      <c r="J597" s="93"/>
      <c r="K597" s="93"/>
      <c r="L597" s="22"/>
      <c r="M597" s="8"/>
      <c r="N597" s="16"/>
      <c r="O597" s="10"/>
      <c r="P597" s="10"/>
      <c r="Q597" s="11"/>
      <c r="R597" s="11"/>
      <c r="S597" s="43"/>
      <c r="W597" s="14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  <c r="AO597" s="98"/>
    </row>
    <row r="598" spans="1:41" ht="22.5" customHeight="1" x14ac:dyDescent="0.55000000000000004">
      <c r="A598" s="5">
        <v>1000</v>
      </c>
      <c r="B598" s="52" t="s">
        <v>66</v>
      </c>
      <c r="C598" s="92"/>
      <c r="D598" s="60"/>
      <c r="E598" s="149"/>
      <c r="F598" s="60"/>
      <c r="G598" s="60"/>
      <c r="H598" s="93"/>
      <c r="I598" s="93"/>
      <c r="J598" s="93"/>
      <c r="K598" s="93"/>
      <c r="L598" s="22"/>
      <c r="M598" s="8"/>
      <c r="N598" s="17"/>
      <c r="O598" s="10"/>
      <c r="P598" s="10"/>
      <c r="Q598" s="11"/>
      <c r="R598" s="11"/>
      <c r="S598" s="43"/>
      <c r="W598" s="14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  <c r="AO598" s="98"/>
    </row>
    <row r="599" spans="1:41" ht="22.5" customHeight="1" x14ac:dyDescent="0.55000000000000004">
      <c r="A599" s="5">
        <v>1000</v>
      </c>
      <c r="B599" s="52" t="s">
        <v>66</v>
      </c>
      <c r="C599" s="92"/>
      <c r="D599" s="60"/>
      <c r="E599" s="149"/>
      <c r="F599" s="60"/>
      <c r="G599" s="60"/>
      <c r="H599" s="29"/>
      <c r="I599" s="93"/>
      <c r="J599" s="93"/>
      <c r="K599" s="93"/>
      <c r="L599" s="22"/>
      <c r="M599" s="8"/>
      <c r="N599" s="17"/>
      <c r="O599" s="10"/>
      <c r="P599" s="10"/>
      <c r="Q599" s="11"/>
      <c r="R599" s="11"/>
      <c r="S599" s="43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  <c r="AO599" s="98"/>
    </row>
    <row r="600" spans="1:41" ht="22.5" customHeight="1" x14ac:dyDescent="0.55000000000000004">
      <c r="A600" s="5">
        <v>1000</v>
      </c>
      <c r="B600" s="52" t="s">
        <v>66</v>
      </c>
      <c r="C600" s="92"/>
      <c r="D600" s="60"/>
      <c r="E600" s="149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11"/>
      <c r="S600" s="43"/>
      <c r="W600" s="14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  <c r="AO600" s="98"/>
    </row>
    <row r="601" spans="1:41" ht="22.5" customHeight="1" x14ac:dyDescent="0.55000000000000004">
      <c r="A601" s="5">
        <v>1000</v>
      </c>
      <c r="B601" s="52" t="s">
        <v>66</v>
      </c>
      <c r="C601" s="92"/>
      <c r="D601" s="60"/>
      <c r="E601" s="149"/>
      <c r="F601" s="60"/>
      <c r="G601" s="60"/>
      <c r="H601" s="94"/>
      <c r="I601" s="93"/>
      <c r="J601" s="93"/>
      <c r="K601" s="93"/>
      <c r="L601" s="22"/>
      <c r="M601" s="8"/>
      <c r="N601" s="17"/>
      <c r="O601" s="10"/>
      <c r="P601" s="10"/>
      <c r="Q601" s="11"/>
      <c r="R601" s="11"/>
      <c r="S601" s="43"/>
      <c r="W601" s="14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  <c r="AO601" s="98"/>
    </row>
    <row r="602" spans="1:41" ht="22.5" customHeight="1" x14ac:dyDescent="0.55000000000000004">
      <c r="A602" s="5">
        <v>1000</v>
      </c>
      <c r="B602" s="52" t="s">
        <v>66</v>
      </c>
      <c r="C602" s="92"/>
      <c r="D602" s="60"/>
      <c r="E602" s="149"/>
      <c r="F602" s="60"/>
      <c r="G602" s="60"/>
      <c r="H602" s="29"/>
      <c r="I602" s="93"/>
      <c r="J602" s="93"/>
      <c r="K602" s="93"/>
      <c r="L602" s="22"/>
      <c r="M602" s="8"/>
      <c r="N602" s="17"/>
      <c r="O602" s="10"/>
      <c r="P602" s="10"/>
      <c r="Q602" s="11"/>
      <c r="R602" s="11"/>
      <c r="S602" s="43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  <c r="AO602" s="98"/>
    </row>
    <row r="603" spans="1:41" ht="22.5" customHeight="1" x14ac:dyDescent="0.55000000000000004">
      <c r="A603" s="5">
        <v>1000</v>
      </c>
      <c r="B603" s="52" t="s">
        <v>66</v>
      </c>
      <c r="C603" s="92"/>
      <c r="D603" s="60"/>
      <c r="E603" s="149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11"/>
      <c r="S603" s="43"/>
      <c r="W603" s="14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  <c r="AO603" s="98"/>
    </row>
    <row r="604" spans="1:41" ht="22.5" customHeight="1" x14ac:dyDescent="0.55000000000000004">
      <c r="A604" s="5">
        <v>1000</v>
      </c>
      <c r="B604" s="52" t="s">
        <v>66</v>
      </c>
      <c r="C604" s="92"/>
      <c r="D604" s="60"/>
      <c r="E604" s="149"/>
      <c r="F604" s="60"/>
      <c r="G604" s="60"/>
      <c r="H604" s="29"/>
      <c r="I604" s="93"/>
      <c r="J604" s="93"/>
      <c r="K604" s="93"/>
      <c r="L604" s="22"/>
      <c r="M604" s="8"/>
      <c r="N604" s="9"/>
      <c r="O604" s="10"/>
      <c r="P604" s="10"/>
      <c r="Q604" s="11"/>
      <c r="R604" s="11"/>
      <c r="S604" s="43"/>
      <c r="W604" s="14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  <c r="AO604" s="98"/>
    </row>
    <row r="605" spans="1:41" ht="22.5" customHeight="1" x14ac:dyDescent="0.55000000000000004">
      <c r="A605" s="5">
        <v>1000</v>
      </c>
      <c r="B605" s="52" t="s">
        <v>66</v>
      </c>
      <c r="C605" s="92"/>
      <c r="D605" s="60"/>
      <c r="E605" s="149"/>
      <c r="F605" s="60"/>
      <c r="G605" s="60"/>
      <c r="H605" s="29"/>
      <c r="I605" s="93"/>
      <c r="J605" s="93"/>
      <c r="K605" s="93"/>
      <c r="L605" s="22"/>
      <c r="M605" s="8"/>
      <c r="N605" s="18"/>
      <c r="O605" s="10"/>
      <c r="P605" s="10"/>
      <c r="Q605" s="11"/>
      <c r="R605" s="11"/>
      <c r="S605" s="43"/>
      <c r="W605" s="14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  <c r="AO605" s="98"/>
    </row>
    <row r="606" spans="1:41" ht="22.5" customHeight="1" x14ac:dyDescent="0.55000000000000004">
      <c r="A606" s="5">
        <v>1000</v>
      </c>
      <c r="B606" s="52" t="s">
        <v>66</v>
      </c>
      <c r="C606" s="92"/>
      <c r="D606" s="60"/>
      <c r="E606" s="149"/>
      <c r="F606" s="60"/>
      <c r="G606" s="60"/>
      <c r="H606" s="29"/>
      <c r="I606" s="93"/>
      <c r="J606" s="93"/>
      <c r="K606" s="93"/>
      <c r="L606" s="22"/>
      <c r="M606" s="8"/>
      <c r="N606" s="18"/>
      <c r="O606" s="10"/>
      <c r="P606" s="10"/>
      <c r="Q606" s="11"/>
      <c r="R606" s="11"/>
      <c r="S606" s="43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  <c r="AO606" s="98"/>
    </row>
    <row r="607" spans="1:41" ht="22.5" customHeight="1" x14ac:dyDescent="0.55000000000000004">
      <c r="A607" s="5">
        <v>1000</v>
      </c>
      <c r="B607" s="52" t="s">
        <v>66</v>
      </c>
      <c r="C607" s="92"/>
      <c r="D607" s="60"/>
      <c r="E607" s="149"/>
      <c r="F607" s="60"/>
      <c r="G607" s="60"/>
      <c r="H607" s="29"/>
      <c r="I607" s="93"/>
      <c r="J607" s="93"/>
      <c r="K607" s="93"/>
      <c r="L607" s="22"/>
      <c r="M607" s="8"/>
      <c r="N607" s="9"/>
      <c r="O607" s="10"/>
      <c r="P607" s="10"/>
      <c r="Q607" s="11"/>
      <c r="R607" s="11"/>
      <c r="S607" s="43"/>
      <c r="W607" s="14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  <c r="AO607" s="98"/>
    </row>
    <row r="608" spans="1:41" ht="22.5" customHeight="1" x14ac:dyDescent="0.55000000000000004">
      <c r="A608" s="5">
        <v>1000</v>
      </c>
      <c r="B608" s="52" t="s">
        <v>66</v>
      </c>
      <c r="C608" s="92"/>
      <c r="D608" s="60"/>
      <c r="E608" s="149"/>
      <c r="F608" s="60"/>
      <c r="G608" s="60"/>
      <c r="H608" s="29"/>
      <c r="I608" s="93"/>
      <c r="J608" s="93"/>
      <c r="K608" s="93"/>
      <c r="L608" s="22"/>
      <c r="M608" s="8"/>
      <c r="N608" s="9"/>
      <c r="O608" s="10"/>
      <c r="P608" s="10"/>
      <c r="Q608" s="11"/>
      <c r="R608" s="11"/>
      <c r="S608" s="43"/>
      <c r="W608" s="14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  <c r="AO608" s="98"/>
    </row>
    <row r="609" spans="1:41" ht="22.5" customHeight="1" x14ac:dyDescent="0.55000000000000004">
      <c r="A609" s="5">
        <v>1000</v>
      </c>
      <c r="B609" s="52" t="s">
        <v>66</v>
      </c>
      <c r="C609" s="92"/>
      <c r="D609" s="60"/>
      <c r="E609" s="149"/>
      <c r="F609" s="60"/>
      <c r="G609" s="60"/>
      <c r="H609" s="29"/>
      <c r="I609" s="93"/>
      <c r="J609" s="93"/>
      <c r="K609" s="93"/>
      <c r="L609" s="22"/>
      <c r="M609" s="8"/>
      <c r="N609" s="18"/>
      <c r="O609" s="10"/>
      <c r="P609" s="10"/>
      <c r="Q609" s="11"/>
      <c r="R609" s="11"/>
      <c r="S609" s="43"/>
      <c r="W609" s="14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  <c r="AO609" s="98"/>
    </row>
    <row r="610" spans="1:41" ht="22.5" customHeight="1" x14ac:dyDescent="0.55000000000000004">
      <c r="A610" s="5">
        <v>1000</v>
      </c>
      <c r="B610" s="52" t="s">
        <v>66</v>
      </c>
      <c r="C610" s="92"/>
      <c r="D610" s="60"/>
      <c r="E610" s="149"/>
      <c r="F610" s="60"/>
      <c r="G610" s="60"/>
      <c r="H610" s="29"/>
      <c r="I610" s="93"/>
      <c r="J610" s="93"/>
      <c r="K610" s="93"/>
      <c r="L610" s="22"/>
      <c r="M610" s="8"/>
      <c r="N610" s="18"/>
      <c r="O610" s="10"/>
      <c r="P610" s="10"/>
      <c r="Q610" s="11"/>
      <c r="R610" s="11"/>
      <c r="S610" s="43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  <c r="AO610" s="98"/>
    </row>
    <row r="611" spans="1:41" ht="22.5" customHeight="1" x14ac:dyDescent="0.55000000000000004">
      <c r="A611" s="5">
        <v>1000</v>
      </c>
      <c r="B611" s="52" t="s">
        <v>66</v>
      </c>
      <c r="C611" s="92"/>
      <c r="D611" s="60"/>
      <c r="E611" s="149"/>
      <c r="F611" s="60"/>
      <c r="G611" s="60"/>
      <c r="H611" s="29"/>
      <c r="I611" s="93"/>
      <c r="J611" s="93"/>
      <c r="K611" s="93"/>
      <c r="L611" s="22"/>
      <c r="M611" s="8"/>
      <c r="N611" s="9"/>
      <c r="O611" s="10"/>
      <c r="P611" s="10"/>
      <c r="Q611" s="11"/>
      <c r="R611" s="11"/>
      <c r="S611" s="43"/>
      <c r="W611" s="14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  <c r="AO611" s="98"/>
    </row>
    <row r="612" spans="1:41" ht="22.5" customHeight="1" x14ac:dyDescent="0.55000000000000004">
      <c r="A612" s="5">
        <v>1000</v>
      </c>
      <c r="B612" s="52" t="s">
        <v>66</v>
      </c>
      <c r="C612" s="92"/>
      <c r="D612" s="60"/>
      <c r="E612" s="149"/>
      <c r="F612" s="60"/>
      <c r="G612" s="60"/>
      <c r="H612" s="29"/>
      <c r="I612" s="93"/>
      <c r="J612" s="93"/>
      <c r="K612" s="93"/>
      <c r="L612" s="22"/>
      <c r="M612" s="8"/>
      <c r="N612" s="9"/>
      <c r="O612" s="10"/>
      <c r="P612" s="10"/>
      <c r="Q612" s="11"/>
      <c r="R612" s="11"/>
      <c r="S612" s="43"/>
      <c r="W612" s="14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  <c r="AO612" s="98"/>
    </row>
    <row r="613" spans="1:41" ht="22.5" customHeight="1" x14ac:dyDescent="0.55000000000000004">
      <c r="A613" s="5">
        <v>1000</v>
      </c>
      <c r="B613" s="52" t="s">
        <v>66</v>
      </c>
      <c r="C613" s="92"/>
      <c r="D613" s="60"/>
      <c r="E613" s="149"/>
      <c r="F613" s="60"/>
      <c r="G613" s="60"/>
      <c r="H613" s="29"/>
      <c r="I613" s="93"/>
      <c r="J613" s="93"/>
      <c r="K613" s="93"/>
      <c r="L613" s="22"/>
      <c r="M613" s="8"/>
      <c r="N613" s="18"/>
      <c r="O613" s="10"/>
      <c r="P613" s="10"/>
      <c r="Q613" s="11"/>
      <c r="R613" s="11"/>
      <c r="S613" s="43"/>
      <c r="W613" s="14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  <c r="AO613" s="98"/>
    </row>
    <row r="614" spans="1:41" ht="22.5" customHeight="1" x14ac:dyDescent="0.55000000000000004">
      <c r="A614" s="5">
        <v>1000</v>
      </c>
      <c r="B614" s="52" t="s">
        <v>66</v>
      </c>
      <c r="C614" s="92"/>
      <c r="D614" s="60"/>
      <c r="E614" s="149"/>
      <c r="F614" s="60"/>
      <c r="G614" s="60"/>
      <c r="H614" s="29"/>
      <c r="I614" s="93"/>
      <c r="J614" s="93"/>
      <c r="K614" s="93"/>
      <c r="L614" s="22"/>
      <c r="M614" s="8"/>
      <c r="N614" s="18"/>
      <c r="O614" s="10"/>
      <c r="P614" s="10"/>
      <c r="Q614" s="11"/>
      <c r="R614" s="11"/>
      <c r="S614" s="43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  <c r="AO614" s="98"/>
    </row>
    <row r="615" spans="1:41" ht="22.5" customHeight="1" x14ac:dyDescent="0.55000000000000004">
      <c r="A615" s="5">
        <v>1000</v>
      </c>
      <c r="B615" s="52" t="s">
        <v>66</v>
      </c>
      <c r="C615" s="92"/>
      <c r="D615" s="60"/>
      <c r="E615" s="149"/>
      <c r="F615" s="60"/>
      <c r="G615" s="60"/>
      <c r="H615" s="29"/>
      <c r="I615" s="93"/>
      <c r="J615" s="93"/>
      <c r="K615" s="93"/>
      <c r="L615" s="22"/>
      <c r="M615" s="8"/>
      <c r="N615" s="9"/>
      <c r="O615" s="10"/>
      <c r="P615" s="10"/>
      <c r="Q615" s="11"/>
      <c r="R615" s="11"/>
      <c r="S615" s="43"/>
      <c r="W615" s="14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  <c r="AO615" s="98"/>
    </row>
    <row r="616" spans="1:41" ht="22.5" customHeight="1" x14ac:dyDescent="0.55000000000000004">
      <c r="A616" s="5">
        <v>1000</v>
      </c>
      <c r="B616" s="52" t="s">
        <v>66</v>
      </c>
      <c r="C616" s="92"/>
      <c r="D616" s="60"/>
      <c r="E616" s="149"/>
      <c r="F616" s="60"/>
      <c r="G616" s="60"/>
      <c r="H616" s="29"/>
      <c r="I616" s="93"/>
      <c r="J616" s="93"/>
      <c r="K616" s="93"/>
      <c r="L616" s="22"/>
      <c r="M616" s="8"/>
      <c r="N616" s="16"/>
      <c r="O616" s="10"/>
      <c r="P616" s="10"/>
      <c r="Q616" s="11"/>
      <c r="R616" s="11"/>
      <c r="S616" s="43"/>
      <c r="W616" s="14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  <c r="AO616" s="98"/>
    </row>
    <row r="617" spans="1:41" ht="22.5" customHeight="1" x14ac:dyDescent="0.55000000000000004">
      <c r="A617" s="5">
        <v>1000</v>
      </c>
      <c r="B617" s="52" t="s">
        <v>66</v>
      </c>
      <c r="C617" s="92"/>
      <c r="D617" s="60"/>
      <c r="E617" s="149"/>
      <c r="F617" s="60"/>
      <c r="G617" s="60"/>
      <c r="H617" s="29"/>
      <c r="I617" s="93"/>
      <c r="J617" s="93"/>
      <c r="K617" s="93"/>
      <c r="L617" s="22"/>
      <c r="M617" s="8"/>
      <c r="N617" s="19"/>
      <c r="O617" s="10"/>
      <c r="P617" s="10"/>
      <c r="Q617" s="11"/>
      <c r="R617" s="11"/>
      <c r="S617" s="43"/>
      <c r="W617" s="14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  <c r="AO617" s="98"/>
    </row>
    <row r="618" spans="1:41" ht="22.5" customHeight="1" x14ac:dyDescent="0.55000000000000004">
      <c r="A618" s="5">
        <v>1000</v>
      </c>
      <c r="B618" s="52" t="s">
        <v>66</v>
      </c>
      <c r="C618" s="92"/>
      <c r="D618" s="60"/>
      <c r="E618" s="149"/>
      <c r="F618" s="60"/>
      <c r="G618" s="60"/>
      <c r="H618" s="29"/>
      <c r="I618" s="93"/>
      <c r="J618" s="93"/>
      <c r="K618" s="93"/>
      <c r="L618" s="22"/>
      <c r="M618" s="8"/>
      <c r="N618" s="19"/>
      <c r="O618" s="10"/>
      <c r="P618" s="10"/>
      <c r="Q618" s="11"/>
      <c r="R618" s="11"/>
      <c r="S618" s="43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  <c r="AO618" s="98"/>
    </row>
    <row r="619" spans="1:41" ht="22.5" customHeight="1" x14ac:dyDescent="0.55000000000000004">
      <c r="A619" s="5">
        <v>1000</v>
      </c>
      <c r="B619" s="52" t="s">
        <v>66</v>
      </c>
      <c r="C619" s="92"/>
      <c r="D619" s="60"/>
      <c r="E619" s="149"/>
      <c r="F619" s="60"/>
      <c r="G619" s="60"/>
      <c r="H619" s="29"/>
      <c r="I619" s="93"/>
      <c r="J619" s="93"/>
      <c r="K619" s="93"/>
      <c r="L619" s="22"/>
      <c r="M619" s="8"/>
      <c r="N619" s="17"/>
      <c r="O619" s="10"/>
      <c r="P619" s="10"/>
      <c r="Q619" s="11"/>
      <c r="R619" s="11"/>
      <c r="S619" s="43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  <c r="AO619" s="98"/>
    </row>
    <row r="620" spans="1:41" ht="22.5" customHeight="1" x14ac:dyDescent="0.55000000000000004">
      <c r="A620" s="5">
        <v>1000</v>
      </c>
      <c r="B620" s="52" t="s">
        <v>66</v>
      </c>
      <c r="C620" s="59"/>
      <c r="D620" s="60"/>
      <c r="E620" s="149"/>
      <c r="F620" s="60"/>
      <c r="G620" s="60"/>
      <c r="H620" s="29"/>
      <c r="I620" s="93"/>
      <c r="J620" s="93"/>
      <c r="K620" s="93"/>
      <c r="L620" s="6"/>
      <c r="M620" s="8"/>
      <c r="N620" s="9"/>
      <c r="O620" s="10"/>
      <c r="P620" s="10"/>
      <c r="Q620" s="11"/>
      <c r="R620" s="11"/>
      <c r="S620" s="43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  <c r="AO620" s="98"/>
    </row>
    <row r="621" spans="1:41" ht="22.5" customHeight="1" x14ac:dyDescent="0.55000000000000004">
      <c r="A621" s="5">
        <v>1000</v>
      </c>
      <c r="B621" s="52" t="s">
        <v>66</v>
      </c>
      <c r="C621" s="59"/>
      <c r="D621" s="60"/>
      <c r="E621" s="149"/>
      <c r="F621" s="60"/>
      <c r="G621" s="60"/>
      <c r="H621" s="29"/>
      <c r="I621" s="29"/>
      <c r="J621" s="93"/>
      <c r="K621" s="93"/>
      <c r="L621" s="6"/>
      <c r="M621" s="8"/>
      <c r="N621" s="9"/>
      <c r="O621" s="10"/>
      <c r="P621" s="10"/>
      <c r="Q621" s="11"/>
      <c r="R621" s="11"/>
      <c r="S621" s="43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  <c r="AO621" s="98"/>
    </row>
    <row r="622" spans="1:41" ht="22.5" customHeight="1" x14ac:dyDescent="0.55000000000000004">
      <c r="A622" s="5">
        <v>1000</v>
      </c>
      <c r="B622" s="52" t="s">
        <v>66</v>
      </c>
      <c r="C622" s="59"/>
      <c r="D622" s="60"/>
      <c r="E622" s="149"/>
      <c r="F622" s="60"/>
      <c r="G622" s="60"/>
      <c r="H622" s="29"/>
      <c r="I622" s="29"/>
      <c r="J622" s="93"/>
      <c r="K622" s="93"/>
      <c r="L622" s="6"/>
      <c r="M622" s="8"/>
      <c r="N622" s="9"/>
      <c r="O622" s="10"/>
      <c r="P622" s="10"/>
      <c r="Q622" s="11"/>
      <c r="R622" s="11"/>
      <c r="S622" s="43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  <c r="AO622" s="98"/>
    </row>
    <row r="623" spans="1:41" ht="22.5" customHeight="1" x14ac:dyDescent="0.55000000000000004">
      <c r="A623" s="5">
        <v>1000</v>
      </c>
      <c r="B623" s="52" t="s">
        <v>66</v>
      </c>
      <c r="C623" s="59"/>
      <c r="D623" s="60"/>
      <c r="E623" s="149"/>
      <c r="F623" s="60"/>
      <c r="G623" s="60"/>
      <c r="H623" s="29"/>
      <c r="I623" s="29"/>
      <c r="J623" s="93"/>
      <c r="K623" s="93"/>
      <c r="L623" s="6"/>
      <c r="M623" s="8"/>
      <c r="N623" s="9"/>
      <c r="O623" s="10"/>
      <c r="P623" s="10"/>
      <c r="Q623" s="11"/>
      <c r="R623" s="11"/>
      <c r="S623" s="43"/>
      <c r="W623" s="14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  <c r="AO623" s="98"/>
    </row>
    <row r="624" spans="1:41" ht="22.5" customHeight="1" x14ac:dyDescent="0.55000000000000004">
      <c r="A624" s="5">
        <v>1000</v>
      </c>
      <c r="B624" s="52" t="s">
        <v>66</v>
      </c>
      <c r="C624" s="59"/>
      <c r="D624" s="60"/>
      <c r="E624" s="149"/>
      <c r="F624" s="60"/>
      <c r="G624" s="60"/>
      <c r="H624" s="29"/>
      <c r="I624" s="29"/>
      <c r="J624" s="93"/>
      <c r="K624" s="93"/>
      <c r="L624" s="6"/>
      <c r="M624" s="8"/>
      <c r="N624" s="9"/>
      <c r="O624" s="10"/>
      <c r="P624" s="10"/>
      <c r="Q624" s="11"/>
      <c r="R624" s="11"/>
      <c r="S624" s="43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  <c r="AO624" s="98"/>
    </row>
    <row r="625" spans="1:41" ht="22.5" customHeight="1" x14ac:dyDescent="0.55000000000000004">
      <c r="A625" s="5">
        <v>1000</v>
      </c>
      <c r="B625" s="52" t="s">
        <v>66</v>
      </c>
      <c r="C625" s="59"/>
      <c r="D625" s="60"/>
      <c r="E625" s="149"/>
      <c r="F625" s="60"/>
      <c r="G625" s="60"/>
      <c r="H625" s="29"/>
      <c r="I625" s="29"/>
      <c r="J625" s="93"/>
      <c r="K625" s="93"/>
      <c r="L625" s="6"/>
      <c r="M625" s="8"/>
      <c r="N625" s="17"/>
      <c r="O625" s="10"/>
      <c r="P625" s="10"/>
      <c r="Q625" s="11"/>
      <c r="R625" s="11"/>
      <c r="S625" s="43"/>
      <c r="W625" s="14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  <c r="AO625" s="98"/>
    </row>
    <row r="626" spans="1:41" ht="22.5" customHeight="1" x14ac:dyDescent="0.55000000000000004">
      <c r="A626" s="5">
        <v>1000</v>
      </c>
      <c r="B626" s="52" t="s">
        <v>66</v>
      </c>
      <c r="C626" s="59"/>
      <c r="D626" s="60"/>
      <c r="E626" s="149"/>
      <c r="F626" s="60"/>
      <c r="G626" s="60"/>
      <c r="H626" s="29"/>
      <c r="I626" s="29"/>
      <c r="J626" s="93"/>
      <c r="K626" s="93"/>
      <c r="L626" s="6"/>
      <c r="M626" s="8"/>
      <c r="N626" s="9"/>
      <c r="O626" s="10"/>
      <c r="P626" s="10"/>
      <c r="Q626" s="11"/>
      <c r="R626" s="11"/>
      <c r="S626" s="43"/>
      <c r="W626" s="14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  <c r="AO626" s="98"/>
    </row>
    <row r="627" spans="1:41" ht="22.5" customHeight="1" x14ac:dyDescent="0.55000000000000004">
      <c r="A627" s="5">
        <v>1000</v>
      </c>
      <c r="B627" s="52" t="s">
        <v>66</v>
      </c>
      <c r="C627" s="59"/>
      <c r="D627" s="60"/>
      <c r="E627" s="149"/>
      <c r="F627" s="60"/>
      <c r="G627" s="60"/>
      <c r="H627" s="29"/>
      <c r="I627" s="93"/>
      <c r="J627" s="93"/>
      <c r="K627" s="93"/>
      <c r="L627" s="6"/>
      <c r="M627" s="8"/>
      <c r="N627" s="9"/>
      <c r="O627" s="10"/>
      <c r="P627" s="10"/>
      <c r="Q627" s="11"/>
      <c r="R627" s="11"/>
      <c r="S627" s="43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  <c r="AO627" s="98"/>
    </row>
    <row r="628" spans="1:41" ht="22.5" customHeight="1" x14ac:dyDescent="0.55000000000000004">
      <c r="A628" s="5">
        <v>1000</v>
      </c>
      <c r="B628" s="52" t="s">
        <v>66</v>
      </c>
      <c r="C628" s="59"/>
      <c r="D628" s="60"/>
      <c r="E628" s="149"/>
      <c r="F628" s="60"/>
      <c r="G628" s="60"/>
      <c r="H628" s="29"/>
      <c r="I628" s="93"/>
      <c r="J628" s="93"/>
      <c r="K628" s="93"/>
      <c r="L628" s="6"/>
      <c r="M628" s="8"/>
      <c r="N628" s="9"/>
      <c r="O628" s="10"/>
      <c r="P628" s="10"/>
      <c r="Q628" s="11"/>
      <c r="R628" s="11"/>
      <c r="S628" s="43"/>
      <c r="W628" s="14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  <c r="AO628" s="98"/>
    </row>
    <row r="629" spans="1:41" ht="22.5" customHeight="1" x14ac:dyDescent="0.55000000000000004">
      <c r="A629" s="5">
        <v>1000</v>
      </c>
      <c r="B629" s="52" t="s">
        <v>66</v>
      </c>
      <c r="C629" s="59"/>
      <c r="D629" s="60"/>
      <c r="E629" s="149"/>
      <c r="F629" s="60"/>
      <c r="G629" s="60"/>
      <c r="H629" s="29"/>
      <c r="I629" s="93"/>
      <c r="J629" s="93"/>
      <c r="K629" s="93"/>
      <c r="L629" s="6"/>
      <c r="M629" s="8"/>
      <c r="N629" s="18"/>
      <c r="O629" s="10"/>
      <c r="P629" s="10"/>
      <c r="Q629" s="11"/>
      <c r="R629" s="11"/>
      <c r="S629" s="43"/>
      <c r="W629" s="14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  <c r="AO629" s="98"/>
    </row>
    <row r="630" spans="1:41" ht="22.5" customHeight="1" x14ac:dyDescent="0.55000000000000004">
      <c r="A630" s="5">
        <v>1000</v>
      </c>
      <c r="B630" s="52" t="s">
        <v>66</v>
      </c>
      <c r="C630" s="59"/>
      <c r="D630" s="60"/>
      <c r="E630" s="149"/>
      <c r="F630" s="60"/>
      <c r="G630" s="60"/>
      <c r="H630" s="29"/>
      <c r="I630" s="93"/>
      <c r="J630" s="93"/>
      <c r="K630" s="93"/>
      <c r="L630" s="6"/>
      <c r="M630" s="8"/>
      <c r="N630" s="9"/>
      <c r="O630" s="10"/>
      <c r="P630" s="10"/>
      <c r="Q630" s="11"/>
      <c r="R630" s="11"/>
      <c r="S630" s="43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  <c r="AO630" s="98"/>
    </row>
    <row r="631" spans="1:41" ht="22.5" customHeight="1" x14ac:dyDescent="0.55000000000000004">
      <c r="A631" s="5">
        <v>1000</v>
      </c>
      <c r="B631" s="52" t="s">
        <v>66</v>
      </c>
      <c r="C631" s="59"/>
      <c r="D631" s="60"/>
      <c r="E631" s="149"/>
      <c r="F631" s="60"/>
      <c r="G631" s="60"/>
      <c r="H631" s="93"/>
      <c r="I631" s="93"/>
      <c r="J631" s="93"/>
      <c r="K631" s="93"/>
      <c r="L631" s="6"/>
      <c r="M631" s="8"/>
      <c r="N631" s="21"/>
      <c r="O631" s="10"/>
      <c r="P631" s="10"/>
      <c r="Q631" s="11"/>
      <c r="R631" s="11"/>
      <c r="S631" s="43"/>
      <c r="W631" s="14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  <c r="AO631" s="98"/>
    </row>
    <row r="632" spans="1:41" ht="22.5" customHeight="1" x14ac:dyDescent="0.55000000000000004">
      <c r="A632" s="5">
        <v>1000</v>
      </c>
      <c r="B632" s="52" t="s">
        <v>66</v>
      </c>
      <c r="C632" s="59"/>
      <c r="D632" s="60"/>
      <c r="E632" s="149"/>
      <c r="F632" s="60"/>
      <c r="G632" s="60"/>
      <c r="H632" s="93"/>
      <c r="I632" s="93"/>
      <c r="J632" s="93"/>
      <c r="K632" s="93"/>
      <c r="L632" s="6"/>
      <c r="M632" s="8"/>
      <c r="N632" s="21"/>
      <c r="O632" s="10"/>
      <c r="P632" s="10"/>
      <c r="Q632" s="11"/>
      <c r="R632" s="11"/>
      <c r="S632" s="43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  <c r="AO632" s="98"/>
    </row>
    <row r="633" spans="1:41" ht="22.5" customHeight="1" x14ac:dyDescent="0.55000000000000004">
      <c r="A633" s="5">
        <v>1000</v>
      </c>
      <c r="B633" s="52" t="s">
        <v>66</v>
      </c>
      <c r="C633" s="59"/>
      <c r="D633" s="60"/>
      <c r="E633" s="149"/>
      <c r="F633" s="60"/>
      <c r="G633" s="60"/>
      <c r="H633" s="55"/>
      <c r="I633" s="23"/>
      <c r="J633" s="23"/>
      <c r="K633" s="24"/>
      <c r="L633" s="24"/>
      <c r="M633" s="8"/>
      <c r="N633" s="21"/>
      <c r="O633" s="10"/>
      <c r="P633" s="10"/>
      <c r="Q633" s="11"/>
      <c r="R633" s="11"/>
      <c r="S633" s="43"/>
      <c r="W633" s="14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  <c r="AO633" s="98"/>
    </row>
    <row r="634" spans="1:41" ht="22.5" customHeight="1" x14ac:dyDescent="0.55000000000000004">
      <c r="A634" s="5">
        <v>1000</v>
      </c>
      <c r="B634" s="52" t="s">
        <v>66</v>
      </c>
      <c r="C634" s="59"/>
      <c r="D634" s="60"/>
      <c r="E634" s="149"/>
      <c r="F634" s="60"/>
      <c r="G634" s="60"/>
      <c r="H634" s="15"/>
      <c r="I634" s="6"/>
      <c r="J634" s="25"/>
      <c r="K634" s="26"/>
      <c r="L634" s="24"/>
      <c r="M634" s="8"/>
      <c r="N634" s="21"/>
      <c r="O634" s="10"/>
      <c r="P634" s="10"/>
      <c r="Q634" s="11"/>
      <c r="R634" s="11"/>
      <c r="S634" s="43"/>
      <c r="W634" s="14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  <c r="AO634" s="98"/>
    </row>
    <row r="635" spans="1:41" ht="22.5" customHeight="1" x14ac:dyDescent="0.55000000000000004">
      <c r="A635" s="5">
        <v>1000</v>
      </c>
      <c r="B635" s="52" t="s">
        <v>66</v>
      </c>
      <c r="C635" s="59"/>
      <c r="D635" s="60"/>
      <c r="E635" s="149"/>
      <c r="F635" s="60"/>
      <c r="G635" s="60"/>
      <c r="H635" s="15"/>
      <c r="I635" s="25"/>
      <c r="J635" s="6"/>
      <c r="K635" s="25"/>
      <c r="L635" s="26"/>
      <c r="M635" s="8"/>
      <c r="N635" s="21"/>
      <c r="O635" s="10"/>
      <c r="P635" s="10"/>
      <c r="Q635" s="11"/>
      <c r="R635" s="11"/>
      <c r="S635" s="43"/>
      <c r="W635" s="14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  <c r="AO635" s="98"/>
    </row>
    <row r="636" spans="1:41" ht="22.5" customHeight="1" x14ac:dyDescent="0.55000000000000004">
      <c r="A636" s="5">
        <v>1000</v>
      </c>
      <c r="B636" s="52" t="s">
        <v>66</v>
      </c>
      <c r="C636" s="59"/>
      <c r="D636" s="60"/>
      <c r="E636" s="149"/>
      <c r="F636" s="60"/>
      <c r="G636" s="60"/>
      <c r="H636" s="15"/>
      <c r="I636" s="6"/>
      <c r="J636" s="6"/>
      <c r="K636" s="6"/>
      <c r="L636" s="25"/>
      <c r="M636" s="8"/>
      <c r="N636" s="21"/>
      <c r="O636" s="10"/>
      <c r="P636" s="10"/>
      <c r="Q636" s="11"/>
      <c r="R636" s="11"/>
      <c r="S636" s="43"/>
      <c r="W636" s="14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  <c r="AO636" s="98"/>
    </row>
    <row r="637" spans="1:41" ht="22.5" customHeight="1" x14ac:dyDescent="0.55000000000000004">
      <c r="A637" s="5">
        <v>1000</v>
      </c>
      <c r="B637" s="52" t="s">
        <v>66</v>
      </c>
      <c r="C637" s="59"/>
      <c r="D637" s="60"/>
      <c r="E637" s="149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11"/>
      <c r="S637" s="43"/>
      <c r="W637" s="14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  <c r="AO637" s="98"/>
    </row>
    <row r="638" spans="1:41" ht="22.5" customHeight="1" x14ac:dyDescent="0.55000000000000004">
      <c r="A638" s="5">
        <v>1000</v>
      </c>
      <c r="B638" s="52" t="s">
        <v>66</v>
      </c>
      <c r="C638" s="59"/>
      <c r="D638" s="60"/>
      <c r="E638" s="149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11"/>
      <c r="S638" s="43"/>
      <c r="W638" s="14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  <c r="AO638" s="98"/>
    </row>
    <row r="639" spans="1:41" ht="22.5" customHeight="1" x14ac:dyDescent="0.55000000000000004">
      <c r="A639" s="5">
        <v>1000</v>
      </c>
      <c r="B639" s="52" t="s">
        <v>66</v>
      </c>
      <c r="C639" s="59"/>
      <c r="D639" s="60"/>
      <c r="E639" s="149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11"/>
      <c r="S639" s="43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  <c r="AO639" s="98"/>
    </row>
    <row r="640" spans="1:41" ht="22.5" customHeight="1" x14ac:dyDescent="0.55000000000000004">
      <c r="A640" s="5">
        <v>1000</v>
      </c>
      <c r="B640" s="52" t="s">
        <v>66</v>
      </c>
      <c r="C640" s="59"/>
      <c r="D640" s="60"/>
      <c r="E640" s="149"/>
      <c r="F640" s="60"/>
      <c r="G640" s="60"/>
      <c r="H640" s="15"/>
      <c r="I640" s="6"/>
      <c r="J640" s="6"/>
      <c r="K640" s="7"/>
      <c r="L640" s="6"/>
      <c r="M640" s="8"/>
      <c r="N640" s="21"/>
      <c r="O640" s="10"/>
      <c r="P640" s="10"/>
      <c r="Q640" s="11"/>
      <c r="R640" s="11"/>
      <c r="S640" s="43"/>
      <c r="W640" s="14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  <c r="AO640" s="98"/>
    </row>
    <row r="641" spans="1:41" ht="22.5" customHeight="1" x14ac:dyDescent="0.55000000000000004">
      <c r="A641" s="5">
        <v>1000</v>
      </c>
      <c r="B641" s="52" t="s">
        <v>66</v>
      </c>
      <c r="C641" s="59"/>
      <c r="D641" s="60"/>
      <c r="E641" s="149"/>
      <c r="F641" s="60"/>
      <c r="G641" s="60"/>
      <c r="H641" s="15"/>
      <c r="I641" s="6"/>
      <c r="J641" s="23"/>
      <c r="K641" s="23"/>
      <c r="L641" s="7"/>
      <c r="M641" s="8"/>
      <c r="N641" s="21"/>
      <c r="O641" s="10"/>
      <c r="P641" s="10"/>
      <c r="Q641" s="11"/>
      <c r="R641" s="11"/>
      <c r="S641" s="43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  <c r="AO641" s="98"/>
    </row>
    <row r="642" spans="1:41" ht="22.5" customHeight="1" x14ac:dyDescent="0.55000000000000004">
      <c r="A642" s="5">
        <v>1000</v>
      </c>
      <c r="B642" s="52" t="s">
        <v>66</v>
      </c>
      <c r="C642" s="59"/>
      <c r="D642" s="60"/>
      <c r="E642" s="149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11"/>
      <c r="S642" s="43"/>
      <c r="W642" s="14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  <c r="AO642" s="98"/>
    </row>
    <row r="643" spans="1:41" ht="22.5" customHeight="1" x14ac:dyDescent="0.55000000000000004">
      <c r="A643" s="5">
        <v>1000</v>
      </c>
      <c r="B643" s="52" t="s">
        <v>66</v>
      </c>
      <c r="C643" s="59"/>
      <c r="D643" s="60"/>
      <c r="E643" s="149"/>
      <c r="F643" s="60"/>
      <c r="G643" s="60"/>
      <c r="H643" s="15"/>
      <c r="I643" s="6"/>
      <c r="J643" s="6"/>
      <c r="K643" s="6"/>
      <c r="L643" s="6"/>
      <c r="M643" s="8"/>
      <c r="N643" s="21"/>
      <c r="O643" s="10"/>
      <c r="P643" s="10"/>
      <c r="Q643" s="11"/>
      <c r="R643" s="11"/>
      <c r="S643" s="43"/>
      <c r="W643" s="14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  <c r="AO643" s="98"/>
    </row>
    <row r="644" spans="1:41" ht="22.5" customHeight="1" x14ac:dyDescent="0.55000000000000004">
      <c r="A644" s="5">
        <v>1000</v>
      </c>
      <c r="B644" s="52" t="s">
        <v>66</v>
      </c>
      <c r="C644" s="59"/>
      <c r="D644" s="60"/>
      <c r="E644" s="149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11"/>
      <c r="S644" s="43"/>
      <c r="W644" s="14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  <c r="AI644" s="98"/>
      <c r="AJ644" s="98"/>
      <c r="AK644" s="98"/>
      <c r="AL644" s="98"/>
      <c r="AM644" s="98"/>
      <c r="AN644" s="98"/>
      <c r="AO644" s="98"/>
    </row>
    <row r="645" spans="1:41" x14ac:dyDescent="0.55000000000000004">
      <c r="A645" s="5">
        <v>1000</v>
      </c>
      <c r="B645" s="52" t="s">
        <v>66</v>
      </c>
      <c r="C645" s="59"/>
      <c r="D645" s="60"/>
      <c r="E645" s="149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11"/>
      <c r="S645" s="43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  <c r="AI645" s="98"/>
      <c r="AJ645" s="98"/>
      <c r="AK645" s="98"/>
      <c r="AL645" s="98"/>
      <c r="AM645" s="98"/>
      <c r="AN645" s="98"/>
      <c r="AO645" s="98"/>
    </row>
    <row r="646" spans="1:41" x14ac:dyDescent="0.55000000000000004">
      <c r="A646" s="5">
        <v>1000</v>
      </c>
      <c r="B646" s="52" t="s">
        <v>66</v>
      </c>
      <c r="C646" s="59"/>
      <c r="D646" s="60"/>
      <c r="E646" s="149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11"/>
      <c r="S646" s="43"/>
      <c r="W646" s="14"/>
      <c r="Y646" s="98"/>
      <c r="Z646" s="98"/>
      <c r="AA646" s="98"/>
      <c r="AB646" s="98"/>
      <c r="AC646" s="98"/>
      <c r="AD646" s="98"/>
      <c r="AE646" s="98"/>
      <c r="AF646" s="98"/>
      <c r="AG646" s="98"/>
      <c r="AH646" s="98"/>
      <c r="AI646" s="98"/>
      <c r="AJ646" s="98"/>
      <c r="AK646" s="98"/>
      <c r="AL646" s="98"/>
      <c r="AM646" s="98"/>
      <c r="AN646" s="98"/>
      <c r="AO646" s="98"/>
    </row>
    <row r="647" spans="1:41" x14ac:dyDescent="0.55000000000000004">
      <c r="A647" s="5">
        <v>1000</v>
      </c>
      <c r="B647" s="52" t="s">
        <v>66</v>
      </c>
      <c r="C647" s="59"/>
      <c r="D647" s="60"/>
      <c r="E647" s="149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11"/>
      <c r="S647" s="43"/>
      <c r="W647" s="14"/>
      <c r="Y647" s="98"/>
      <c r="Z647" s="98"/>
      <c r="AA647" s="98"/>
      <c r="AB647" s="98"/>
      <c r="AC647" s="98"/>
      <c r="AD647" s="98"/>
      <c r="AE647" s="98"/>
      <c r="AF647" s="98"/>
      <c r="AG647" s="98"/>
      <c r="AH647" s="98"/>
      <c r="AI647" s="98"/>
      <c r="AJ647" s="98"/>
      <c r="AK647" s="98"/>
      <c r="AL647" s="98"/>
      <c r="AM647" s="98"/>
      <c r="AN647" s="98"/>
      <c r="AO647" s="98"/>
    </row>
    <row r="648" spans="1:41" ht="22.5" customHeight="1" x14ac:dyDescent="0.55000000000000004">
      <c r="A648" s="5">
        <v>1000</v>
      </c>
      <c r="B648" s="52" t="s">
        <v>66</v>
      </c>
      <c r="C648" s="59"/>
      <c r="D648" s="60"/>
      <c r="E648" s="149"/>
      <c r="F648" s="60"/>
      <c r="G648" s="60"/>
      <c r="H648" s="15"/>
      <c r="I648" s="6"/>
      <c r="J648" s="6"/>
      <c r="K648" s="7"/>
      <c r="L648" s="7"/>
      <c r="M648" s="8"/>
      <c r="N648" s="21"/>
      <c r="O648" s="10"/>
      <c r="P648" s="10"/>
      <c r="Q648" s="11"/>
      <c r="R648" s="11"/>
      <c r="S648" s="43"/>
      <c r="Y648" s="98"/>
      <c r="Z648" s="98"/>
      <c r="AA648" s="98"/>
      <c r="AB648" s="98"/>
      <c r="AC648" s="98"/>
      <c r="AD648" s="98"/>
      <c r="AE648" s="98"/>
      <c r="AF648" s="98"/>
      <c r="AG648" s="98"/>
      <c r="AH648" s="98"/>
      <c r="AI648" s="98"/>
      <c r="AJ648" s="98"/>
      <c r="AK648" s="98"/>
      <c r="AL648" s="98"/>
      <c r="AM648" s="98"/>
      <c r="AN648" s="98"/>
      <c r="AO648" s="98"/>
    </row>
    <row r="649" spans="1:41" ht="22.5" customHeight="1" x14ac:dyDescent="0.55000000000000004">
      <c r="A649" s="5">
        <v>1000</v>
      </c>
      <c r="B649" s="52" t="s">
        <v>66</v>
      </c>
      <c r="C649" s="59"/>
      <c r="D649" s="60"/>
      <c r="E649" s="149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11"/>
      <c r="S649" s="43"/>
      <c r="Y649" s="98"/>
      <c r="Z649" s="98"/>
      <c r="AA649" s="98"/>
      <c r="AB649" s="98"/>
      <c r="AC649" s="98"/>
      <c r="AD649" s="98"/>
      <c r="AE649" s="98"/>
      <c r="AF649" s="98"/>
      <c r="AG649" s="98"/>
      <c r="AH649" s="98"/>
      <c r="AI649" s="98"/>
      <c r="AJ649" s="98"/>
      <c r="AK649" s="98"/>
      <c r="AL649" s="98"/>
      <c r="AM649" s="98"/>
      <c r="AN649" s="98"/>
      <c r="AO649" s="98"/>
    </row>
    <row r="650" spans="1:41" ht="22.5" customHeight="1" x14ac:dyDescent="0.55000000000000004">
      <c r="A650" s="5">
        <v>1000</v>
      </c>
      <c r="B650" s="52" t="s">
        <v>66</v>
      </c>
      <c r="C650" s="59"/>
      <c r="D650" s="60"/>
      <c r="E650" s="149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11"/>
      <c r="S650" s="43"/>
      <c r="Y650" s="98"/>
      <c r="Z650" s="98"/>
      <c r="AA650" s="98"/>
      <c r="AB650" s="98"/>
      <c r="AC650" s="98"/>
      <c r="AD650" s="98"/>
      <c r="AE650" s="98"/>
      <c r="AF650" s="98"/>
      <c r="AG650" s="98"/>
      <c r="AH650" s="98"/>
      <c r="AI650" s="98"/>
      <c r="AJ650" s="98"/>
      <c r="AK650" s="98"/>
      <c r="AL650" s="98"/>
      <c r="AM650" s="98"/>
      <c r="AN650" s="98"/>
      <c r="AO650" s="98"/>
    </row>
    <row r="651" spans="1:41" ht="22.5" customHeight="1" x14ac:dyDescent="0.55000000000000004">
      <c r="A651" s="5">
        <v>1000</v>
      </c>
      <c r="B651" s="52" t="s">
        <v>66</v>
      </c>
      <c r="C651" s="59"/>
      <c r="D651" s="60"/>
      <c r="E651" s="149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11"/>
      <c r="S651" s="43"/>
      <c r="W651" s="14"/>
      <c r="Y651" s="98"/>
      <c r="Z651" s="98"/>
      <c r="AA651" s="98"/>
      <c r="AB651" s="98"/>
      <c r="AC651" s="98"/>
      <c r="AD651" s="98"/>
      <c r="AE651" s="98"/>
      <c r="AF651" s="98"/>
      <c r="AG651" s="98"/>
      <c r="AH651" s="98"/>
      <c r="AI651" s="98"/>
      <c r="AJ651" s="98"/>
      <c r="AK651" s="98"/>
      <c r="AL651" s="98"/>
      <c r="AM651" s="98"/>
      <c r="AN651" s="98"/>
      <c r="AO651" s="98"/>
    </row>
    <row r="652" spans="1:41" ht="22.5" customHeight="1" x14ac:dyDescent="0.55000000000000004">
      <c r="A652" s="5">
        <v>1000</v>
      </c>
      <c r="B652" s="52" t="s">
        <v>66</v>
      </c>
      <c r="C652" s="59"/>
      <c r="D652" s="60"/>
      <c r="E652" s="149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11"/>
      <c r="S652" s="43"/>
      <c r="W652" s="14"/>
      <c r="Y652" s="98"/>
      <c r="Z652" s="98"/>
      <c r="AA652" s="98"/>
      <c r="AB652" s="98"/>
      <c r="AC652" s="98"/>
      <c r="AD652" s="98"/>
      <c r="AE652" s="98"/>
      <c r="AF652" s="98"/>
      <c r="AG652" s="98"/>
      <c r="AH652" s="98"/>
      <c r="AI652" s="98"/>
      <c r="AJ652" s="98"/>
      <c r="AK652" s="98"/>
      <c r="AL652" s="98"/>
      <c r="AM652" s="98"/>
      <c r="AN652" s="98"/>
      <c r="AO652" s="98"/>
    </row>
    <row r="653" spans="1:41" ht="22.5" customHeight="1" x14ac:dyDescent="0.55000000000000004">
      <c r="A653" s="5">
        <v>1000</v>
      </c>
      <c r="B653" s="52" t="s">
        <v>66</v>
      </c>
      <c r="C653" s="59"/>
      <c r="D653" s="60"/>
      <c r="E653" s="149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11"/>
      <c r="S653" s="43"/>
      <c r="W653" s="14"/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  <c r="AI653" s="98"/>
      <c r="AJ653" s="98"/>
      <c r="AK653" s="98"/>
      <c r="AL653" s="98"/>
      <c r="AM653" s="98"/>
      <c r="AN653" s="98"/>
      <c r="AO653" s="98"/>
    </row>
    <row r="654" spans="1:41" ht="22.5" customHeight="1" x14ac:dyDescent="0.55000000000000004">
      <c r="A654" s="5">
        <v>1000</v>
      </c>
      <c r="B654" s="52" t="s">
        <v>66</v>
      </c>
      <c r="C654" s="59"/>
      <c r="D654" s="60"/>
      <c r="E654" s="149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11"/>
      <c r="S654" s="43"/>
      <c r="W654" s="14"/>
      <c r="Y654" s="98"/>
      <c r="Z654" s="98"/>
      <c r="AA654" s="98"/>
      <c r="AB654" s="98"/>
      <c r="AC654" s="98"/>
      <c r="AD654" s="98"/>
      <c r="AE654" s="98"/>
      <c r="AF654" s="98"/>
      <c r="AG654" s="98"/>
      <c r="AH654" s="98"/>
      <c r="AI654" s="98"/>
      <c r="AJ654" s="98"/>
      <c r="AK654" s="98"/>
      <c r="AL654" s="98"/>
      <c r="AM654" s="98"/>
      <c r="AN654" s="98"/>
      <c r="AO654" s="98"/>
    </row>
    <row r="655" spans="1:41" ht="22.5" customHeight="1" x14ac:dyDescent="0.55000000000000004">
      <c r="A655" s="5">
        <v>1000</v>
      </c>
      <c r="B655" s="52" t="s">
        <v>66</v>
      </c>
      <c r="C655" s="59"/>
      <c r="D655" s="60"/>
      <c r="E655" s="149"/>
      <c r="F655" s="60"/>
      <c r="G655" s="60"/>
      <c r="H655" s="15"/>
      <c r="I655" s="6"/>
      <c r="J655" s="7"/>
      <c r="K655" s="7"/>
      <c r="L655" s="6"/>
      <c r="M655" s="8"/>
      <c r="N655" s="21"/>
      <c r="O655" s="10"/>
      <c r="P655" s="10"/>
      <c r="Q655" s="11"/>
      <c r="R655" s="11"/>
      <c r="S655" s="43"/>
      <c r="W655" s="14"/>
    </row>
    <row r="656" spans="1:41" ht="22.5" customHeight="1" x14ac:dyDescent="0.55000000000000004">
      <c r="A656" s="5">
        <v>1000</v>
      </c>
      <c r="B656" s="52" t="s">
        <v>66</v>
      </c>
      <c r="C656" s="59"/>
      <c r="D656" s="60"/>
      <c r="E656" s="149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11"/>
      <c r="S656" s="43"/>
    </row>
    <row r="657" spans="1:23" ht="22.5" customHeight="1" x14ac:dyDescent="0.55000000000000004">
      <c r="A657" s="5">
        <v>1000</v>
      </c>
      <c r="B657" s="52" t="s">
        <v>66</v>
      </c>
      <c r="C657" s="59"/>
      <c r="D657" s="60"/>
      <c r="E657" s="149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11"/>
      <c r="S657" s="43"/>
      <c r="W657" s="14"/>
    </row>
    <row r="658" spans="1:23" ht="22.5" customHeight="1" x14ac:dyDescent="0.55000000000000004">
      <c r="A658" s="5">
        <v>1000</v>
      </c>
      <c r="B658" s="52" t="s">
        <v>66</v>
      </c>
      <c r="C658" s="59"/>
      <c r="D658" s="60"/>
      <c r="E658" s="149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11"/>
      <c r="S658" s="43"/>
    </row>
    <row r="659" spans="1:23" ht="22.5" customHeight="1" x14ac:dyDescent="0.55000000000000004">
      <c r="A659" s="5">
        <v>1000</v>
      </c>
      <c r="B659" s="52" t="s">
        <v>66</v>
      </c>
      <c r="C659" s="59"/>
      <c r="D659" s="60"/>
      <c r="E659" s="149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11"/>
      <c r="S659" s="43"/>
      <c r="W659" s="14"/>
    </row>
    <row r="660" spans="1:23" ht="22.5" customHeight="1" x14ac:dyDescent="0.55000000000000004">
      <c r="A660" s="5">
        <v>1000</v>
      </c>
      <c r="B660" s="52" t="s">
        <v>66</v>
      </c>
      <c r="C660" s="59"/>
      <c r="D660" s="60"/>
      <c r="E660" s="149"/>
      <c r="F660" s="60"/>
      <c r="G660" s="60"/>
      <c r="H660" s="15"/>
      <c r="I660" s="6"/>
      <c r="J660" s="6"/>
      <c r="K660" s="6"/>
      <c r="L660" s="27"/>
      <c r="M660" s="8"/>
      <c r="N660" s="21"/>
      <c r="O660" s="10"/>
      <c r="P660" s="10"/>
      <c r="Q660" s="11"/>
      <c r="R660" s="11"/>
      <c r="S660" s="43"/>
    </row>
    <row r="661" spans="1:23" ht="22.5" customHeight="1" x14ac:dyDescent="0.55000000000000004">
      <c r="A661" s="5">
        <v>1000</v>
      </c>
      <c r="B661" s="52" t="s">
        <v>66</v>
      </c>
      <c r="C661" s="59"/>
      <c r="D661" s="60"/>
      <c r="E661" s="149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11"/>
      <c r="S661" s="43"/>
    </row>
    <row r="662" spans="1:23" ht="22.5" customHeight="1" x14ac:dyDescent="0.55000000000000004">
      <c r="A662" s="5">
        <v>1000</v>
      </c>
      <c r="B662" s="52" t="s">
        <v>66</v>
      </c>
      <c r="C662" s="59"/>
      <c r="D662" s="60"/>
      <c r="E662" s="149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11"/>
      <c r="S662" s="43"/>
    </row>
    <row r="663" spans="1:23" ht="22.5" customHeight="1" x14ac:dyDescent="0.55000000000000004">
      <c r="A663" s="5">
        <v>1000</v>
      </c>
      <c r="B663" s="52" t="s">
        <v>66</v>
      </c>
      <c r="C663" s="59"/>
      <c r="D663" s="60"/>
      <c r="E663" s="149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11"/>
      <c r="S663" s="43"/>
      <c r="W663" s="14"/>
    </row>
    <row r="664" spans="1:23" ht="22.5" customHeight="1" x14ac:dyDescent="0.55000000000000004">
      <c r="A664" s="5">
        <v>1000</v>
      </c>
      <c r="B664" s="52" t="s">
        <v>66</v>
      </c>
      <c r="C664" s="59"/>
      <c r="D664" s="60"/>
      <c r="E664" s="149"/>
      <c r="F664" s="60"/>
      <c r="G664" s="60"/>
      <c r="H664" s="15"/>
      <c r="I664" s="6"/>
      <c r="J664" s="6"/>
      <c r="K664" s="6"/>
      <c r="L664" s="27"/>
      <c r="M664" s="8"/>
      <c r="N664" s="21"/>
      <c r="O664" s="10"/>
      <c r="P664" s="10"/>
      <c r="Q664" s="11"/>
      <c r="R664" s="11"/>
      <c r="S664" s="43"/>
      <c r="W664" s="14"/>
    </row>
    <row r="665" spans="1:23" ht="22.5" customHeight="1" x14ac:dyDescent="0.55000000000000004">
      <c r="A665" s="5">
        <v>1000</v>
      </c>
      <c r="B665" s="52" t="s">
        <v>66</v>
      </c>
      <c r="C665" s="59"/>
      <c r="D665" s="60"/>
      <c r="E665" s="149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11"/>
      <c r="S665" s="43"/>
      <c r="W665" s="14"/>
    </row>
    <row r="666" spans="1:23" ht="22.5" customHeight="1" x14ac:dyDescent="0.55000000000000004">
      <c r="A666" s="5">
        <v>1000</v>
      </c>
      <c r="B666" s="52" t="s">
        <v>66</v>
      </c>
      <c r="C666" s="59"/>
      <c r="D666" s="60"/>
      <c r="E666" s="149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11"/>
      <c r="S666" s="43"/>
      <c r="W666" s="14"/>
    </row>
    <row r="667" spans="1:23" ht="22.5" customHeight="1" x14ac:dyDescent="0.55000000000000004">
      <c r="A667" s="5">
        <v>1000</v>
      </c>
      <c r="B667" s="52" t="s">
        <v>66</v>
      </c>
      <c r="C667" s="59"/>
      <c r="D667" s="60"/>
      <c r="E667" s="149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11"/>
      <c r="S667" s="43"/>
      <c r="W667" s="14"/>
    </row>
    <row r="668" spans="1:23" ht="22.5" customHeight="1" x14ac:dyDescent="0.55000000000000004">
      <c r="A668" s="5"/>
      <c r="B668" s="52"/>
      <c r="C668" s="59"/>
      <c r="D668" s="60"/>
      <c r="E668" s="149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11"/>
      <c r="S668" s="43"/>
    </row>
    <row r="669" spans="1:23" ht="22.5" customHeight="1" x14ac:dyDescent="0.55000000000000004">
      <c r="A669" s="5"/>
      <c r="B669" s="52"/>
      <c r="C669" s="59"/>
      <c r="D669" s="60"/>
      <c r="E669" s="149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11"/>
      <c r="S669" s="43"/>
      <c r="W669" s="14"/>
    </row>
    <row r="670" spans="1:23" ht="22.5" customHeight="1" x14ac:dyDescent="0.55000000000000004">
      <c r="A670" s="5"/>
      <c r="B670" s="52"/>
      <c r="C670" s="59"/>
      <c r="D670" s="60"/>
      <c r="E670" s="149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11"/>
      <c r="S670" s="43"/>
    </row>
    <row r="671" spans="1:23" ht="22.5" customHeight="1" x14ac:dyDescent="0.55000000000000004">
      <c r="A671" s="5"/>
      <c r="B671" s="52"/>
      <c r="C671" s="59"/>
      <c r="D671" s="60"/>
      <c r="E671" s="149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11"/>
      <c r="S671" s="43"/>
      <c r="W671" s="14"/>
    </row>
    <row r="672" spans="1:23" ht="22.5" customHeight="1" x14ac:dyDescent="0.55000000000000004">
      <c r="A672" s="5"/>
      <c r="B672" s="52"/>
      <c r="C672" s="59"/>
      <c r="D672" s="60"/>
      <c r="E672" s="149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11"/>
      <c r="S672" s="43"/>
    </row>
    <row r="673" spans="1:23" ht="22.5" customHeight="1" x14ac:dyDescent="0.55000000000000004">
      <c r="A673" s="5"/>
      <c r="B673" s="52"/>
      <c r="C673" s="59"/>
      <c r="D673" s="60"/>
      <c r="E673" s="149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11"/>
      <c r="S673" s="43"/>
    </row>
    <row r="674" spans="1:23" ht="22.5" customHeight="1" x14ac:dyDescent="0.55000000000000004">
      <c r="A674" s="5"/>
      <c r="B674" s="52"/>
      <c r="C674" s="59"/>
      <c r="D674" s="60"/>
      <c r="E674" s="149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11"/>
      <c r="S674" s="43"/>
    </row>
    <row r="675" spans="1:23" ht="22.5" customHeight="1" x14ac:dyDescent="0.55000000000000004">
      <c r="A675" s="5"/>
      <c r="B675" s="52"/>
      <c r="C675" s="59"/>
      <c r="D675" s="60"/>
      <c r="E675" s="149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11"/>
      <c r="S675" s="43"/>
      <c r="W675" s="14"/>
    </row>
    <row r="676" spans="1:23" ht="22.5" customHeight="1" x14ac:dyDescent="0.55000000000000004">
      <c r="A676" s="5"/>
      <c r="B676" s="52"/>
      <c r="C676" s="59"/>
      <c r="D676" s="60"/>
      <c r="E676" s="149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11"/>
      <c r="S676" s="43"/>
      <c r="W676" s="14"/>
    </row>
    <row r="677" spans="1:23" ht="22.5" customHeight="1" x14ac:dyDescent="0.55000000000000004">
      <c r="A677" s="5"/>
      <c r="B677" s="52"/>
      <c r="C677" s="59"/>
      <c r="D677" s="60"/>
      <c r="E677" s="149"/>
      <c r="F677" s="60"/>
      <c r="G677" s="60"/>
      <c r="H677" s="15"/>
      <c r="I677" s="6"/>
      <c r="J677" s="6"/>
      <c r="K677" s="6"/>
      <c r="L677" s="6"/>
      <c r="M677" s="8"/>
      <c r="N677" s="28"/>
      <c r="O677" s="10"/>
      <c r="P677" s="10"/>
      <c r="Q677" s="11"/>
      <c r="R677" s="11"/>
      <c r="S677" s="43"/>
      <c r="W677" s="14"/>
    </row>
    <row r="678" spans="1:23" ht="22.5" customHeight="1" x14ac:dyDescent="0.55000000000000004">
      <c r="A678" s="5"/>
      <c r="B678" s="52"/>
      <c r="C678" s="59"/>
      <c r="D678" s="60"/>
      <c r="E678" s="149"/>
      <c r="F678" s="60"/>
      <c r="G678" s="60"/>
      <c r="H678" s="15"/>
      <c r="I678" s="6"/>
      <c r="J678" s="6"/>
      <c r="K678" s="6"/>
      <c r="L678" s="6"/>
      <c r="M678" s="8"/>
      <c r="N678" s="28"/>
      <c r="O678" s="10"/>
      <c r="P678" s="10"/>
      <c r="Q678" s="11"/>
      <c r="R678" s="11"/>
      <c r="S678" s="43"/>
    </row>
    <row r="679" spans="1:23" ht="22.5" customHeight="1" x14ac:dyDescent="0.55000000000000004">
      <c r="A679" s="5"/>
      <c r="B679" s="52"/>
      <c r="C679" s="59"/>
      <c r="D679" s="60"/>
      <c r="E679" s="149"/>
      <c r="F679" s="60"/>
      <c r="G679" s="60"/>
      <c r="H679" s="15"/>
      <c r="I679" s="6"/>
      <c r="J679" s="6"/>
      <c r="K679" s="6"/>
      <c r="L679" s="27"/>
      <c r="M679" s="8"/>
      <c r="N679" s="28"/>
      <c r="O679" s="10"/>
      <c r="P679" s="10"/>
      <c r="Q679" s="11"/>
      <c r="R679" s="11"/>
      <c r="S679" s="43"/>
      <c r="W679" s="14"/>
    </row>
    <row r="680" spans="1:23" ht="22.5" customHeight="1" x14ac:dyDescent="0.55000000000000004">
      <c r="A680" s="5"/>
      <c r="B680" s="52"/>
      <c r="C680" s="59"/>
      <c r="D680" s="60"/>
      <c r="E680" s="149"/>
      <c r="F680" s="60"/>
      <c r="G680" s="60"/>
      <c r="H680" s="15"/>
      <c r="I680" s="6"/>
      <c r="J680" s="6"/>
      <c r="K680" s="6"/>
      <c r="L680" s="6"/>
      <c r="M680" s="8"/>
      <c r="N680" s="28"/>
      <c r="O680" s="10"/>
      <c r="P680" s="10"/>
      <c r="Q680" s="11"/>
      <c r="R680" s="11"/>
      <c r="S680" s="43"/>
    </row>
    <row r="681" spans="1:23" x14ac:dyDescent="0.55000000000000004">
      <c r="A681" s="5"/>
      <c r="B681" s="52"/>
      <c r="C681" s="59"/>
      <c r="D681" s="60"/>
      <c r="E681" s="149"/>
      <c r="F681" s="60"/>
      <c r="G681" s="60"/>
      <c r="H681" s="15"/>
      <c r="I681" s="6"/>
      <c r="J681" s="6"/>
      <c r="K681" s="6"/>
      <c r="L681" s="24"/>
      <c r="M681" s="8"/>
      <c r="N681" s="28"/>
      <c r="O681" s="10"/>
      <c r="P681" s="10"/>
      <c r="Q681" s="11"/>
      <c r="R681" s="11"/>
      <c r="S681" s="43"/>
      <c r="W681" s="14"/>
    </row>
    <row r="682" spans="1:23" x14ac:dyDescent="0.55000000000000004">
      <c r="A682" s="5"/>
      <c r="B682" s="52"/>
      <c r="C682" s="59"/>
      <c r="D682" s="60"/>
      <c r="E682" s="149"/>
      <c r="F682" s="60"/>
      <c r="G682" s="60"/>
      <c r="H682" s="15"/>
      <c r="I682" s="6"/>
      <c r="J682" s="6"/>
      <c r="K682" s="6"/>
      <c r="L682" s="24"/>
      <c r="M682" s="8"/>
      <c r="N682" s="28"/>
      <c r="O682" s="10"/>
      <c r="P682" s="10"/>
      <c r="Q682" s="11"/>
      <c r="R682" s="11"/>
      <c r="S682" s="43"/>
      <c r="W682" s="14"/>
    </row>
    <row r="683" spans="1:23" x14ac:dyDescent="0.55000000000000004">
      <c r="A683" s="5"/>
      <c r="B683" s="52"/>
      <c r="C683" s="59"/>
      <c r="D683" s="60"/>
      <c r="E683" s="149"/>
      <c r="F683" s="60"/>
      <c r="G683" s="60"/>
      <c r="H683" s="15"/>
      <c r="I683" s="6"/>
      <c r="J683" s="6"/>
      <c r="K683" s="6"/>
      <c r="L683" s="24"/>
      <c r="M683" s="8"/>
      <c r="N683" s="21"/>
      <c r="O683" s="10"/>
      <c r="P683" s="10"/>
      <c r="Q683" s="11"/>
      <c r="R683" s="11"/>
      <c r="S683" s="43"/>
    </row>
    <row r="684" spans="1:23" ht="22.5" customHeight="1" x14ac:dyDescent="0.55000000000000004">
      <c r="A684" s="5"/>
      <c r="B684" s="52"/>
      <c r="C684" s="59"/>
      <c r="D684" s="60"/>
      <c r="E684" s="149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0"/>
      <c r="Q684" s="11"/>
      <c r="R684" s="11"/>
      <c r="S684" s="43"/>
    </row>
    <row r="685" spans="1:23" ht="22.5" customHeight="1" x14ac:dyDescent="0.55000000000000004">
      <c r="A685" s="5"/>
      <c r="B685" s="52"/>
      <c r="C685" s="59"/>
      <c r="D685" s="60"/>
      <c r="E685" s="149"/>
      <c r="F685" s="60"/>
      <c r="G685" s="60"/>
      <c r="H685" s="15"/>
      <c r="I685" s="6"/>
      <c r="J685" s="7"/>
      <c r="K685" s="7"/>
      <c r="L685" s="24"/>
      <c r="M685" s="8"/>
      <c r="N685" s="21"/>
      <c r="O685" s="10"/>
      <c r="P685" s="10"/>
      <c r="Q685" s="11"/>
      <c r="R685" s="11"/>
      <c r="S685" s="43"/>
    </row>
    <row r="686" spans="1:23" ht="22.5" customHeight="1" x14ac:dyDescent="0.55000000000000004">
      <c r="A686" s="5"/>
      <c r="B686" s="52"/>
      <c r="C686" s="59"/>
      <c r="D686" s="60"/>
      <c r="E686" s="149"/>
      <c r="F686" s="60"/>
      <c r="G686" s="60"/>
      <c r="H686" s="15"/>
      <c r="I686" s="6"/>
      <c r="J686" s="7"/>
      <c r="K686" s="7"/>
      <c r="L686" s="7"/>
      <c r="M686" s="8"/>
      <c r="N686" s="21"/>
      <c r="O686" s="10"/>
      <c r="P686" s="10"/>
      <c r="Q686" s="11"/>
      <c r="R686" s="11"/>
      <c r="S686" s="43"/>
      <c r="W686" s="14"/>
    </row>
    <row r="687" spans="1:23" ht="22.5" customHeight="1" x14ac:dyDescent="0.55000000000000004">
      <c r="A687" s="5"/>
      <c r="B687" s="52"/>
      <c r="C687" s="59"/>
      <c r="D687" s="60"/>
      <c r="E687" s="149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0"/>
      <c r="Q687" s="11"/>
      <c r="R687" s="11"/>
      <c r="S687" s="43"/>
    </row>
    <row r="688" spans="1:23" ht="22.5" customHeight="1" x14ac:dyDescent="0.55000000000000004">
      <c r="A688" s="5"/>
      <c r="B688" s="52"/>
      <c r="C688" s="59"/>
      <c r="D688" s="60"/>
      <c r="E688" s="149"/>
      <c r="F688" s="60"/>
      <c r="G688" s="60"/>
      <c r="H688" s="15"/>
      <c r="I688" s="6"/>
      <c r="J688" s="7"/>
      <c r="K688" s="7"/>
      <c r="L688" s="6"/>
      <c r="M688" s="8"/>
      <c r="N688" s="21"/>
      <c r="O688" s="10"/>
      <c r="P688" s="10"/>
      <c r="Q688" s="11"/>
      <c r="R688" s="11"/>
      <c r="S688" s="43"/>
      <c r="W688" s="14"/>
    </row>
    <row r="689" spans="1:24" ht="22.5" customHeight="1" x14ac:dyDescent="0.55000000000000004">
      <c r="A689" s="5"/>
      <c r="B689" s="52"/>
      <c r="C689" s="59"/>
      <c r="D689" s="60"/>
      <c r="E689" s="149"/>
      <c r="F689" s="60"/>
      <c r="G689" s="60"/>
      <c r="H689" s="15"/>
      <c r="I689" s="6"/>
      <c r="J689" s="7"/>
      <c r="K689" s="7"/>
      <c r="L689" s="7"/>
      <c r="M689" s="8"/>
      <c r="N689" s="21"/>
      <c r="O689" s="10"/>
      <c r="P689" s="10"/>
      <c r="Q689" s="11"/>
      <c r="R689" s="11"/>
      <c r="S689" s="43"/>
    </row>
    <row r="690" spans="1:24" s="13" customFormat="1" ht="22.5" customHeight="1" x14ac:dyDescent="0.55000000000000004">
      <c r="A690" s="5"/>
      <c r="B690" s="52"/>
      <c r="C690" s="59"/>
      <c r="D690" s="60"/>
      <c r="E690" s="149"/>
      <c r="F690" s="60"/>
      <c r="G690" s="60"/>
      <c r="H690" s="15"/>
      <c r="I690" s="6"/>
      <c r="J690" s="6"/>
      <c r="K690" s="6"/>
      <c r="L690" s="6"/>
      <c r="M690" s="8"/>
      <c r="N690" s="21"/>
      <c r="O690" s="10"/>
      <c r="P690" s="128"/>
      <c r="Q690" s="3"/>
      <c r="R690" s="3"/>
      <c r="S690" s="50"/>
      <c r="X690" s="3"/>
    </row>
    <row r="691" spans="1:24" s="13" customFormat="1" ht="22.5" customHeight="1" x14ac:dyDescent="0.55000000000000004">
      <c r="A691" s="5"/>
      <c r="B691" s="52"/>
      <c r="C691" s="59"/>
      <c r="D691" s="60"/>
      <c r="E691" s="149"/>
      <c r="F691" s="60"/>
      <c r="G691" s="60"/>
      <c r="H691" s="15"/>
      <c r="I691" s="6"/>
      <c r="J691" s="7"/>
      <c r="K691" s="7"/>
      <c r="L691" s="6"/>
      <c r="M691" s="8"/>
      <c r="N691" s="21"/>
      <c r="O691" s="10"/>
      <c r="P691" s="128"/>
      <c r="Q691" s="3"/>
      <c r="R691" s="3"/>
      <c r="S691" s="50"/>
      <c r="X691" s="3"/>
    </row>
    <row r="692" spans="1:24" s="13" customFormat="1" ht="22.5" customHeight="1" x14ac:dyDescent="0.55000000000000004">
      <c r="A692" s="5"/>
      <c r="B692" s="52"/>
      <c r="C692" s="59"/>
      <c r="D692" s="60"/>
      <c r="E692" s="149"/>
      <c r="F692" s="60"/>
      <c r="G692" s="60"/>
      <c r="H692" s="15"/>
      <c r="I692" s="6"/>
      <c r="J692" s="7"/>
      <c r="K692" s="7"/>
      <c r="L692" s="7"/>
      <c r="M692" s="8"/>
      <c r="N692" s="21"/>
      <c r="O692" s="10"/>
      <c r="P692" s="128"/>
      <c r="Q692" s="3"/>
      <c r="R692" s="3"/>
      <c r="S692" s="50"/>
      <c r="X692" s="3"/>
    </row>
    <row r="693" spans="1:24" s="13" customFormat="1" ht="22.5" customHeight="1" x14ac:dyDescent="0.55000000000000004">
      <c r="A693" s="5"/>
      <c r="B693" s="52"/>
      <c r="C693" s="59"/>
      <c r="D693" s="60"/>
      <c r="E693" s="149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28"/>
      <c r="Q693" s="3"/>
      <c r="R693" s="3"/>
      <c r="S693" s="50"/>
      <c r="X693" s="3"/>
    </row>
    <row r="694" spans="1:24" s="13" customFormat="1" ht="22.5" customHeight="1" x14ac:dyDescent="0.55000000000000004">
      <c r="A694" s="5"/>
      <c r="B694" s="52"/>
      <c r="C694" s="59"/>
      <c r="D694" s="60"/>
      <c r="E694" s="149"/>
      <c r="F694" s="60"/>
      <c r="G694" s="60"/>
      <c r="H694" s="15"/>
      <c r="I694" s="6"/>
      <c r="J694" s="7"/>
      <c r="K694" s="7"/>
      <c r="L694" s="6"/>
      <c r="M694" s="8"/>
      <c r="N694" s="21"/>
      <c r="O694" s="10"/>
      <c r="P694" s="128"/>
      <c r="Q694" s="3"/>
      <c r="R694" s="3"/>
      <c r="S694" s="50"/>
      <c r="X694" s="3"/>
    </row>
    <row r="695" spans="1:24" s="13" customFormat="1" ht="22.5" customHeight="1" x14ac:dyDescent="0.55000000000000004">
      <c r="A695" s="5"/>
      <c r="B695" s="52"/>
      <c r="C695" s="59"/>
      <c r="D695" s="60"/>
      <c r="E695" s="149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28"/>
      <c r="Q695" s="3"/>
      <c r="R695" s="3"/>
      <c r="S695" s="50"/>
      <c r="X695" s="3"/>
    </row>
    <row r="696" spans="1:24" s="13" customFormat="1" ht="22.5" customHeight="1" x14ac:dyDescent="0.55000000000000004">
      <c r="A696" s="5"/>
      <c r="B696" s="52"/>
      <c r="C696" s="59"/>
      <c r="D696" s="60"/>
      <c r="E696" s="149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28"/>
      <c r="Q696" s="3"/>
      <c r="R696" s="3"/>
      <c r="S696" s="50"/>
      <c r="X696" s="3"/>
    </row>
    <row r="697" spans="1:24" s="13" customFormat="1" ht="22.5" customHeight="1" x14ac:dyDescent="0.55000000000000004">
      <c r="A697" s="5"/>
      <c r="B697" s="52"/>
      <c r="C697" s="59"/>
      <c r="D697" s="60"/>
      <c r="E697" s="149"/>
      <c r="F697" s="60"/>
      <c r="G697" s="60"/>
      <c r="H697" s="15"/>
      <c r="I697" s="6"/>
      <c r="J697" s="6"/>
      <c r="K697" s="6"/>
      <c r="L697" s="7"/>
      <c r="M697" s="8"/>
      <c r="N697" s="21"/>
      <c r="O697" s="10"/>
      <c r="P697" s="128"/>
      <c r="Q697" s="3"/>
      <c r="R697" s="3"/>
      <c r="S697" s="50"/>
      <c r="X697" s="3"/>
    </row>
    <row r="698" spans="1:24" s="13" customFormat="1" ht="22.5" customHeight="1" x14ac:dyDescent="0.55000000000000004">
      <c r="A698" s="5"/>
      <c r="B698" s="52"/>
      <c r="C698" s="59"/>
      <c r="D698" s="60"/>
      <c r="E698" s="149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28"/>
      <c r="Q698" s="3"/>
      <c r="R698" s="3"/>
      <c r="S698" s="50"/>
      <c r="X698" s="3"/>
    </row>
    <row r="699" spans="1:24" s="13" customFormat="1" ht="22.5" customHeight="1" x14ac:dyDescent="0.55000000000000004">
      <c r="A699" s="5"/>
      <c r="B699" s="52"/>
      <c r="C699" s="59"/>
      <c r="D699" s="60"/>
      <c r="E699" s="149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3"/>
      <c r="S699" s="50"/>
      <c r="X699" s="3"/>
    </row>
    <row r="700" spans="1:24" s="13" customFormat="1" ht="22.5" customHeight="1" x14ac:dyDescent="0.55000000000000004">
      <c r="A700" s="5"/>
      <c r="B700" s="52"/>
      <c r="C700" s="59"/>
      <c r="D700" s="60"/>
      <c r="E700" s="149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3"/>
      <c r="S700" s="50"/>
      <c r="X700" s="3"/>
    </row>
    <row r="701" spans="1:24" s="13" customFormat="1" ht="22.5" customHeight="1" x14ac:dyDescent="0.55000000000000004">
      <c r="A701" s="5"/>
      <c r="B701" s="52"/>
      <c r="C701" s="59"/>
      <c r="D701" s="60"/>
      <c r="E701" s="149"/>
      <c r="F701" s="60"/>
      <c r="G701" s="60"/>
      <c r="H701" s="15"/>
      <c r="I701" s="6"/>
      <c r="J701" s="6"/>
      <c r="K701" s="7"/>
      <c r="L701" s="6"/>
      <c r="M701" s="8"/>
      <c r="N701" s="9"/>
      <c r="O701" s="10"/>
      <c r="P701" s="128"/>
      <c r="Q701" s="3"/>
      <c r="R701" s="3"/>
      <c r="S701" s="50"/>
      <c r="X701" s="3"/>
    </row>
    <row r="702" spans="1:24" s="13" customFormat="1" ht="22.5" customHeight="1" x14ac:dyDescent="0.55000000000000004">
      <c r="A702" s="5"/>
      <c r="B702" s="52"/>
      <c r="C702" s="59"/>
      <c r="D702" s="60"/>
      <c r="E702" s="149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3"/>
      <c r="S702" s="50"/>
      <c r="X702" s="3"/>
    </row>
    <row r="703" spans="1:24" s="13" customFormat="1" ht="22.5" customHeight="1" x14ac:dyDescent="0.55000000000000004">
      <c r="A703" s="5"/>
      <c r="B703" s="52"/>
      <c r="C703" s="59"/>
      <c r="D703" s="60"/>
      <c r="E703" s="149"/>
      <c r="F703" s="60"/>
      <c r="G703" s="60"/>
      <c r="H703" s="15"/>
      <c r="I703" s="6"/>
      <c r="J703" s="6"/>
      <c r="K703" s="7"/>
      <c r="L703" s="6"/>
      <c r="M703" s="8"/>
      <c r="N703" s="21"/>
      <c r="O703" s="10"/>
      <c r="P703" s="128"/>
      <c r="Q703" s="3"/>
      <c r="R703" s="3"/>
      <c r="S703" s="50"/>
      <c r="X703" s="3"/>
    </row>
    <row r="704" spans="1:24" s="13" customFormat="1" ht="22.5" customHeight="1" x14ac:dyDescent="0.55000000000000004">
      <c r="A704" s="5"/>
      <c r="B704" s="52"/>
      <c r="C704" s="59"/>
      <c r="D704" s="60"/>
      <c r="E704" s="149"/>
      <c r="F704" s="60"/>
      <c r="G704" s="60"/>
      <c r="H704" s="15"/>
      <c r="I704" s="6"/>
      <c r="J704" s="6"/>
      <c r="K704" s="7"/>
      <c r="L704" s="6"/>
      <c r="M704" s="8"/>
      <c r="N704" s="21"/>
      <c r="O704" s="10"/>
      <c r="P704" s="128"/>
      <c r="Q704" s="3"/>
      <c r="R704" s="3"/>
      <c r="S704" s="50"/>
      <c r="X704" s="3"/>
    </row>
    <row r="705" spans="1:24" s="13" customFormat="1" ht="22.5" customHeight="1" x14ac:dyDescent="0.55000000000000004">
      <c r="A705" s="5"/>
      <c r="B705" s="52"/>
      <c r="C705" s="59"/>
      <c r="D705" s="60"/>
      <c r="E705" s="149"/>
      <c r="F705" s="60"/>
      <c r="G705" s="60"/>
      <c r="H705" s="56"/>
      <c r="I705" s="7"/>
      <c r="J705" s="6"/>
      <c r="K705" s="7"/>
      <c r="L705" s="6"/>
      <c r="M705" s="8"/>
      <c r="N705" s="21"/>
      <c r="O705" s="10"/>
      <c r="P705" s="128"/>
      <c r="Q705" s="3"/>
      <c r="R705" s="3"/>
      <c r="S705" s="50"/>
      <c r="X705" s="3"/>
    </row>
    <row r="706" spans="1:24" s="13" customFormat="1" ht="22.5" customHeight="1" x14ac:dyDescent="0.55000000000000004">
      <c r="A706" s="5"/>
      <c r="B706" s="52"/>
      <c r="C706" s="59"/>
      <c r="D706" s="60"/>
      <c r="E706" s="149"/>
      <c r="F706" s="60"/>
      <c r="G706" s="60"/>
      <c r="H706" s="22"/>
      <c r="I706" s="6"/>
      <c r="J706" s="6"/>
      <c r="K706" s="7"/>
      <c r="L706" s="6"/>
      <c r="M706" s="8"/>
      <c r="N706" s="21"/>
      <c r="O706" s="10"/>
      <c r="P706" s="128"/>
      <c r="Q706" s="3"/>
      <c r="R706" s="3"/>
      <c r="S706" s="50"/>
      <c r="X706" s="3"/>
    </row>
    <row r="707" spans="1:24" s="13" customFormat="1" ht="22.5" customHeight="1" x14ac:dyDescent="0.55000000000000004">
      <c r="A707" s="5"/>
      <c r="B707" s="52"/>
      <c r="C707" s="59"/>
      <c r="D707" s="60"/>
      <c r="E707" s="149"/>
      <c r="F707" s="60"/>
      <c r="G707" s="60"/>
      <c r="H707" s="15"/>
      <c r="I707" s="6"/>
      <c r="J707" s="29"/>
      <c r="K707" s="7"/>
      <c r="L707" s="6"/>
      <c r="M707" s="8"/>
      <c r="N707" s="21"/>
      <c r="O707" s="10"/>
      <c r="P707" s="128"/>
      <c r="Q707" s="3"/>
      <c r="R707" s="3"/>
      <c r="S707" s="50"/>
      <c r="X707" s="3"/>
    </row>
    <row r="708" spans="1:24" s="13" customFormat="1" ht="22.5" customHeight="1" x14ac:dyDescent="0.55000000000000004">
      <c r="A708" s="5"/>
      <c r="B708" s="52"/>
      <c r="C708" s="59"/>
      <c r="D708" s="60"/>
      <c r="E708" s="149"/>
      <c r="F708" s="60"/>
      <c r="G708" s="60"/>
      <c r="H708" s="15"/>
      <c r="I708" s="6"/>
      <c r="J708" s="6"/>
      <c r="K708" s="29"/>
      <c r="L708" s="6"/>
      <c r="M708" s="8"/>
      <c r="N708" s="21"/>
      <c r="O708" s="10"/>
      <c r="P708" s="128"/>
      <c r="Q708" s="3"/>
      <c r="R708" s="3"/>
      <c r="S708" s="50"/>
      <c r="X708" s="3"/>
    </row>
    <row r="709" spans="1:24" s="13" customFormat="1" ht="22.5" customHeight="1" x14ac:dyDescent="0.55000000000000004">
      <c r="A709" s="5"/>
      <c r="B709" s="52"/>
      <c r="C709" s="59"/>
      <c r="D709" s="60"/>
      <c r="E709" s="149"/>
      <c r="F709" s="60"/>
      <c r="G709" s="60"/>
      <c r="H709" s="15"/>
      <c r="I709" s="6"/>
      <c r="J709" s="6"/>
      <c r="K709" s="7"/>
      <c r="L709" s="29"/>
      <c r="M709" s="8"/>
      <c r="N709" s="21"/>
      <c r="O709" s="10"/>
      <c r="P709" s="128"/>
      <c r="Q709" s="3"/>
      <c r="R709" s="3"/>
      <c r="S709" s="50"/>
      <c r="X709" s="3"/>
    </row>
    <row r="710" spans="1:24" s="13" customFormat="1" ht="22.5" customHeight="1" x14ac:dyDescent="0.55000000000000004">
      <c r="A710" s="5"/>
      <c r="B710" s="52"/>
      <c r="C710" s="59"/>
      <c r="D710" s="60"/>
      <c r="E710" s="149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3"/>
      <c r="S710" s="50"/>
      <c r="X710" s="3"/>
    </row>
    <row r="711" spans="1:24" s="13" customFormat="1" ht="22.5" customHeight="1" x14ac:dyDescent="0.55000000000000004">
      <c r="A711" s="5"/>
      <c r="B711" s="52"/>
      <c r="C711" s="59"/>
      <c r="D711" s="60"/>
      <c r="E711" s="149"/>
      <c r="F711" s="60"/>
      <c r="G711" s="60"/>
      <c r="H711" s="15"/>
      <c r="I711" s="6"/>
      <c r="J711" s="7"/>
      <c r="K711" s="7"/>
      <c r="L711" s="6"/>
      <c r="M711" s="8"/>
      <c r="N711" s="21"/>
      <c r="O711" s="10"/>
      <c r="P711" s="128"/>
      <c r="Q711" s="3"/>
      <c r="R711" s="3"/>
      <c r="S711" s="50"/>
      <c r="X711" s="3"/>
    </row>
    <row r="712" spans="1:24" s="13" customFormat="1" ht="22.5" customHeight="1" x14ac:dyDescent="0.55000000000000004">
      <c r="A712" s="5"/>
      <c r="B712" s="52"/>
      <c r="C712" s="59"/>
      <c r="D712" s="60"/>
      <c r="E712" s="149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8"/>
      <c r="Q712" s="3"/>
      <c r="R712" s="3"/>
      <c r="S712" s="50"/>
      <c r="X712" s="3"/>
    </row>
    <row r="713" spans="1:24" s="13" customFormat="1" ht="22.5" customHeight="1" x14ac:dyDescent="0.55000000000000004">
      <c r="A713" s="5"/>
      <c r="B713" s="52"/>
      <c r="C713" s="59"/>
      <c r="D713" s="60"/>
      <c r="E713" s="149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3"/>
      <c r="S713" s="50"/>
      <c r="X713" s="3"/>
    </row>
    <row r="714" spans="1:24" s="13" customFormat="1" ht="22.5" customHeight="1" x14ac:dyDescent="0.55000000000000004">
      <c r="A714" s="5"/>
      <c r="B714" s="52"/>
      <c r="C714" s="59"/>
      <c r="D714" s="60"/>
      <c r="E714" s="149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8"/>
      <c r="Q714" s="3"/>
      <c r="R714" s="3"/>
      <c r="S714" s="50"/>
      <c r="X714" s="3"/>
    </row>
    <row r="715" spans="1:24" s="13" customFormat="1" ht="22.5" customHeight="1" x14ac:dyDescent="0.55000000000000004">
      <c r="A715" s="5"/>
      <c r="B715" s="52"/>
      <c r="C715" s="59"/>
      <c r="D715" s="60"/>
      <c r="E715" s="149"/>
      <c r="F715" s="60"/>
      <c r="G715" s="60"/>
      <c r="H715" s="15"/>
      <c r="I715" s="6"/>
      <c r="J715" s="7"/>
      <c r="K715" s="6"/>
      <c r="L715" s="6"/>
      <c r="M715" s="8"/>
      <c r="N715" s="21"/>
      <c r="O715" s="10"/>
      <c r="P715" s="128"/>
      <c r="Q715" s="3"/>
      <c r="R715" s="3"/>
      <c r="S715" s="50"/>
      <c r="X715" s="3"/>
    </row>
    <row r="716" spans="1:24" s="13" customFormat="1" ht="22.5" customHeight="1" x14ac:dyDescent="0.55000000000000004">
      <c r="A716" s="5"/>
      <c r="B716" s="52"/>
      <c r="C716" s="59"/>
      <c r="D716" s="60"/>
      <c r="E716" s="149"/>
      <c r="F716" s="60"/>
      <c r="G716" s="60"/>
      <c r="H716" s="15"/>
      <c r="I716" s="6"/>
      <c r="J716" s="7"/>
      <c r="K716" s="7"/>
      <c r="L716" s="6"/>
      <c r="M716" s="8"/>
      <c r="N716" s="21"/>
      <c r="O716" s="10"/>
      <c r="P716" s="128"/>
      <c r="Q716" s="3"/>
      <c r="R716" s="3"/>
      <c r="S716" s="50"/>
      <c r="X716" s="3"/>
    </row>
    <row r="717" spans="1:24" s="13" customFormat="1" ht="22.5" customHeight="1" x14ac:dyDescent="0.55000000000000004">
      <c r="A717" s="5"/>
      <c r="B717" s="52"/>
      <c r="C717" s="59"/>
      <c r="D717" s="60"/>
      <c r="E717" s="149"/>
      <c r="F717" s="60"/>
      <c r="G717" s="60"/>
      <c r="H717" s="15"/>
      <c r="I717" s="6"/>
      <c r="J717" s="6"/>
      <c r="K717" s="7"/>
      <c r="L717" s="7"/>
      <c r="M717" s="8"/>
      <c r="N717" s="21"/>
      <c r="O717" s="10"/>
      <c r="P717" s="128"/>
      <c r="Q717" s="3"/>
      <c r="R717" s="3"/>
      <c r="S717" s="50"/>
      <c r="X717" s="3"/>
    </row>
    <row r="718" spans="1:24" s="13" customFormat="1" ht="22.5" customHeight="1" x14ac:dyDescent="0.55000000000000004">
      <c r="A718" s="5"/>
      <c r="B718" s="52"/>
      <c r="C718" s="59"/>
      <c r="D718" s="60"/>
      <c r="E718" s="149"/>
      <c r="F718" s="60"/>
      <c r="G718" s="60"/>
      <c r="H718" s="15"/>
      <c r="I718" s="6"/>
      <c r="J718" s="7"/>
      <c r="K718" s="6"/>
      <c r="L718" s="6"/>
      <c r="M718" s="8"/>
      <c r="N718" s="21"/>
      <c r="O718" s="10"/>
      <c r="P718" s="128"/>
      <c r="Q718" s="3"/>
      <c r="R718" s="3"/>
      <c r="S718" s="50"/>
      <c r="X718" s="3"/>
    </row>
    <row r="719" spans="1:24" s="13" customFormat="1" ht="22.5" customHeight="1" x14ac:dyDescent="0.55000000000000004">
      <c r="A719" s="5"/>
      <c r="B719" s="52"/>
      <c r="C719" s="59"/>
      <c r="D719" s="60"/>
      <c r="E719" s="149"/>
      <c r="F719" s="60"/>
      <c r="G719" s="60"/>
      <c r="H719" s="15"/>
      <c r="I719" s="6"/>
      <c r="J719" s="7"/>
      <c r="K719" s="7"/>
      <c r="L719" s="6"/>
      <c r="M719" s="8"/>
      <c r="N719" s="21"/>
      <c r="O719" s="10"/>
      <c r="P719" s="128"/>
      <c r="Q719" s="3"/>
      <c r="R719" s="3"/>
      <c r="S719" s="50"/>
      <c r="X719" s="3"/>
    </row>
    <row r="720" spans="1:24" s="13" customFormat="1" ht="22.5" customHeight="1" x14ac:dyDescent="0.55000000000000004">
      <c r="A720" s="5"/>
      <c r="B720" s="52"/>
      <c r="C720" s="59"/>
      <c r="D720" s="60"/>
      <c r="E720" s="149"/>
      <c r="F720" s="60"/>
      <c r="G720" s="60"/>
      <c r="H720" s="15"/>
      <c r="I720" s="6"/>
      <c r="J720" s="7"/>
      <c r="K720" s="7"/>
      <c r="L720" s="7"/>
      <c r="M720" s="8"/>
      <c r="N720" s="21"/>
      <c r="O720" s="10"/>
      <c r="P720" s="128"/>
      <c r="Q720" s="3"/>
      <c r="R720" s="3"/>
      <c r="S720" s="50"/>
      <c r="X720" s="3"/>
    </row>
    <row r="721" spans="1:24" s="13" customFormat="1" ht="22.5" customHeight="1" x14ac:dyDescent="0.55000000000000004">
      <c r="A721" s="5"/>
      <c r="B721" s="52"/>
      <c r="C721" s="59"/>
      <c r="D721" s="60"/>
      <c r="E721" s="149"/>
      <c r="F721" s="60"/>
      <c r="G721" s="60"/>
      <c r="H721" s="15"/>
      <c r="I721" s="6"/>
      <c r="J721" s="6"/>
      <c r="K721" s="7"/>
      <c r="L721" s="7"/>
      <c r="M721" s="8"/>
      <c r="N721" s="21"/>
      <c r="O721" s="10"/>
      <c r="P721" s="128"/>
      <c r="Q721" s="3"/>
      <c r="R721" s="3"/>
      <c r="S721" s="50"/>
      <c r="X721" s="3"/>
    </row>
    <row r="722" spans="1:24" s="13" customFormat="1" ht="22.5" customHeight="1" x14ac:dyDescent="0.55000000000000004">
      <c r="A722" s="5"/>
      <c r="B722" s="52"/>
      <c r="C722" s="59"/>
      <c r="D722" s="60"/>
      <c r="E722" s="149"/>
      <c r="F722" s="60"/>
      <c r="G722" s="60"/>
      <c r="H722" s="15"/>
      <c r="I722" s="6"/>
      <c r="J722" s="6"/>
      <c r="K722" s="7"/>
      <c r="L722" s="6"/>
      <c r="M722" s="8"/>
      <c r="N722" s="9"/>
      <c r="O722" s="10"/>
      <c r="P722" s="128"/>
      <c r="Q722" s="3"/>
      <c r="R722" s="3"/>
      <c r="S722" s="50"/>
      <c r="X722" s="3"/>
    </row>
    <row r="723" spans="1:24" s="13" customFormat="1" ht="22.5" customHeight="1" x14ac:dyDescent="0.55000000000000004">
      <c r="A723" s="5"/>
      <c r="B723" s="52"/>
      <c r="C723" s="59"/>
      <c r="D723" s="60"/>
      <c r="E723" s="149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3"/>
      <c r="S723" s="50"/>
      <c r="X723" s="3"/>
    </row>
    <row r="724" spans="1:24" s="13" customFormat="1" ht="22.5" customHeight="1" x14ac:dyDescent="0.55000000000000004">
      <c r="A724" s="5"/>
      <c r="B724" s="52"/>
      <c r="C724" s="59"/>
      <c r="D724" s="60"/>
      <c r="E724" s="149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8"/>
      <c r="Q724" s="3"/>
      <c r="R724" s="3"/>
      <c r="S724" s="50"/>
      <c r="X724" s="3"/>
    </row>
    <row r="725" spans="1:24" s="13" customFormat="1" ht="22.5" customHeight="1" x14ac:dyDescent="0.55000000000000004">
      <c r="A725" s="5"/>
      <c r="B725" s="52"/>
      <c r="C725" s="59"/>
      <c r="D725" s="60"/>
      <c r="E725" s="149"/>
      <c r="F725" s="60"/>
      <c r="G725" s="60"/>
      <c r="H725" s="15"/>
      <c r="I725" s="6"/>
      <c r="J725" s="6"/>
      <c r="K725" s="7"/>
      <c r="L725" s="6"/>
      <c r="M725" s="8"/>
      <c r="N725" s="21"/>
      <c r="O725" s="10"/>
      <c r="P725" s="128"/>
      <c r="Q725" s="3"/>
      <c r="R725" s="3"/>
      <c r="S725" s="50"/>
      <c r="X725" s="3"/>
    </row>
    <row r="726" spans="1:24" s="13" customFormat="1" ht="22.5" customHeight="1" x14ac:dyDescent="0.55000000000000004">
      <c r="A726" s="5"/>
      <c r="B726" s="52"/>
      <c r="C726" s="59"/>
      <c r="D726" s="60"/>
      <c r="E726" s="149"/>
      <c r="F726" s="60"/>
      <c r="G726" s="60"/>
      <c r="H726" s="22"/>
      <c r="I726" s="7"/>
      <c r="J726" s="6"/>
      <c r="K726" s="7"/>
      <c r="L726" s="6"/>
      <c r="M726" s="8"/>
      <c r="N726" s="21"/>
      <c r="O726" s="10"/>
      <c r="P726" s="128"/>
      <c r="Q726" s="3"/>
      <c r="R726" s="3"/>
      <c r="S726" s="50"/>
      <c r="X726" s="3"/>
    </row>
    <row r="727" spans="1:24" s="13" customFormat="1" ht="22.5" customHeight="1" x14ac:dyDescent="0.55000000000000004">
      <c r="A727" s="5"/>
      <c r="B727" s="52"/>
      <c r="C727" s="59"/>
      <c r="D727" s="60"/>
      <c r="E727" s="149"/>
      <c r="F727" s="60"/>
      <c r="G727" s="60"/>
      <c r="H727" s="22"/>
      <c r="I727" s="6"/>
      <c r="J727" s="6"/>
      <c r="K727" s="7"/>
      <c r="L727" s="6"/>
      <c r="M727" s="8"/>
      <c r="N727" s="21"/>
      <c r="O727" s="10"/>
      <c r="P727" s="128"/>
      <c r="Q727" s="3"/>
      <c r="R727" s="3"/>
      <c r="S727" s="50"/>
      <c r="X727" s="3"/>
    </row>
    <row r="728" spans="1:24" s="13" customFormat="1" ht="22.5" customHeight="1" x14ac:dyDescent="0.55000000000000004">
      <c r="A728" s="5"/>
      <c r="B728" s="52"/>
      <c r="C728" s="59"/>
      <c r="D728" s="60"/>
      <c r="E728" s="149"/>
      <c r="F728" s="60"/>
      <c r="G728" s="60"/>
      <c r="H728" s="15"/>
      <c r="I728" s="6"/>
      <c r="J728" s="29"/>
      <c r="K728" s="7"/>
      <c r="L728" s="6"/>
      <c r="M728" s="8"/>
      <c r="N728" s="21"/>
      <c r="O728" s="10"/>
      <c r="P728" s="128"/>
      <c r="Q728" s="3"/>
      <c r="R728" s="3"/>
      <c r="S728" s="50"/>
      <c r="X728" s="3"/>
    </row>
    <row r="729" spans="1:24" s="13" customFormat="1" ht="22.5" customHeight="1" x14ac:dyDescent="0.55000000000000004">
      <c r="A729" s="5"/>
      <c r="B729" s="52"/>
      <c r="C729" s="59"/>
      <c r="D729" s="60"/>
      <c r="E729" s="149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8"/>
      <c r="Q729" s="3"/>
      <c r="R729" s="3"/>
      <c r="S729" s="50"/>
      <c r="X729" s="3"/>
    </row>
    <row r="730" spans="1:24" s="13" customFormat="1" ht="22.5" customHeight="1" x14ac:dyDescent="0.55000000000000004">
      <c r="A730" s="5"/>
      <c r="B730" s="52"/>
      <c r="C730" s="59"/>
      <c r="D730" s="60"/>
      <c r="E730" s="149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3"/>
      <c r="S730" s="50"/>
      <c r="X730" s="3"/>
    </row>
    <row r="731" spans="1:24" s="13" customFormat="1" ht="22.5" customHeight="1" x14ac:dyDescent="0.55000000000000004">
      <c r="A731" s="5"/>
      <c r="B731" s="52"/>
      <c r="C731" s="59"/>
      <c r="D731" s="60"/>
      <c r="E731" s="149"/>
      <c r="F731" s="60"/>
      <c r="G731" s="60"/>
      <c r="H731" s="15"/>
      <c r="I731" s="6"/>
      <c r="J731" s="6"/>
      <c r="K731" s="6"/>
      <c r="L731" s="7"/>
      <c r="M731" s="8"/>
      <c r="N731" s="21"/>
      <c r="O731" s="10"/>
      <c r="P731" s="128"/>
      <c r="Q731" s="3"/>
      <c r="R731" s="3"/>
      <c r="S731" s="50"/>
      <c r="X731" s="3"/>
    </row>
    <row r="732" spans="1:24" s="13" customFormat="1" ht="22.5" customHeight="1" x14ac:dyDescent="0.55000000000000004">
      <c r="A732" s="5"/>
      <c r="B732" s="52"/>
      <c r="C732" s="59"/>
      <c r="D732" s="60"/>
      <c r="E732" s="149"/>
      <c r="F732" s="60"/>
      <c r="G732" s="60"/>
      <c r="H732" s="15"/>
      <c r="I732" s="6"/>
      <c r="J732" s="6"/>
      <c r="K732" s="6"/>
      <c r="L732" s="6"/>
      <c r="M732" s="8"/>
      <c r="N732" s="21"/>
      <c r="O732" s="10"/>
      <c r="P732" s="128"/>
      <c r="Q732" s="3"/>
      <c r="R732" s="3"/>
      <c r="S732" s="50"/>
      <c r="X732" s="3"/>
    </row>
    <row r="733" spans="1:24" s="13" customFormat="1" ht="22.5" customHeight="1" x14ac:dyDescent="0.55000000000000004">
      <c r="A733" s="5"/>
      <c r="B733" s="52"/>
      <c r="C733" s="59"/>
      <c r="D733" s="60"/>
      <c r="E733" s="149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3"/>
      <c r="S733" s="50"/>
      <c r="X733" s="3"/>
    </row>
    <row r="734" spans="1:24" s="13" customFormat="1" ht="22.5" customHeight="1" x14ac:dyDescent="0.55000000000000004">
      <c r="A734" s="5"/>
      <c r="B734" s="52"/>
      <c r="C734" s="59"/>
      <c r="D734" s="60"/>
      <c r="E734" s="149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8"/>
      <c r="Q734" s="3"/>
      <c r="R734" s="3"/>
      <c r="S734" s="50"/>
      <c r="X734" s="3"/>
    </row>
    <row r="735" spans="1:24" s="13" customFormat="1" ht="22.5" customHeight="1" x14ac:dyDescent="0.55000000000000004">
      <c r="A735" s="5"/>
      <c r="B735" s="52"/>
      <c r="C735" s="59"/>
      <c r="D735" s="60"/>
      <c r="E735" s="149"/>
      <c r="F735" s="60"/>
      <c r="G735" s="60"/>
      <c r="H735" s="15"/>
      <c r="I735" s="6"/>
      <c r="J735" s="6"/>
      <c r="K735" s="7"/>
      <c r="L735" s="6"/>
      <c r="M735" s="8"/>
      <c r="N735" s="21"/>
      <c r="O735" s="10"/>
      <c r="P735" s="128"/>
      <c r="Q735" s="3"/>
      <c r="R735" s="3"/>
      <c r="S735" s="50"/>
      <c r="X735" s="3"/>
    </row>
    <row r="736" spans="1:24" s="13" customFormat="1" ht="22.5" customHeight="1" x14ac:dyDescent="0.55000000000000004">
      <c r="A736" s="5"/>
      <c r="B736" s="52"/>
      <c r="C736" s="59"/>
      <c r="D736" s="60"/>
      <c r="E736" s="149"/>
      <c r="F736" s="60"/>
      <c r="G736" s="60"/>
      <c r="H736" s="15"/>
      <c r="I736" s="6"/>
      <c r="J736" s="6"/>
      <c r="K736" s="7"/>
      <c r="L736" s="6"/>
      <c r="M736" s="8"/>
      <c r="N736" s="9"/>
      <c r="O736" s="10"/>
      <c r="P736" s="128"/>
      <c r="Q736" s="3"/>
      <c r="R736" s="3"/>
      <c r="S736" s="50"/>
      <c r="X736" s="3"/>
    </row>
    <row r="737" spans="1:24" s="13" customFormat="1" ht="22.5" customHeight="1" x14ac:dyDescent="0.55000000000000004">
      <c r="A737" s="5"/>
      <c r="B737" s="52"/>
      <c r="C737" s="59"/>
      <c r="D737" s="60"/>
      <c r="E737" s="149"/>
      <c r="F737" s="60"/>
      <c r="G737" s="60"/>
      <c r="H737" s="15"/>
      <c r="I737" s="6"/>
      <c r="J737" s="6"/>
      <c r="K737" s="7"/>
      <c r="L737" s="6"/>
      <c r="M737" s="8"/>
      <c r="N737" s="21"/>
      <c r="O737" s="30"/>
      <c r="P737" s="129"/>
      <c r="Q737" s="3"/>
      <c r="R737" s="3"/>
      <c r="S737" s="50"/>
      <c r="X737" s="3"/>
    </row>
    <row r="738" spans="1:24" s="13" customFormat="1" ht="22.5" customHeight="1" x14ac:dyDescent="0.55000000000000004">
      <c r="A738" s="5"/>
      <c r="B738" s="52"/>
      <c r="C738" s="59"/>
      <c r="D738" s="60"/>
      <c r="E738" s="149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R738" s="3"/>
      <c r="S738" s="50"/>
      <c r="X738" s="3"/>
    </row>
    <row r="739" spans="1:24" s="13" customFormat="1" ht="22.5" customHeight="1" x14ac:dyDescent="0.55000000000000004">
      <c r="A739" s="5"/>
      <c r="B739" s="52"/>
      <c r="C739" s="59"/>
      <c r="D739" s="60"/>
      <c r="E739" s="149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R739" s="3"/>
      <c r="S739" s="50"/>
      <c r="X739" s="3"/>
    </row>
    <row r="740" spans="1:24" s="13" customFormat="1" ht="22.5" customHeight="1" x14ac:dyDescent="0.55000000000000004">
      <c r="A740" s="5"/>
      <c r="B740" s="52"/>
      <c r="C740" s="59"/>
      <c r="D740" s="60"/>
      <c r="E740" s="149"/>
      <c r="F740" s="60"/>
      <c r="G740" s="60"/>
      <c r="H740" s="22"/>
      <c r="I740" s="7"/>
      <c r="J740" s="6"/>
      <c r="K740" s="7"/>
      <c r="L740" s="6"/>
      <c r="M740" s="8"/>
      <c r="N740" s="21"/>
      <c r="O740" s="10"/>
      <c r="P740" s="128"/>
      <c r="Q740" s="3"/>
      <c r="R740" s="3"/>
      <c r="S740" s="50"/>
      <c r="X740" s="3"/>
    </row>
    <row r="741" spans="1:24" s="13" customFormat="1" ht="22.5" customHeight="1" x14ac:dyDescent="0.55000000000000004">
      <c r="A741" s="5"/>
      <c r="B741" s="52"/>
      <c r="C741" s="59"/>
      <c r="D741" s="60"/>
      <c r="E741" s="149"/>
      <c r="F741" s="60"/>
      <c r="G741" s="60"/>
      <c r="H741" s="22"/>
      <c r="I741" s="6"/>
      <c r="J741" s="6"/>
      <c r="K741" s="7"/>
      <c r="L741" s="6"/>
      <c r="M741" s="8"/>
      <c r="N741" s="21"/>
      <c r="O741" s="10"/>
      <c r="P741" s="128"/>
      <c r="Q741" s="3"/>
      <c r="R741" s="3"/>
      <c r="S741" s="50"/>
      <c r="X741" s="3"/>
    </row>
    <row r="742" spans="1:24" s="13" customFormat="1" ht="22.5" customHeight="1" x14ac:dyDescent="0.55000000000000004">
      <c r="A742" s="20"/>
      <c r="B742" s="52"/>
      <c r="C742" s="59"/>
      <c r="D742" s="60"/>
      <c r="E742" s="149"/>
      <c r="F742" s="60"/>
      <c r="G742" s="60"/>
      <c r="H742" s="15"/>
      <c r="I742" s="6"/>
      <c r="J742" s="29"/>
      <c r="K742" s="7"/>
      <c r="L742" s="6"/>
      <c r="M742" s="8"/>
      <c r="N742" s="21"/>
      <c r="O742" s="10"/>
      <c r="P742" s="128"/>
      <c r="Q742" s="3"/>
      <c r="R742" s="3"/>
      <c r="S742" s="50"/>
      <c r="X742" s="3"/>
    </row>
    <row r="743" spans="1:24" s="13" customFormat="1" ht="22.5" customHeight="1" x14ac:dyDescent="0.55000000000000004">
      <c r="A743" s="5"/>
      <c r="B743" s="52"/>
      <c r="C743" s="59"/>
      <c r="D743" s="60"/>
      <c r="E743" s="149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8"/>
      <c r="Q743" s="3"/>
      <c r="R743" s="3"/>
      <c r="S743" s="50"/>
      <c r="X743" s="3"/>
    </row>
    <row r="744" spans="1:24" s="13" customFormat="1" ht="22.5" customHeight="1" x14ac:dyDescent="0.55000000000000004">
      <c r="A744" s="5"/>
      <c r="B744" s="52"/>
      <c r="C744" s="59"/>
      <c r="D744" s="60"/>
      <c r="E744" s="149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8"/>
      <c r="Q744" s="3"/>
      <c r="R744" s="3"/>
      <c r="S744" s="50"/>
      <c r="X744" s="3"/>
    </row>
    <row r="745" spans="1:24" s="13" customFormat="1" ht="22.5" customHeight="1" x14ac:dyDescent="0.55000000000000004">
      <c r="A745" s="5"/>
      <c r="B745" s="52"/>
      <c r="C745" s="59"/>
      <c r="D745" s="60"/>
      <c r="E745" s="149"/>
      <c r="F745" s="60"/>
      <c r="G745" s="60"/>
      <c r="H745" s="15"/>
      <c r="I745" s="6"/>
      <c r="J745" s="6"/>
      <c r="K745" s="6"/>
      <c r="L745" s="7"/>
      <c r="M745" s="8"/>
      <c r="N745" s="21"/>
      <c r="O745" s="10"/>
      <c r="P745" s="128"/>
      <c r="Q745" s="3"/>
      <c r="R745" s="3"/>
      <c r="S745" s="50"/>
      <c r="X745" s="3"/>
    </row>
    <row r="746" spans="1:24" s="13" customFormat="1" ht="22.5" customHeight="1" x14ac:dyDescent="0.55000000000000004">
      <c r="A746" s="5"/>
      <c r="B746" s="52"/>
      <c r="C746" s="59"/>
      <c r="D746" s="60"/>
      <c r="E746" s="149"/>
      <c r="F746" s="60"/>
      <c r="G746" s="60"/>
      <c r="H746" s="15"/>
      <c r="I746" s="6"/>
      <c r="J746" s="6"/>
      <c r="K746" s="27"/>
      <c r="L746" s="6"/>
      <c r="M746" s="31"/>
      <c r="N746" s="21"/>
      <c r="O746" s="10"/>
      <c r="P746" s="128"/>
      <c r="Q746" s="3"/>
      <c r="R746" s="3"/>
      <c r="S746" s="50"/>
      <c r="X746" s="3"/>
    </row>
    <row r="747" spans="1:24" s="13" customFormat="1" ht="22.5" customHeight="1" x14ac:dyDescent="0.55000000000000004">
      <c r="A747" s="5"/>
      <c r="B747" s="52"/>
      <c r="C747" s="59"/>
      <c r="D747" s="60"/>
      <c r="E747" s="149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  <c r="Q747" s="3"/>
      <c r="R747" s="3"/>
      <c r="S747" s="50"/>
      <c r="X747" s="3"/>
    </row>
    <row r="748" spans="1:24" s="13" customFormat="1" ht="22.5" customHeight="1" x14ac:dyDescent="0.55000000000000004">
      <c r="A748" s="5"/>
      <c r="B748" s="52"/>
      <c r="C748" s="59"/>
      <c r="D748" s="60"/>
      <c r="E748" s="149"/>
      <c r="F748" s="60"/>
      <c r="G748" s="60"/>
      <c r="H748" s="15"/>
      <c r="I748" s="6"/>
      <c r="J748" s="6"/>
      <c r="K748" s="7"/>
      <c r="L748" s="6"/>
      <c r="M748" s="31"/>
      <c r="N748" s="21"/>
      <c r="O748" s="10"/>
      <c r="P748" s="128"/>
      <c r="Q748" s="3"/>
      <c r="R748" s="3"/>
      <c r="S748" s="50"/>
      <c r="X748" s="3"/>
    </row>
    <row r="749" spans="1:24" s="13" customFormat="1" ht="22.5" customHeight="1" x14ac:dyDescent="0.55000000000000004">
      <c r="A749" s="5"/>
      <c r="B749" s="52"/>
      <c r="C749" s="59"/>
      <c r="D749" s="60"/>
      <c r="E749" s="149"/>
      <c r="F749" s="60"/>
      <c r="G749" s="60"/>
      <c r="H749" s="15"/>
      <c r="I749" s="6"/>
      <c r="J749" s="6"/>
      <c r="K749" s="7"/>
      <c r="L749" s="6"/>
      <c r="M749" s="31"/>
      <c r="N749" s="21"/>
      <c r="O749" s="10"/>
      <c r="P749" s="128"/>
      <c r="Q749" s="3"/>
      <c r="R749" s="3"/>
      <c r="S749" s="50"/>
      <c r="X749" s="3"/>
    </row>
    <row r="750" spans="1:24" s="13" customFormat="1" ht="22.5" customHeight="1" x14ac:dyDescent="0.55000000000000004">
      <c r="A750" s="5"/>
      <c r="B750" s="52"/>
      <c r="C750" s="59"/>
      <c r="D750" s="60"/>
      <c r="E750" s="149"/>
      <c r="F750" s="60"/>
      <c r="G750" s="60"/>
      <c r="H750" s="15"/>
      <c r="I750" s="6"/>
      <c r="J750" s="6"/>
      <c r="K750" s="7"/>
      <c r="L750" s="6"/>
      <c r="M750" s="31"/>
      <c r="N750" s="9"/>
      <c r="O750" s="10"/>
      <c r="P750" s="128"/>
      <c r="Q750" s="3"/>
      <c r="R750" s="3"/>
      <c r="X750" s="3"/>
    </row>
    <row r="751" spans="1:24" s="13" customFormat="1" ht="22.5" customHeight="1" x14ac:dyDescent="0.55000000000000004">
      <c r="A751" s="5"/>
      <c r="B751" s="52"/>
      <c r="C751" s="59"/>
      <c r="D751" s="60"/>
      <c r="E751" s="149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9"/>
      <c r="Q751" s="3"/>
      <c r="R751" s="3"/>
      <c r="X751" s="3"/>
    </row>
    <row r="752" spans="1:24" s="13" customFormat="1" ht="22.5" customHeight="1" x14ac:dyDescent="0.55000000000000004">
      <c r="A752" s="5"/>
      <c r="B752" s="52"/>
      <c r="C752" s="59"/>
      <c r="D752" s="60"/>
      <c r="E752" s="149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  <c r="Q752" s="3"/>
      <c r="R752" s="3"/>
      <c r="X752" s="3"/>
    </row>
    <row r="753" spans="1:24" s="13" customFormat="1" ht="22.5" customHeight="1" x14ac:dyDescent="0.55000000000000004">
      <c r="A753" s="5"/>
      <c r="B753" s="52"/>
      <c r="C753" s="59"/>
      <c r="D753" s="60"/>
      <c r="E753" s="149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  <c r="Q753" s="3"/>
      <c r="R753" s="3"/>
      <c r="X753" s="3"/>
    </row>
    <row r="754" spans="1:24" ht="22.5" customHeight="1" x14ac:dyDescent="0.55000000000000004">
      <c r="A754" s="5"/>
      <c r="B754" s="52"/>
      <c r="C754" s="59"/>
      <c r="D754" s="60"/>
      <c r="E754" s="149"/>
      <c r="F754" s="60"/>
      <c r="G754" s="60"/>
      <c r="H754" s="22"/>
      <c r="I754" s="7"/>
      <c r="J754" s="6"/>
      <c r="K754" s="7"/>
      <c r="L754" s="6"/>
      <c r="M754" s="31"/>
      <c r="N754" s="21"/>
      <c r="O754" s="10"/>
      <c r="P754" s="128"/>
    </row>
    <row r="755" spans="1:24" ht="22.5" customHeight="1" x14ac:dyDescent="0.55000000000000004">
      <c r="A755" s="5"/>
      <c r="B755" s="52"/>
      <c r="C755" s="59"/>
      <c r="D755" s="60"/>
      <c r="E755" s="149"/>
      <c r="F755" s="60"/>
      <c r="G755" s="60"/>
      <c r="H755" s="54"/>
      <c r="I755" s="6"/>
      <c r="J755" s="6"/>
      <c r="K755" s="7"/>
      <c r="L755" s="6"/>
      <c r="M755" s="31"/>
      <c r="N755" s="21"/>
      <c r="O755" s="10"/>
      <c r="P755" s="128"/>
    </row>
    <row r="756" spans="1:24" ht="22.5" customHeight="1" x14ac:dyDescent="0.55000000000000004">
      <c r="A756" s="5"/>
      <c r="B756" s="52"/>
      <c r="C756" s="59"/>
      <c r="D756" s="60"/>
      <c r="E756" s="149"/>
      <c r="F756" s="60"/>
      <c r="G756" s="60"/>
      <c r="H756" s="15"/>
      <c r="I756" s="6"/>
      <c r="J756" s="29"/>
      <c r="K756" s="7"/>
      <c r="L756" s="6"/>
      <c r="M756" s="31"/>
      <c r="N756" s="21"/>
      <c r="O756" s="10"/>
      <c r="P756" s="128"/>
    </row>
    <row r="757" spans="1:24" ht="22.5" customHeight="1" x14ac:dyDescent="0.55000000000000004">
      <c r="A757" s="5"/>
      <c r="B757" s="52"/>
      <c r="C757" s="59"/>
      <c r="D757" s="60"/>
      <c r="E757" s="149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8"/>
    </row>
    <row r="758" spans="1:24" ht="22.5" customHeight="1" x14ac:dyDescent="0.55000000000000004">
      <c r="A758" s="5"/>
      <c r="B758" s="52"/>
      <c r="C758" s="59"/>
      <c r="D758" s="60"/>
      <c r="E758" s="149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8"/>
    </row>
    <row r="759" spans="1:24" ht="22.5" customHeight="1" x14ac:dyDescent="0.55000000000000004">
      <c r="A759" s="5"/>
      <c r="B759" s="52"/>
      <c r="C759" s="59"/>
      <c r="D759" s="60"/>
      <c r="E759" s="149"/>
      <c r="F759" s="60"/>
      <c r="G759" s="60"/>
      <c r="H759" s="15"/>
      <c r="I759" s="6"/>
      <c r="J759" s="6"/>
      <c r="K759" s="6"/>
      <c r="L759" s="7"/>
      <c r="M759" s="31"/>
      <c r="N759" s="21"/>
      <c r="O759" s="10"/>
      <c r="P759" s="128"/>
    </row>
    <row r="760" spans="1:24" ht="22.5" customHeight="1" x14ac:dyDescent="0.55000000000000004">
      <c r="A760" s="5"/>
      <c r="B760" s="52"/>
      <c r="C760" s="59"/>
      <c r="D760" s="60"/>
      <c r="E760" s="149"/>
      <c r="F760" s="60"/>
      <c r="G760" s="60"/>
      <c r="H760" s="15"/>
      <c r="I760" s="6"/>
      <c r="J760" s="6"/>
      <c r="K760" s="6"/>
      <c r="L760" s="6"/>
      <c r="M760" s="31"/>
      <c r="N760" s="21"/>
      <c r="O760" s="10"/>
      <c r="P760" s="128"/>
    </row>
    <row r="761" spans="1:24" ht="22.5" customHeight="1" x14ac:dyDescent="0.55000000000000004">
      <c r="A761" s="5"/>
      <c r="B761" s="52"/>
      <c r="C761" s="59"/>
      <c r="D761" s="60"/>
      <c r="E761" s="149"/>
      <c r="F761" s="60"/>
      <c r="G761" s="60"/>
      <c r="H761" s="15"/>
      <c r="I761" s="6"/>
      <c r="J761" s="6"/>
      <c r="K761" s="6"/>
      <c r="L761" s="7"/>
      <c r="M761" s="31"/>
      <c r="N761" s="21"/>
      <c r="O761" s="10"/>
      <c r="P761" s="128"/>
    </row>
    <row r="762" spans="1:24" ht="22.5" customHeight="1" x14ac:dyDescent="0.55000000000000004">
      <c r="A762" s="5"/>
      <c r="B762" s="52"/>
      <c r="C762" s="59"/>
      <c r="D762" s="60"/>
      <c r="E762" s="149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24" ht="22.5" customHeight="1" x14ac:dyDescent="0.55000000000000004">
      <c r="A763" s="5"/>
      <c r="B763" s="52"/>
      <c r="C763" s="59"/>
      <c r="D763" s="60"/>
      <c r="E763" s="149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24" ht="22.5" customHeight="1" x14ac:dyDescent="0.55000000000000004">
      <c r="A764" s="5"/>
      <c r="B764" s="52"/>
      <c r="C764" s="59"/>
      <c r="D764" s="60"/>
      <c r="E764" s="149"/>
      <c r="F764" s="60"/>
      <c r="G764" s="60"/>
      <c r="H764" s="15"/>
      <c r="I764" s="6"/>
      <c r="J764" s="6"/>
      <c r="K764" s="7"/>
      <c r="L764" s="6"/>
      <c r="M764" s="8"/>
      <c r="N764" s="9"/>
      <c r="O764" s="10"/>
      <c r="P764" s="128"/>
    </row>
    <row r="765" spans="1:24" ht="22.5" customHeight="1" x14ac:dyDescent="0.55000000000000004">
      <c r="A765" s="5"/>
      <c r="B765" s="52"/>
      <c r="C765" s="59"/>
      <c r="D765" s="60"/>
      <c r="E765" s="149"/>
      <c r="F765" s="60"/>
      <c r="G765" s="60"/>
      <c r="H765" s="15"/>
      <c r="I765" s="6"/>
      <c r="J765" s="6"/>
      <c r="K765" s="7"/>
      <c r="L765" s="6"/>
      <c r="M765" s="8"/>
      <c r="N765" s="21"/>
      <c r="O765" s="30"/>
      <c r="P765" s="129"/>
    </row>
    <row r="766" spans="1:24" ht="22.5" customHeight="1" x14ac:dyDescent="0.55000000000000004">
      <c r="A766" s="5"/>
      <c r="B766" s="52"/>
      <c r="C766" s="59"/>
      <c r="D766" s="60"/>
      <c r="E766" s="149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9"/>
    </row>
    <row r="767" spans="1:24" ht="22.5" customHeight="1" x14ac:dyDescent="0.55000000000000004">
      <c r="A767" s="5"/>
      <c r="B767" s="52"/>
      <c r="C767" s="59"/>
      <c r="D767" s="60"/>
      <c r="E767" s="149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9"/>
    </row>
    <row r="768" spans="1:24" ht="22.5" customHeight="1" x14ac:dyDescent="0.55000000000000004">
      <c r="A768" s="5"/>
      <c r="B768" s="52"/>
      <c r="C768" s="59"/>
      <c r="D768" s="60"/>
      <c r="E768" s="149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149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149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149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149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149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149"/>
      <c r="F774" s="60"/>
      <c r="G774" s="60"/>
      <c r="H774" s="15"/>
      <c r="I774" s="6"/>
      <c r="J774" s="6"/>
      <c r="K774" s="7"/>
      <c r="L774" s="6"/>
      <c r="M774" s="8"/>
      <c r="N774" s="21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149"/>
      <c r="F775" s="60"/>
      <c r="G775" s="60"/>
      <c r="H775" s="15"/>
      <c r="I775" s="6"/>
      <c r="J775" s="6"/>
      <c r="K775" s="7"/>
      <c r="L775" s="6"/>
      <c r="M775" s="8"/>
      <c r="N775" s="21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149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149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149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149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149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149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8"/>
    </row>
    <row r="782" spans="1:16" ht="22.5" customHeight="1" x14ac:dyDescent="0.55000000000000004">
      <c r="A782" s="20"/>
      <c r="B782" s="52"/>
      <c r="C782" s="59"/>
      <c r="D782" s="60"/>
      <c r="E782" s="149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149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149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149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149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149"/>
      <c r="F787" s="60"/>
      <c r="G787" s="60"/>
      <c r="H787" s="15"/>
      <c r="I787" s="6"/>
      <c r="J787" s="6"/>
      <c r="K787" s="7"/>
      <c r="L787" s="6"/>
      <c r="M787" s="8"/>
      <c r="N787" s="18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149"/>
      <c r="F788" s="60"/>
      <c r="G788" s="60"/>
      <c r="H788" s="15"/>
      <c r="I788" s="6"/>
      <c r="J788" s="6"/>
      <c r="K788" s="7"/>
      <c r="L788" s="6"/>
      <c r="M788" s="8"/>
      <c r="N788" s="18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149"/>
      <c r="F789" s="60"/>
      <c r="G789" s="60"/>
      <c r="H789" s="15"/>
      <c r="I789" s="6"/>
      <c r="J789" s="6"/>
      <c r="K789" s="7"/>
      <c r="L789" s="6"/>
      <c r="M789" s="8"/>
      <c r="N789" s="18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149"/>
      <c r="F790" s="60"/>
      <c r="G790" s="60"/>
      <c r="H790" s="15"/>
      <c r="I790" s="6"/>
      <c r="J790" s="6"/>
      <c r="K790" s="7"/>
      <c r="L790" s="6"/>
      <c r="M790" s="8"/>
      <c r="N790" s="18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149"/>
      <c r="F791" s="60"/>
      <c r="G791" s="60"/>
      <c r="H791" s="15"/>
      <c r="I791" s="6"/>
      <c r="J791" s="6"/>
      <c r="K791" s="7"/>
      <c r="L791" s="6"/>
      <c r="M791" s="8"/>
      <c r="N791" s="18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149"/>
      <c r="F792" s="60"/>
      <c r="G792" s="60"/>
      <c r="H792" s="15"/>
      <c r="I792" s="6"/>
      <c r="J792" s="6"/>
      <c r="K792" s="7"/>
      <c r="L792" s="6"/>
      <c r="M792" s="8"/>
      <c r="N792" s="18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149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149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149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149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8"/>
    </row>
    <row r="797" spans="1:16" ht="22.5" customHeight="1" x14ac:dyDescent="0.55000000000000004">
      <c r="A797" s="20"/>
      <c r="B797" s="52"/>
      <c r="C797" s="59"/>
      <c r="D797" s="60"/>
      <c r="E797" s="149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149"/>
      <c r="F798" s="60"/>
      <c r="G798" s="60"/>
      <c r="H798" s="15"/>
      <c r="I798" s="6"/>
      <c r="J798" s="6"/>
      <c r="K798" s="7"/>
      <c r="L798" s="6"/>
      <c r="M798" s="8"/>
      <c r="N798" s="9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149"/>
      <c r="F799" s="60"/>
      <c r="G799" s="60"/>
      <c r="H799" s="15"/>
      <c r="I799" s="6"/>
      <c r="J799" s="6"/>
      <c r="K799" s="7"/>
      <c r="L799" s="6"/>
      <c r="M799" s="8"/>
      <c r="N799" s="9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149"/>
      <c r="F800" s="60"/>
      <c r="G800" s="60"/>
      <c r="H800" s="15"/>
      <c r="I800" s="6"/>
      <c r="J800" s="6"/>
      <c r="K800" s="7"/>
      <c r="L800" s="6"/>
      <c r="M800" s="8"/>
      <c r="N800" s="9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149"/>
      <c r="F801" s="60"/>
      <c r="G801" s="60"/>
      <c r="H801" s="15"/>
      <c r="I801" s="6"/>
      <c r="J801" s="6"/>
      <c r="K801" s="7"/>
      <c r="L801" s="6"/>
      <c r="M801" s="8"/>
      <c r="N801" s="9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149"/>
      <c r="F802" s="60"/>
      <c r="G802" s="60"/>
      <c r="H802" s="15"/>
      <c r="I802" s="6"/>
      <c r="J802" s="6"/>
      <c r="K802" s="7"/>
      <c r="L802" s="6"/>
      <c r="M802" s="8"/>
      <c r="N802" s="9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149"/>
      <c r="F803" s="60"/>
      <c r="G803" s="60"/>
      <c r="H803" s="15"/>
      <c r="I803" s="6"/>
      <c r="J803" s="6"/>
      <c r="K803" s="7"/>
      <c r="L803" s="6"/>
      <c r="M803" s="8"/>
      <c r="N803" s="9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149"/>
      <c r="F804" s="60"/>
      <c r="G804" s="60"/>
      <c r="H804" s="15"/>
      <c r="I804" s="6"/>
      <c r="J804" s="6"/>
      <c r="K804" s="7"/>
      <c r="L804" s="6"/>
      <c r="M804" s="8"/>
      <c r="N804" s="9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149"/>
      <c r="F805" s="60"/>
      <c r="G805" s="60"/>
      <c r="H805" s="15"/>
      <c r="I805" s="6"/>
      <c r="J805" s="6"/>
      <c r="K805" s="7"/>
      <c r="L805" s="6"/>
      <c r="M805" s="8"/>
      <c r="N805" s="9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149"/>
      <c r="F806" s="60"/>
      <c r="G806" s="60"/>
      <c r="H806" s="15"/>
      <c r="I806" s="6"/>
      <c r="J806" s="6"/>
      <c r="K806" s="7"/>
      <c r="L806" s="6"/>
      <c r="M806" s="8"/>
      <c r="N806" s="9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149"/>
      <c r="F807" s="60"/>
      <c r="G807" s="60"/>
      <c r="H807" s="15"/>
      <c r="I807" s="6"/>
      <c r="J807" s="6"/>
      <c r="K807" s="7"/>
      <c r="L807" s="6"/>
      <c r="M807" s="8"/>
      <c r="N807" s="16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149"/>
      <c r="F808" s="60"/>
      <c r="G808" s="60"/>
      <c r="H808" s="15"/>
      <c r="I808" s="6"/>
      <c r="J808" s="6"/>
      <c r="K808" s="7"/>
      <c r="L808" s="6"/>
      <c r="M808" s="8"/>
      <c r="N808" s="16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149"/>
      <c r="F809" s="60"/>
      <c r="G809" s="60"/>
      <c r="H809" s="15"/>
      <c r="I809" s="6"/>
      <c r="J809" s="6"/>
      <c r="K809" s="7"/>
      <c r="L809" s="6"/>
      <c r="M809" s="8"/>
      <c r="N809" s="16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149"/>
      <c r="F810" s="60"/>
      <c r="G810" s="60"/>
      <c r="H810" s="15"/>
      <c r="I810" s="6"/>
      <c r="J810" s="6"/>
      <c r="K810" s="7"/>
      <c r="L810" s="6"/>
      <c r="M810" s="8"/>
      <c r="N810" s="16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149"/>
      <c r="F811" s="60"/>
      <c r="G811" s="60"/>
      <c r="H811" s="15"/>
      <c r="I811" s="6"/>
      <c r="J811" s="6"/>
      <c r="K811" s="7"/>
      <c r="L811" s="6"/>
      <c r="M811" s="8"/>
      <c r="N811" s="16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149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149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149"/>
      <c r="F814" s="60"/>
      <c r="G814" s="60"/>
      <c r="H814" s="15"/>
      <c r="I814" s="6"/>
      <c r="J814" s="6"/>
      <c r="K814" s="7"/>
      <c r="L814" s="6"/>
      <c r="M814" s="8"/>
      <c r="N814" s="21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149"/>
      <c r="F815" s="60"/>
      <c r="G815" s="60"/>
      <c r="H815" s="15"/>
      <c r="I815" s="6"/>
      <c r="J815" s="6"/>
      <c r="K815" s="7"/>
      <c r="L815" s="6"/>
      <c r="M815" s="8"/>
      <c r="N815" s="21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149"/>
      <c r="F816" s="60"/>
      <c r="G816" s="60"/>
      <c r="H816" s="15"/>
      <c r="I816" s="6"/>
      <c r="J816" s="6"/>
      <c r="K816" s="7"/>
      <c r="L816" s="6"/>
      <c r="M816" s="8"/>
      <c r="N816" s="21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149"/>
      <c r="F817" s="60"/>
      <c r="G817" s="60"/>
      <c r="H817" s="15"/>
      <c r="I817" s="6"/>
      <c r="J817" s="6"/>
      <c r="K817" s="7"/>
      <c r="L817" s="6"/>
      <c r="M817" s="8"/>
      <c r="N817" s="21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149"/>
      <c r="F818" s="60"/>
      <c r="G818" s="60"/>
      <c r="H818" s="15"/>
      <c r="I818" s="6"/>
      <c r="J818" s="6"/>
      <c r="K818" s="7"/>
      <c r="L818" s="6"/>
      <c r="M818" s="8"/>
      <c r="N818" s="21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149"/>
      <c r="F819" s="60"/>
      <c r="G819" s="60"/>
      <c r="H819" s="15"/>
      <c r="I819" s="6"/>
      <c r="J819" s="6"/>
      <c r="K819" s="7"/>
      <c r="L819" s="6"/>
      <c r="M819" s="8"/>
      <c r="N819" s="21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149"/>
      <c r="F820" s="60"/>
      <c r="G820" s="60"/>
      <c r="H820" s="15"/>
      <c r="I820" s="6"/>
      <c r="J820" s="6"/>
      <c r="K820" s="7"/>
      <c r="L820" s="6"/>
      <c r="M820" s="8"/>
      <c r="N820" s="21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149"/>
      <c r="F821" s="60"/>
      <c r="G821" s="60"/>
      <c r="H821" s="15"/>
      <c r="I821" s="6"/>
      <c r="J821" s="6"/>
      <c r="K821" s="7"/>
      <c r="L821" s="6"/>
      <c r="M821" s="8"/>
      <c r="N821" s="21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149"/>
      <c r="F822" s="60"/>
      <c r="G822" s="60"/>
      <c r="H822" s="15"/>
      <c r="I822" s="6"/>
      <c r="J822" s="6"/>
      <c r="K822" s="7"/>
      <c r="L822" s="6"/>
      <c r="M822" s="8"/>
      <c r="N822" s="21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149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149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149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149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149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149"/>
      <c r="F828" s="60"/>
      <c r="G828" s="60"/>
      <c r="H828" s="15"/>
      <c r="I828" s="6"/>
      <c r="J828" s="6"/>
      <c r="K828" s="7"/>
      <c r="L828" s="6"/>
      <c r="M828" s="8"/>
      <c r="N828" s="32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149"/>
      <c r="F829" s="60"/>
      <c r="G829" s="60"/>
      <c r="H829" s="15"/>
      <c r="I829" s="6"/>
      <c r="J829" s="6"/>
      <c r="K829" s="7"/>
      <c r="L829" s="6"/>
      <c r="M829" s="8"/>
      <c r="N829" s="1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149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149"/>
      <c r="F831" s="60"/>
      <c r="G831" s="60"/>
      <c r="H831" s="15"/>
      <c r="I831" s="6"/>
      <c r="J831" s="6"/>
      <c r="K831" s="7"/>
      <c r="L831" s="6"/>
      <c r="M831" s="8"/>
      <c r="N831" s="9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149"/>
      <c r="F832" s="60"/>
      <c r="G832" s="60"/>
      <c r="H832" s="15"/>
      <c r="I832" s="6"/>
      <c r="J832" s="6"/>
      <c r="K832" s="7"/>
      <c r="L832" s="6"/>
      <c r="M832" s="8"/>
      <c r="N832" s="9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149"/>
      <c r="F833" s="60"/>
      <c r="G833" s="60"/>
      <c r="H833" s="15"/>
      <c r="I833" s="6"/>
      <c r="J833" s="6"/>
      <c r="K833" s="7"/>
      <c r="L833" s="6"/>
      <c r="M833" s="8"/>
      <c r="N833" s="9"/>
      <c r="O833" s="10"/>
      <c r="P833" s="128"/>
    </row>
    <row r="834" spans="1:16" ht="22.5" customHeight="1" x14ac:dyDescent="0.55000000000000004">
      <c r="A834" s="5"/>
      <c r="B834" s="52"/>
      <c r="C834" s="59"/>
      <c r="D834" s="60"/>
      <c r="E834" s="149"/>
      <c r="F834" s="60"/>
      <c r="G834" s="60"/>
      <c r="H834" s="15"/>
      <c r="I834" s="6"/>
      <c r="J834" s="6"/>
      <c r="K834" s="7"/>
      <c r="L834" s="6"/>
      <c r="M834" s="8"/>
      <c r="N834" s="9"/>
      <c r="O834" s="10"/>
      <c r="P834" s="128"/>
    </row>
    <row r="835" spans="1:16" ht="22.5" customHeight="1" x14ac:dyDescent="0.55000000000000004">
      <c r="A835" s="5"/>
      <c r="B835" s="52"/>
      <c r="C835" s="59"/>
      <c r="D835" s="60"/>
      <c r="E835" s="149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8"/>
    </row>
    <row r="836" spans="1:16" ht="22.5" customHeight="1" x14ac:dyDescent="0.55000000000000004">
      <c r="A836" s="5"/>
      <c r="B836" s="52"/>
      <c r="C836" s="59"/>
      <c r="D836" s="60"/>
      <c r="E836" s="149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8"/>
    </row>
    <row r="837" spans="1:16" ht="22.5" customHeight="1" x14ac:dyDescent="0.55000000000000004">
      <c r="A837" s="5"/>
      <c r="B837" s="52"/>
      <c r="C837" s="59"/>
      <c r="D837" s="60"/>
      <c r="E837" s="149"/>
      <c r="F837" s="60"/>
      <c r="G837" s="60"/>
      <c r="H837" s="15"/>
      <c r="I837" s="6"/>
      <c r="J837" s="6"/>
      <c r="K837" s="7"/>
      <c r="L837" s="6"/>
      <c r="M837" s="8"/>
      <c r="N837" s="33"/>
      <c r="O837" s="10"/>
      <c r="P837" s="128"/>
    </row>
    <row r="838" spans="1:16" ht="22.5" customHeight="1" x14ac:dyDescent="0.55000000000000004">
      <c r="A838" s="5"/>
      <c r="B838" s="52"/>
      <c r="C838" s="59"/>
      <c r="D838" s="60"/>
      <c r="E838" s="149"/>
      <c r="F838" s="60"/>
      <c r="G838" s="60"/>
      <c r="H838" s="15"/>
      <c r="I838" s="6"/>
      <c r="J838" s="6"/>
      <c r="K838" s="7"/>
      <c r="L838" s="6"/>
      <c r="M838" s="8"/>
      <c r="N838" s="9"/>
      <c r="O838" s="10"/>
      <c r="P838" s="128"/>
    </row>
    <row r="839" spans="1:16" ht="22.5" customHeight="1" x14ac:dyDescent="0.55000000000000004">
      <c r="A839" s="5"/>
      <c r="B839" s="52"/>
      <c r="C839" s="59"/>
      <c r="D839" s="60"/>
      <c r="E839" s="149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8"/>
    </row>
    <row r="840" spans="1:16" ht="22.5" customHeight="1" x14ac:dyDescent="0.55000000000000004">
      <c r="A840" s="5"/>
      <c r="B840" s="52"/>
      <c r="C840" s="59"/>
      <c r="D840" s="60"/>
      <c r="E840" s="149"/>
      <c r="F840" s="60"/>
      <c r="G840" s="60"/>
      <c r="H840" s="15"/>
      <c r="I840" s="6"/>
      <c r="J840" s="6"/>
      <c r="K840" s="7"/>
      <c r="L840" s="6"/>
      <c r="M840" s="8"/>
      <c r="N840" s="33"/>
      <c r="O840" s="10"/>
      <c r="P840" s="128"/>
    </row>
    <row r="841" spans="1:16" ht="22.5" customHeight="1" x14ac:dyDescent="0.55000000000000004">
      <c r="A841" s="5"/>
      <c r="B841" s="52"/>
      <c r="C841" s="59"/>
      <c r="D841" s="60"/>
      <c r="E841" s="149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8"/>
    </row>
    <row r="842" spans="1:16" ht="22.5" customHeight="1" x14ac:dyDescent="0.55000000000000004">
      <c r="A842" s="5"/>
      <c r="B842" s="52"/>
      <c r="C842" s="59"/>
      <c r="D842" s="60"/>
      <c r="E842" s="149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8"/>
    </row>
    <row r="843" spans="1:16" ht="22.5" customHeight="1" x14ac:dyDescent="0.55000000000000004">
      <c r="A843" s="5"/>
      <c r="B843" s="52"/>
      <c r="C843" s="59"/>
      <c r="D843" s="60"/>
      <c r="E843" s="149"/>
      <c r="F843" s="60"/>
      <c r="G843" s="60"/>
      <c r="H843" s="15"/>
      <c r="I843" s="6"/>
      <c r="J843" s="6"/>
      <c r="K843" s="7"/>
      <c r="L843" s="6"/>
      <c r="M843" s="8"/>
      <c r="N843" s="16"/>
      <c r="O843" s="10"/>
      <c r="P843" s="128"/>
    </row>
    <row r="844" spans="1:16" ht="22.5" customHeight="1" x14ac:dyDescent="0.55000000000000004">
      <c r="A844" s="5"/>
      <c r="B844" s="52"/>
      <c r="C844" s="59"/>
      <c r="D844" s="60"/>
      <c r="E844" s="149"/>
      <c r="F844" s="60"/>
      <c r="G844" s="60"/>
      <c r="H844" s="15"/>
      <c r="I844" s="6"/>
      <c r="J844" s="6"/>
      <c r="K844" s="7"/>
      <c r="L844" s="6"/>
      <c r="M844" s="8"/>
      <c r="N844" s="16"/>
      <c r="O844" s="10"/>
      <c r="P844" s="128"/>
    </row>
    <row r="845" spans="1:16" ht="22.5" customHeight="1" x14ac:dyDescent="0.55000000000000004">
      <c r="A845" s="5"/>
      <c r="B845" s="52"/>
      <c r="C845" s="59"/>
      <c r="D845" s="60"/>
      <c r="E845" s="149"/>
      <c r="F845" s="60"/>
      <c r="G845" s="60"/>
      <c r="H845" s="15"/>
      <c r="I845" s="6"/>
      <c r="J845" s="6"/>
      <c r="K845" s="7"/>
      <c r="L845" s="6"/>
      <c r="M845" s="8"/>
      <c r="N845" s="21"/>
      <c r="O845" s="10"/>
      <c r="P845" s="128"/>
    </row>
    <row r="846" spans="1:16" x14ac:dyDescent="0.55000000000000004">
      <c r="A846" s="5"/>
      <c r="B846" s="52"/>
      <c r="C846" s="59"/>
      <c r="D846" s="60"/>
      <c r="E846" s="149"/>
      <c r="F846" s="60"/>
      <c r="G846" s="60"/>
      <c r="H846" s="15"/>
      <c r="I846" s="6"/>
      <c r="J846" s="6"/>
      <c r="K846" s="7"/>
      <c r="L846" s="6"/>
      <c r="M846" s="8"/>
      <c r="N846" s="21"/>
      <c r="O846" s="10"/>
      <c r="P846" s="128"/>
    </row>
    <row r="847" spans="1:16" x14ac:dyDescent="0.55000000000000004">
      <c r="A847" s="5"/>
      <c r="B847" s="52"/>
      <c r="C847" s="59"/>
      <c r="D847" s="60"/>
      <c r="E847" s="149"/>
      <c r="F847" s="60"/>
      <c r="G847" s="60"/>
      <c r="H847" s="15"/>
      <c r="I847" s="6"/>
      <c r="J847" s="6"/>
      <c r="K847" s="7"/>
      <c r="L847" s="6"/>
      <c r="M847" s="8"/>
      <c r="N847" s="21"/>
      <c r="O847" s="10"/>
      <c r="P847" s="128"/>
    </row>
    <row r="848" spans="1:16" x14ac:dyDescent="0.55000000000000004">
      <c r="A848" s="5"/>
      <c r="B848" s="52"/>
      <c r="C848" s="59"/>
      <c r="D848" s="60"/>
      <c r="E848" s="149"/>
      <c r="F848" s="60"/>
      <c r="G848" s="60"/>
      <c r="H848" s="15"/>
      <c r="I848" s="6"/>
      <c r="J848" s="6"/>
      <c r="K848" s="7"/>
      <c r="L848" s="6"/>
      <c r="M848" s="8"/>
      <c r="N848" s="21"/>
      <c r="O848" s="10"/>
      <c r="P848" s="128"/>
    </row>
    <row r="849" spans="1:43" x14ac:dyDescent="0.55000000000000004">
      <c r="A849" s="5"/>
      <c r="B849" s="52"/>
      <c r="C849" s="59"/>
      <c r="D849" s="60"/>
      <c r="E849" s="149"/>
      <c r="F849" s="60"/>
      <c r="G849" s="60"/>
      <c r="H849" s="15"/>
      <c r="I849" s="6"/>
      <c r="J849" s="6"/>
      <c r="K849" s="7"/>
      <c r="L849" s="6"/>
      <c r="M849" s="8"/>
      <c r="N849" s="21"/>
      <c r="O849" s="10"/>
      <c r="P849" s="128"/>
    </row>
    <row r="850" spans="1:43" x14ac:dyDescent="0.55000000000000004">
      <c r="A850" s="5"/>
      <c r="B850" s="52"/>
      <c r="C850" s="59"/>
      <c r="D850" s="60"/>
      <c r="E850" s="149"/>
      <c r="F850" s="60"/>
      <c r="G850" s="60"/>
      <c r="H850" s="15"/>
      <c r="I850" s="6"/>
      <c r="J850" s="6"/>
      <c r="K850" s="7"/>
      <c r="L850" s="6"/>
      <c r="M850" s="8"/>
      <c r="N850" s="34"/>
      <c r="O850" s="10"/>
      <c r="P850" s="128"/>
    </row>
    <row r="851" spans="1:43" x14ac:dyDescent="0.55000000000000004">
      <c r="A851" s="5"/>
      <c r="B851" s="52"/>
      <c r="C851" s="59"/>
      <c r="D851" s="60"/>
      <c r="E851" s="149"/>
      <c r="F851" s="60"/>
      <c r="G851" s="60"/>
      <c r="H851" s="15"/>
      <c r="I851" s="6"/>
      <c r="J851" s="6"/>
      <c r="K851" s="7"/>
      <c r="L851" s="6"/>
      <c r="M851" s="8"/>
      <c r="N851" s="34"/>
      <c r="O851" s="10"/>
      <c r="P851" s="128"/>
    </row>
    <row r="852" spans="1:43" x14ac:dyDescent="0.55000000000000004">
      <c r="A852" s="5"/>
      <c r="B852" s="52"/>
      <c r="C852" s="59"/>
      <c r="D852" s="60"/>
      <c r="E852" s="149"/>
      <c r="F852" s="60"/>
      <c r="G852" s="60"/>
      <c r="H852" s="55"/>
      <c r="I852" s="7"/>
      <c r="J852" s="7"/>
      <c r="K852" s="7"/>
      <c r="L852" s="7"/>
      <c r="M852" s="35"/>
      <c r="N852" s="34"/>
      <c r="O852" s="10"/>
      <c r="P852" s="128"/>
    </row>
    <row r="853" spans="1:43" x14ac:dyDescent="0.55000000000000004">
      <c r="A853" s="36"/>
      <c r="B853" s="52"/>
      <c r="C853" s="59"/>
      <c r="D853" s="60"/>
      <c r="E853" s="149"/>
      <c r="F853" s="60"/>
      <c r="G853" s="60"/>
      <c r="H853" s="57"/>
      <c r="I853" s="37"/>
      <c r="J853" s="37"/>
      <c r="K853" s="38"/>
      <c r="L853" s="37"/>
      <c r="M853" s="39"/>
      <c r="N853" s="40"/>
      <c r="O853" s="41"/>
      <c r="P853" s="128"/>
    </row>
    <row r="854" spans="1:43" x14ac:dyDescent="0.55000000000000004">
      <c r="A854" s="42"/>
      <c r="B854" s="53"/>
      <c r="H854" s="58"/>
      <c r="I854" s="43"/>
      <c r="J854" s="43"/>
      <c r="K854" s="43"/>
      <c r="L854" s="43"/>
      <c r="M854" s="2"/>
      <c r="N854" s="44"/>
      <c r="O854" s="45"/>
      <c r="P854" s="127"/>
    </row>
    <row r="855" spans="1:43" x14ac:dyDescent="0.55000000000000004">
      <c r="A855" s="42"/>
      <c r="B855" s="53"/>
      <c r="H855" s="58"/>
      <c r="I855" s="43"/>
      <c r="J855" s="43"/>
      <c r="K855" s="43"/>
      <c r="L855" s="43"/>
      <c r="M855" s="2"/>
      <c r="N855" s="44"/>
      <c r="O855" s="45"/>
      <c r="P855" s="127"/>
    </row>
    <row r="856" spans="1:43" x14ac:dyDescent="0.55000000000000004">
      <c r="A856" s="42"/>
      <c r="B856" s="53"/>
      <c r="H856" s="58"/>
      <c r="I856" s="43"/>
      <c r="J856" s="43"/>
      <c r="K856" s="43"/>
      <c r="L856" s="43"/>
      <c r="M856" s="2"/>
      <c r="N856" s="44"/>
      <c r="O856" s="45"/>
      <c r="P856" s="127"/>
    </row>
    <row r="857" spans="1:43" x14ac:dyDescent="0.55000000000000004">
      <c r="A857" s="42"/>
      <c r="B857" s="53"/>
      <c r="H857" s="58"/>
      <c r="I857" s="43"/>
      <c r="J857" s="43"/>
      <c r="K857" s="43"/>
      <c r="L857" s="43"/>
      <c r="M857" s="2"/>
      <c r="N857" s="44"/>
      <c r="O857" s="45"/>
      <c r="P857" s="127"/>
    </row>
    <row r="858" spans="1:43" x14ac:dyDescent="0.55000000000000004">
      <c r="A858" s="42"/>
      <c r="B858" s="53"/>
      <c r="H858" s="58"/>
      <c r="I858" s="43"/>
      <c r="J858" s="43"/>
      <c r="K858" s="43"/>
      <c r="L858" s="43"/>
      <c r="M858" s="46"/>
      <c r="N858" s="42"/>
      <c r="O858" s="47"/>
    </row>
    <row r="859" spans="1:43" x14ac:dyDescent="0.55000000000000004">
      <c r="A859" s="42"/>
      <c r="B859" s="53"/>
      <c r="H859" s="58"/>
      <c r="I859" s="43"/>
      <c r="J859" s="43"/>
      <c r="K859" s="43"/>
      <c r="L859" s="43"/>
      <c r="M859" s="46"/>
      <c r="N859" s="42"/>
      <c r="O859" s="47"/>
    </row>
    <row r="860" spans="1:43" s="51" customFormat="1" x14ac:dyDescent="0.55000000000000004">
      <c r="A860" s="42"/>
      <c r="B860" s="53"/>
      <c r="C860" s="61"/>
      <c r="D860" s="62"/>
      <c r="E860" s="150"/>
      <c r="F860" s="62"/>
      <c r="G860" s="62"/>
      <c r="H860" s="58"/>
      <c r="I860" s="43"/>
      <c r="J860" s="43"/>
      <c r="K860" s="43"/>
      <c r="L860" s="43"/>
      <c r="M860" s="46"/>
      <c r="N860" s="42"/>
      <c r="O860" s="47"/>
      <c r="Q860" s="3"/>
      <c r="R860" s="3"/>
      <c r="S860" s="13"/>
      <c r="T860" s="13"/>
      <c r="U860" s="13"/>
      <c r="V860" s="13"/>
      <c r="W860" s="1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s="51" customFormat="1" x14ac:dyDescent="0.55000000000000004">
      <c r="A861" s="42"/>
      <c r="B861" s="53"/>
      <c r="C861" s="61"/>
      <c r="D861" s="62"/>
      <c r="E861" s="150"/>
      <c r="F861" s="62"/>
      <c r="G861" s="62"/>
      <c r="H861" s="58"/>
      <c r="I861" s="43"/>
      <c r="J861" s="43"/>
      <c r="K861" s="43"/>
      <c r="L861" s="43"/>
      <c r="M861" s="46"/>
      <c r="N861" s="42"/>
      <c r="O861" s="47"/>
      <c r="Q861" s="3"/>
      <c r="R861" s="3"/>
      <c r="S861" s="13"/>
      <c r="T861" s="13"/>
      <c r="U861" s="13"/>
      <c r="V861" s="13"/>
      <c r="W861" s="1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s="51" customFormat="1" x14ac:dyDescent="0.55000000000000004">
      <c r="A862" s="42"/>
      <c r="B862" s="53"/>
      <c r="C862" s="61"/>
      <c r="D862" s="62"/>
      <c r="E862" s="150"/>
      <c r="F862" s="62"/>
      <c r="G862" s="62"/>
      <c r="H862" s="58"/>
      <c r="I862" s="43"/>
      <c r="J862" s="43"/>
      <c r="K862" s="43"/>
      <c r="L862" s="43"/>
      <c r="M862" s="46"/>
      <c r="N862" s="42"/>
      <c r="O862" s="47"/>
      <c r="Q862" s="3"/>
      <c r="R862" s="3"/>
      <c r="S862" s="13"/>
      <c r="T862" s="13"/>
      <c r="U862" s="13"/>
      <c r="V862" s="13"/>
      <c r="W862" s="1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s="51" customFormat="1" x14ac:dyDescent="0.55000000000000004">
      <c r="A863" s="42"/>
      <c r="B863" s="53"/>
      <c r="C863" s="61"/>
      <c r="D863" s="62"/>
      <c r="E863" s="150"/>
      <c r="F863" s="62"/>
      <c r="G863" s="62"/>
      <c r="H863" s="58"/>
      <c r="I863" s="43"/>
      <c r="J863" s="43"/>
      <c r="K863" s="43"/>
      <c r="L863" s="43"/>
      <c r="M863" s="46"/>
      <c r="N863" s="42"/>
      <c r="O863" s="47"/>
      <c r="Q863" s="3"/>
      <c r="R863" s="3"/>
      <c r="S863" s="13"/>
      <c r="T863" s="13"/>
      <c r="U863" s="13"/>
      <c r="V863" s="13"/>
      <c r="W863" s="1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</sheetData>
  <autoFilter ref="A2:AP667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X1:X2"/>
    <mergeCell ref="Q1:Q2"/>
    <mergeCell ref="S1:S2"/>
    <mergeCell ref="T1:T2"/>
    <mergeCell ref="U1:U2"/>
    <mergeCell ref="V1:V2"/>
    <mergeCell ref="W1:W2"/>
    <mergeCell ref="O1:O2"/>
    <mergeCell ref="A1:A2"/>
    <mergeCell ref="B1:B2"/>
    <mergeCell ref="C1:L2"/>
    <mergeCell ref="M1:M2"/>
    <mergeCell ref="N1:N2"/>
  </mergeCells>
  <conditionalFormatting sqref="N535">
    <cfRule type="duplicateValues" dxfId="1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D7E4-4CC6-422D-A336-EA730BBD345F}">
  <sheetPr>
    <pageSetUpPr fitToPage="1"/>
  </sheetPr>
  <dimension ref="A1:AR851"/>
  <sheetViews>
    <sheetView zoomScale="55" zoomScaleNormal="55" workbookViewId="0">
      <pane xSplit="2" ySplit="2" topLeftCell="C171" activePane="bottomRight" state="frozen"/>
      <selection pane="topRight" activeCell="C1" sqref="C1"/>
      <selection pane="bottomLeft" activeCell="A3" sqref="A3"/>
      <selection pane="bottomRight" activeCell="N190" sqref="N190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478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40013805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442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30023531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443</v>
      </c>
      <c r="O4" s="10">
        <f>O3</f>
        <v>1</v>
      </c>
      <c r="P4" s="10">
        <v>16</v>
      </c>
      <c r="Q4" s="11" t="s">
        <v>75</v>
      </c>
      <c r="R4" s="43">
        <f t="shared" ref="R4:R66" si="0">3600/P4</f>
        <v>225</v>
      </c>
      <c r="X4" s="122"/>
      <c r="Y4" s="50">
        <f t="shared" ref="Y4:Y66" si="1">$Y$1/R4</f>
        <v>4.4444444444444446</v>
      </c>
      <c r="Z4" s="50"/>
      <c r="AA4" s="50"/>
      <c r="AB4" s="50">
        <f t="shared" ref="AB4:AB66" si="2">$Y$1/R4</f>
        <v>4.4444444444444446</v>
      </c>
      <c r="AC4" s="121"/>
      <c r="AD4" s="122"/>
      <c r="AE4" s="122">
        <f t="shared" ref="AE4:AE66" si="3">$Y$1/R4</f>
        <v>4.4444444444444446</v>
      </c>
      <c r="AF4" s="122"/>
      <c r="AG4" s="122"/>
      <c r="AH4" s="122">
        <f t="shared" ref="AH4:AH66" si="4">$Y$1/R4</f>
        <v>4.4444444444444446</v>
      </c>
      <c r="AI4" s="122"/>
      <c r="AJ4" s="122"/>
      <c r="AK4" s="122">
        <f t="shared" ref="AK4:AK66" si="5">$Y$1/R4</f>
        <v>4.4444444444444446</v>
      </c>
      <c r="AL4" s="122"/>
      <c r="AM4" s="122"/>
      <c r="AN4" s="122">
        <f t="shared" ref="AN4:AN66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1"/>
        <v>3.3333333333333335</v>
      </c>
      <c r="Z13" s="50"/>
      <c r="AA13" s="50"/>
      <c r="AB13" s="50">
        <f t="shared" si="2"/>
        <v>3.3333333333333335</v>
      </c>
      <c r="AC13" s="121"/>
      <c r="AD13" s="122"/>
      <c r="AE13" s="122">
        <f t="shared" si="3"/>
        <v>3.3333333333333335</v>
      </c>
      <c r="AF13" s="122"/>
      <c r="AG13" s="122"/>
      <c r="AH13" s="122">
        <f t="shared" si="4"/>
        <v>3.3333333333333335</v>
      </c>
      <c r="AI13" s="122"/>
      <c r="AJ13" s="122"/>
      <c r="AK13" s="122">
        <f t="shared" si="5"/>
        <v>3.3333333333333335</v>
      </c>
      <c r="AL13" s="122"/>
      <c r="AM13" s="122"/>
      <c r="AN13" s="122">
        <f t="shared" si="6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O5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f t="shared" si="1"/>
        <v>11.111111111111111</v>
      </c>
      <c r="Z16" s="50"/>
      <c r="AA16" s="50"/>
      <c r="AB16" s="50">
        <f t="shared" si="2"/>
        <v>11.111111111111111</v>
      </c>
      <c r="AC16" s="121"/>
      <c r="AD16" s="122"/>
      <c r="AE16" s="122">
        <f t="shared" si="3"/>
        <v>11.111111111111111</v>
      </c>
      <c r="AF16" s="122"/>
      <c r="AG16" s="122"/>
      <c r="AH16" s="122">
        <f t="shared" si="4"/>
        <v>11.111111111111111</v>
      </c>
      <c r="AI16" s="122"/>
      <c r="AJ16" s="122"/>
      <c r="AK16" s="122">
        <f t="shared" si="5"/>
        <v>11.111111111111111</v>
      </c>
      <c r="AL16" s="122"/>
      <c r="AM16" s="122"/>
      <c r="AN16" s="122">
        <f t="shared" si="6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f t="shared" si="1"/>
        <v>3.3333333333333335</v>
      </c>
      <c r="Z18" s="50"/>
      <c r="AA18" s="50"/>
      <c r="AB18" s="50">
        <f t="shared" si="2"/>
        <v>3.3333333333333335</v>
      </c>
      <c r="AC18" s="121"/>
      <c r="AD18" s="122"/>
      <c r="AE18" s="122">
        <f t="shared" si="3"/>
        <v>3.3333333333333335</v>
      </c>
      <c r="AF18" s="122"/>
      <c r="AG18" s="122"/>
      <c r="AH18" s="122">
        <f t="shared" si="4"/>
        <v>3.3333333333333335</v>
      </c>
      <c r="AI18" s="122"/>
      <c r="AJ18" s="122"/>
      <c r="AK18" s="122">
        <f t="shared" si="5"/>
        <v>3.3333333333333335</v>
      </c>
      <c r="AL18" s="122"/>
      <c r="AM18" s="122"/>
      <c r="AN18" s="122">
        <f t="shared" si="6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O5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10034231</v>
      </c>
      <c r="F22" s="71"/>
      <c r="G22" s="71"/>
      <c r="H22" s="71"/>
      <c r="I22" s="64"/>
      <c r="J22" s="64"/>
      <c r="K22" s="71"/>
      <c r="L22" s="116"/>
      <c r="M22" s="8"/>
      <c r="N22" s="91" t="s">
        <v>453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39">
        <v>30023532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444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f t="shared" si="1"/>
        <v>4.4444444444444446</v>
      </c>
      <c r="Z29" s="50"/>
      <c r="AA29" s="50"/>
      <c r="AB29" s="50">
        <f t="shared" si="2"/>
        <v>4.4444444444444446</v>
      </c>
      <c r="AC29" s="121"/>
      <c r="AD29" s="122"/>
      <c r="AE29" s="122">
        <f t="shared" si="3"/>
        <v>4.4444444444444446</v>
      </c>
      <c r="AF29" s="122"/>
      <c r="AG29" s="122"/>
      <c r="AH29" s="122">
        <f t="shared" si="4"/>
        <v>4.4444444444444446</v>
      </c>
      <c r="AI29" s="122"/>
      <c r="AJ29" s="122"/>
      <c r="AK29" s="122">
        <f t="shared" si="5"/>
        <v>4.4444444444444446</v>
      </c>
      <c r="AL29" s="122"/>
      <c r="AM29" s="122"/>
      <c r="AN29" s="122">
        <f t="shared" si="6"/>
        <v>4.4444444444444446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O4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f t="shared" si="1"/>
        <v>50</v>
      </c>
      <c r="Z30" s="50"/>
      <c r="AA30" s="50"/>
      <c r="AB30" s="50">
        <f t="shared" si="2"/>
        <v>50</v>
      </c>
      <c r="AC30" s="121"/>
      <c r="AD30" s="122"/>
      <c r="AE30" s="122">
        <f t="shared" si="3"/>
        <v>50</v>
      </c>
      <c r="AF30" s="122"/>
      <c r="AG30" s="122"/>
      <c r="AH30" s="122">
        <f t="shared" si="4"/>
        <v>50</v>
      </c>
      <c r="AI30" s="122"/>
      <c r="AJ30" s="122"/>
      <c r="AK30" s="122">
        <f t="shared" si="5"/>
        <v>50</v>
      </c>
      <c r="AL30" s="122"/>
      <c r="AM30" s="122"/>
      <c r="AN30" s="122">
        <f t="shared" si="6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f t="shared" si="1"/>
        <v>103.05555555555556</v>
      </c>
      <c r="Z31" s="50"/>
      <c r="AA31" s="50"/>
      <c r="AB31" s="50">
        <f t="shared" si="2"/>
        <v>103.05555555555556</v>
      </c>
      <c r="AC31" s="121"/>
      <c r="AD31" s="122"/>
      <c r="AE31" s="122">
        <f t="shared" si="3"/>
        <v>103.05555555555556</v>
      </c>
      <c r="AF31" s="122"/>
      <c r="AG31" s="122"/>
      <c r="AH31" s="122">
        <f t="shared" si="4"/>
        <v>103.05555555555556</v>
      </c>
      <c r="AI31" s="122"/>
      <c r="AJ31" s="122"/>
      <c r="AK31" s="122">
        <f t="shared" si="5"/>
        <v>103.05555555555556</v>
      </c>
      <c r="AL31" s="122"/>
      <c r="AM31" s="122"/>
      <c r="AN31" s="122">
        <f t="shared" si="6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8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f t="shared" si="1"/>
        <v>20.833333333333332</v>
      </c>
      <c r="Z32" s="50"/>
      <c r="AA32" s="50"/>
      <c r="AB32" s="50">
        <f t="shared" si="2"/>
        <v>20.833333333333332</v>
      </c>
      <c r="AC32" s="121"/>
      <c r="AD32" s="122"/>
      <c r="AE32" s="122">
        <f t="shared" si="3"/>
        <v>20.833333333333332</v>
      </c>
      <c r="AF32" s="122"/>
      <c r="AG32" s="122"/>
      <c r="AH32" s="122">
        <f t="shared" si="4"/>
        <v>20.833333333333332</v>
      </c>
      <c r="AI32" s="122"/>
      <c r="AJ32" s="122"/>
      <c r="AK32" s="122">
        <f t="shared" si="5"/>
        <v>20.833333333333332</v>
      </c>
      <c r="AL32" s="122"/>
      <c r="AM32" s="122"/>
      <c r="AN32" s="122">
        <f t="shared" si="6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8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f t="shared" si="1"/>
        <v>7.4999999999999991</v>
      </c>
      <c r="Z33" s="50"/>
      <c r="AA33" s="50"/>
      <c r="AB33" s="50">
        <f t="shared" si="2"/>
        <v>7.4999999999999991</v>
      </c>
      <c r="AC33" s="121"/>
      <c r="AD33" s="122"/>
      <c r="AE33" s="122">
        <f t="shared" si="3"/>
        <v>7.4999999999999991</v>
      </c>
      <c r="AF33" s="122"/>
      <c r="AG33" s="122"/>
      <c r="AH33" s="122">
        <f t="shared" si="4"/>
        <v>7.4999999999999991</v>
      </c>
      <c r="AI33" s="122"/>
      <c r="AJ33" s="122"/>
      <c r="AK33" s="122">
        <f t="shared" si="5"/>
        <v>7.4999999999999991</v>
      </c>
      <c r="AL33" s="122"/>
      <c r="AM33" s="122"/>
      <c r="AN33" s="122">
        <f t="shared" si="6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8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O3</f>
        <v>1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f t="shared" si="1"/>
        <v>8.3333333333333339</v>
      </c>
      <c r="Z39" s="50"/>
      <c r="AA39" s="50"/>
      <c r="AB39" s="50">
        <f t="shared" si="2"/>
        <v>8.3333333333333339</v>
      </c>
      <c r="AC39" s="121"/>
      <c r="AD39" s="122"/>
      <c r="AE39" s="122">
        <f t="shared" si="3"/>
        <v>8.3333333333333339</v>
      </c>
      <c r="AF39" s="122"/>
      <c r="AG39" s="122"/>
      <c r="AH39" s="122">
        <f t="shared" si="4"/>
        <v>8.3333333333333339</v>
      </c>
      <c r="AI39" s="122"/>
      <c r="AJ39" s="122"/>
      <c r="AK39" s="122">
        <f t="shared" si="5"/>
        <v>8.3333333333333339</v>
      </c>
      <c r="AL39" s="122"/>
      <c r="AM39" s="122"/>
      <c r="AN39" s="122">
        <f t="shared" si="6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1</v>
      </c>
      <c r="P41" s="10">
        <v>18</v>
      </c>
      <c r="Q41" s="11" t="s">
        <v>72</v>
      </c>
      <c r="R41" s="43">
        <f t="shared" si="0"/>
        <v>200</v>
      </c>
      <c r="X41" s="122"/>
      <c r="Y41" s="50">
        <f t="shared" si="1"/>
        <v>5</v>
      </c>
      <c r="Z41" s="50"/>
      <c r="AA41" s="50"/>
      <c r="AB41" s="50">
        <f t="shared" si="2"/>
        <v>5</v>
      </c>
      <c r="AC41" s="121"/>
      <c r="AD41" s="122"/>
      <c r="AE41" s="122">
        <f t="shared" si="3"/>
        <v>5</v>
      </c>
      <c r="AF41" s="122"/>
      <c r="AG41" s="122"/>
      <c r="AH41" s="122">
        <f t="shared" si="4"/>
        <v>5</v>
      </c>
      <c r="AI41" s="122"/>
      <c r="AJ41" s="122"/>
      <c r="AK41" s="122">
        <f t="shared" si="5"/>
        <v>5</v>
      </c>
      <c r="AL41" s="122"/>
      <c r="AM41" s="122"/>
      <c r="AN41" s="122">
        <f t="shared" si="6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9">O41</f>
        <v>1</v>
      </c>
      <c r="P42" s="10">
        <v>24</v>
      </c>
      <c r="Q42" s="11" t="s">
        <v>84</v>
      </c>
      <c r="R42" s="43">
        <f t="shared" si="0"/>
        <v>150</v>
      </c>
      <c r="X42" s="122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21"/>
      <c r="AD42" s="122"/>
      <c r="AE42" s="122">
        <f t="shared" si="3"/>
        <v>6.666666666666667</v>
      </c>
      <c r="AF42" s="122"/>
      <c r="AG42" s="122"/>
      <c r="AH42" s="122">
        <f t="shared" si="4"/>
        <v>6.666666666666667</v>
      </c>
      <c r="AI42" s="122"/>
      <c r="AJ42" s="122"/>
      <c r="AK42" s="122">
        <f t="shared" si="5"/>
        <v>6.666666666666667</v>
      </c>
      <c r="AL42" s="122"/>
      <c r="AM42" s="122"/>
      <c r="AN42" s="122">
        <f t="shared" si="6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9"/>
        <v>1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1</v>
      </c>
      <c r="P44" s="10">
        <v>9</v>
      </c>
      <c r="Q44" s="11" t="s">
        <v>72</v>
      </c>
      <c r="R44" s="43">
        <f t="shared" si="0"/>
        <v>400</v>
      </c>
      <c r="X44" s="122"/>
      <c r="Y44" s="50">
        <f t="shared" si="1"/>
        <v>2.5</v>
      </c>
      <c r="Z44" s="50"/>
      <c r="AA44" s="50"/>
      <c r="AB44" s="50">
        <f t="shared" si="2"/>
        <v>2.5</v>
      </c>
      <c r="AC44" s="121"/>
      <c r="AD44" s="122"/>
      <c r="AE44" s="122">
        <f t="shared" si="3"/>
        <v>2.5</v>
      </c>
      <c r="AF44" s="122"/>
      <c r="AG44" s="122"/>
      <c r="AH44" s="122">
        <f t="shared" si="4"/>
        <v>2.5</v>
      </c>
      <c r="AI44" s="122"/>
      <c r="AJ44" s="122"/>
      <c r="AK44" s="122">
        <f t="shared" si="5"/>
        <v>2.5</v>
      </c>
      <c r="AL44" s="122"/>
      <c r="AM44" s="122"/>
      <c r="AN44" s="122">
        <f t="shared" si="6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1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1</v>
      </c>
      <c r="P46" s="10">
        <v>9</v>
      </c>
      <c r="Q46" s="11" t="s">
        <v>72</v>
      </c>
      <c r="R46" s="43">
        <f t="shared" si="0"/>
        <v>400</v>
      </c>
      <c r="X46" s="122"/>
      <c r="Y46" s="50">
        <f t="shared" si="1"/>
        <v>2.5</v>
      </c>
      <c r="Z46" s="50"/>
      <c r="AA46" s="50"/>
      <c r="AB46" s="50">
        <f t="shared" si="2"/>
        <v>2.5</v>
      </c>
      <c r="AC46" s="121"/>
      <c r="AD46" s="122"/>
      <c r="AE46" s="122">
        <f t="shared" si="3"/>
        <v>2.5</v>
      </c>
      <c r="AF46" s="122"/>
      <c r="AG46" s="122"/>
      <c r="AH46" s="122">
        <f t="shared" si="4"/>
        <v>2.5</v>
      </c>
      <c r="AI46" s="122"/>
      <c r="AJ46" s="122"/>
      <c r="AK46" s="122">
        <f t="shared" si="5"/>
        <v>2.5</v>
      </c>
      <c r="AL46" s="122"/>
      <c r="AM46" s="122"/>
      <c r="AN46" s="122">
        <f t="shared" si="6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1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f t="shared" si="1"/>
        <v>39.166666666666664</v>
      </c>
      <c r="Z48" s="50"/>
      <c r="AA48" s="50"/>
      <c r="AB48" s="50">
        <f t="shared" si="2"/>
        <v>39.166666666666664</v>
      </c>
      <c r="AC48" s="121"/>
      <c r="AD48" s="122"/>
      <c r="AE48" s="122">
        <f t="shared" si="3"/>
        <v>39.166666666666664</v>
      </c>
      <c r="AF48" s="122"/>
      <c r="AG48" s="122"/>
      <c r="AH48" s="122">
        <f t="shared" si="4"/>
        <v>39.166666666666664</v>
      </c>
      <c r="AI48" s="122"/>
      <c r="AJ48" s="122"/>
      <c r="AK48" s="122">
        <f t="shared" si="5"/>
        <v>39.166666666666664</v>
      </c>
      <c r="AL48" s="122"/>
      <c r="AM48" s="122"/>
      <c r="AN48" s="122">
        <f t="shared" si="6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f t="shared" si="1"/>
        <v>7.4999999999999991</v>
      </c>
      <c r="Z49" s="50"/>
      <c r="AA49" s="50"/>
      <c r="AB49" s="50">
        <f t="shared" si="2"/>
        <v>7.4999999999999991</v>
      </c>
      <c r="AC49" s="121"/>
      <c r="AD49" s="122"/>
      <c r="AE49" s="122">
        <f t="shared" si="3"/>
        <v>7.4999999999999991</v>
      </c>
      <c r="AF49" s="122"/>
      <c r="AG49" s="122"/>
      <c r="AH49" s="122">
        <f t="shared" si="4"/>
        <v>7.4999999999999991</v>
      </c>
      <c r="AI49" s="122"/>
      <c r="AJ49" s="122"/>
      <c r="AK49" s="122">
        <f t="shared" si="5"/>
        <v>7.4999999999999991</v>
      </c>
      <c r="AL49" s="122"/>
      <c r="AM49" s="122"/>
      <c r="AN49" s="122">
        <f t="shared" si="6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0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f t="shared" si="1"/>
        <v>10</v>
      </c>
      <c r="Z50" s="50"/>
      <c r="AA50" s="50"/>
      <c r="AB50" s="50">
        <f t="shared" si="2"/>
        <v>10</v>
      </c>
      <c r="AC50" s="121"/>
      <c r="AD50" s="122"/>
      <c r="AE50" s="122">
        <f t="shared" si="3"/>
        <v>10</v>
      </c>
      <c r="AF50" s="122"/>
      <c r="AG50" s="122"/>
      <c r="AH50" s="122">
        <f t="shared" si="4"/>
        <v>10</v>
      </c>
      <c r="AI50" s="122"/>
      <c r="AJ50" s="122"/>
      <c r="AK50" s="122">
        <f t="shared" si="5"/>
        <v>10</v>
      </c>
      <c r="AL50" s="122"/>
      <c r="AM50" s="122"/>
      <c r="AN50" s="122">
        <f t="shared" si="6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0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f t="shared" si="1"/>
        <v>13.888888888888889</v>
      </c>
      <c r="Z53" s="50"/>
      <c r="AA53" s="50"/>
      <c r="AB53" s="50">
        <f t="shared" si="2"/>
        <v>13.888888888888889</v>
      </c>
      <c r="AC53" s="121"/>
      <c r="AD53" s="122"/>
      <c r="AE53" s="122">
        <f t="shared" si="3"/>
        <v>13.888888888888889</v>
      </c>
      <c r="AF53" s="122"/>
      <c r="AG53" s="122"/>
      <c r="AH53" s="122">
        <f t="shared" si="4"/>
        <v>13.888888888888889</v>
      </c>
      <c r="AI53" s="122"/>
      <c r="AJ53" s="122"/>
      <c r="AK53" s="122">
        <f t="shared" si="5"/>
        <v>13.888888888888889</v>
      </c>
      <c r="AL53" s="122"/>
      <c r="AM53" s="122"/>
      <c r="AN53" s="122">
        <f t="shared" si="6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0"/>
        <v>150</v>
      </c>
      <c r="X54" s="122"/>
      <c r="Y54" s="50">
        <f t="shared" si="1"/>
        <v>6.666666666666667</v>
      </c>
      <c r="Z54" s="50"/>
      <c r="AA54" s="50"/>
      <c r="AB54" s="50">
        <f t="shared" si="2"/>
        <v>6.666666666666667</v>
      </c>
      <c r="AC54" s="121"/>
      <c r="AD54" s="122"/>
      <c r="AE54" s="122">
        <f t="shared" si="3"/>
        <v>6.666666666666667</v>
      </c>
      <c r="AF54" s="122"/>
      <c r="AG54" s="122"/>
      <c r="AH54" s="122">
        <f t="shared" si="4"/>
        <v>6.666666666666667</v>
      </c>
      <c r="AI54" s="122"/>
      <c r="AJ54" s="122"/>
      <c r="AK54" s="122">
        <f t="shared" si="5"/>
        <v>6.666666666666667</v>
      </c>
      <c r="AL54" s="122"/>
      <c r="AM54" s="122"/>
      <c r="AN54" s="122">
        <f t="shared" si="6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1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2">3600/P56</f>
        <v>200</v>
      </c>
      <c r="X56" s="122"/>
      <c r="Y56" s="50">
        <f t="shared" ref="Y56" si="13">$Y$1/R56</f>
        <v>5</v>
      </c>
      <c r="Z56" s="50"/>
      <c r="AA56" s="50"/>
      <c r="AB56" s="50">
        <f t="shared" ref="AB56" si="14">$Y$1/R56</f>
        <v>5</v>
      </c>
      <c r="AC56" s="121"/>
      <c r="AD56" s="122"/>
      <c r="AE56" s="122">
        <f t="shared" ref="AE56" si="15">$Y$1/R56</f>
        <v>5</v>
      </c>
      <c r="AF56" s="122"/>
      <c r="AG56" s="122"/>
      <c r="AH56" s="122">
        <f t="shared" ref="AH56" si="16">$Y$1/R56</f>
        <v>5</v>
      </c>
      <c r="AI56" s="122"/>
      <c r="AJ56" s="122"/>
      <c r="AK56" s="122">
        <f t="shared" ref="AK56" si="17">$Y$1/R56</f>
        <v>5</v>
      </c>
      <c r="AL56" s="122"/>
      <c r="AM56" s="122"/>
      <c r="AN56" s="122">
        <f t="shared" ref="AN56" si="18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0"/>
        <v>300</v>
      </c>
      <c r="X58" s="122"/>
      <c r="Y58" s="50">
        <f t="shared" si="1"/>
        <v>3.3333333333333335</v>
      </c>
      <c r="Z58" s="50"/>
      <c r="AA58" s="50"/>
      <c r="AB58" s="50">
        <f t="shared" si="2"/>
        <v>3.3333333333333335</v>
      </c>
      <c r="AC58" s="121"/>
      <c r="AD58" s="122"/>
      <c r="AE58" s="122">
        <f t="shared" si="3"/>
        <v>3.3333333333333335</v>
      </c>
      <c r="AF58" s="122"/>
      <c r="AG58" s="122"/>
      <c r="AH58" s="122">
        <f t="shared" si="4"/>
        <v>3.3333333333333335</v>
      </c>
      <c r="AI58" s="122"/>
      <c r="AJ58" s="122"/>
      <c r="AK58" s="122">
        <f t="shared" si="5"/>
        <v>3.3333333333333335</v>
      </c>
      <c r="AL58" s="122"/>
      <c r="AM58" s="122"/>
      <c r="AN58" s="122">
        <f t="shared" si="6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0"/>
        <v>39.560439560439562</v>
      </c>
      <c r="X60" s="122"/>
      <c r="Y60" s="50">
        <f t="shared" si="1"/>
        <v>25.277777777777775</v>
      </c>
      <c r="Z60" s="50"/>
      <c r="AA60" s="50"/>
      <c r="AB60" s="50">
        <f t="shared" si="2"/>
        <v>25.277777777777775</v>
      </c>
      <c r="AC60" s="121"/>
      <c r="AD60" s="122"/>
      <c r="AE60" s="122">
        <f t="shared" si="3"/>
        <v>25.277777777777775</v>
      </c>
      <c r="AF60" s="122"/>
      <c r="AG60" s="122"/>
      <c r="AH60" s="122">
        <f t="shared" si="4"/>
        <v>25.277777777777775</v>
      </c>
      <c r="AI60" s="122"/>
      <c r="AJ60" s="122"/>
      <c r="AK60" s="122">
        <f t="shared" si="5"/>
        <v>25.277777777777775</v>
      </c>
      <c r="AL60" s="122"/>
      <c r="AM60" s="122"/>
      <c r="AN60" s="122">
        <f t="shared" si="6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0"/>
        <v>133.33333333333334</v>
      </c>
      <c r="X61" s="122"/>
      <c r="Y61" s="50">
        <f t="shared" si="1"/>
        <v>7.4999999999999991</v>
      </c>
      <c r="Z61" s="50"/>
      <c r="AA61" s="50"/>
      <c r="AB61" s="50">
        <f t="shared" si="2"/>
        <v>7.4999999999999991</v>
      </c>
      <c r="AC61" s="121"/>
      <c r="AD61" s="122"/>
      <c r="AE61" s="122">
        <f t="shared" si="3"/>
        <v>7.4999999999999991</v>
      </c>
      <c r="AF61" s="122"/>
      <c r="AG61" s="122"/>
      <c r="AH61" s="122">
        <f t="shared" si="4"/>
        <v>7.4999999999999991</v>
      </c>
      <c r="AI61" s="122"/>
      <c r="AJ61" s="122"/>
      <c r="AK61" s="122">
        <f t="shared" si="5"/>
        <v>7.4999999999999991</v>
      </c>
      <c r="AL61" s="122"/>
      <c r="AM61" s="122"/>
      <c r="AN61" s="122">
        <f t="shared" si="6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19">O61</f>
        <v>1</v>
      </c>
      <c r="P62" s="10">
        <v>36</v>
      </c>
      <c r="Q62" s="11" t="s">
        <v>84</v>
      </c>
      <c r="R62" s="43">
        <f t="shared" si="0"/>
        <v>100</v>
      </c>
      <c r="X62" s="122"/>
      <c r="Y62" s="50">
        <f t="shared" si="1"/>
        <v>10</v>
      </c>
      <c r="Z62" s="50"/>
      <c r="AA62" s="50"/>
      <c r="AB62" s="50">
        <f t="shared" si="2"/>
        <v>10</v>
      </c>
      <c r="AC62" s="121"/>
      <c r="AD62" s="122"/>
      <c r="AE62" s="122">
        <f t="shared" si="3"/>
        <v>10</v>
      </c>
      <c r="AF62" s="122"/>
      <c r="AG62" s="122"/>
      <c r="AH62" s="122">
        <f t="shared" si="4"/>
        <v>10</v>
      </c>
      <c r="AI62" s="122"/>
      <c r="AJ62" s="122"/>
      <c r="AK62" s="122">
        <f t="shared" si="5"/>
        <v>10</v>
      </c>
      <c r="AL62" s="122"/>
      <c r="AM62" s="122"/>
      <c r="AN62" s="122">
        <f t="shared" si="6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19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0"/>
        <v>72</v>
      </c>
      <c r="X65" s="122"/>
      <c r="Y65" s="50">
        <f t="shared" si="1"/>
        <v>13.888888888888889</v>
      </c>
      <c r="Z65" s="50"/>
      <c r="AA65" s="50"/>
      <c r="AB65" s="50">
        <f t="shared" si="2"/>
        <v>13.888888888888889</v>
      </c>
      <c r="AC65" s="121"/>
      <c r="AD65" s="122"/>
      <c r="AE65" s="122">
        <f t="shared" si="3"/>
        <v>13.888888888888889</v>
      </c>
      <c r="AF65" s="122"/>
      <c r="AG65" s="122"/>
      <c r="AH65" s="122">
        <f t="shared" si="4"/>
        <v>13.888888888888889</v>
      </c>
      <c r="AI65" s="122"/>
      <c r="AJ65" s="122"/>
      <c r="AK65" s="122">
        <f t="shared" si="5"/>
        <v>13.888888888888889</v>
      </c>
      <c r="AL65" s="122"/>
      <c r="AM65" s="122"/>
      <c r="AN65" s="122">
        <f t="shared" si="6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0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1">3600/P68</f>
        <v>200</v>
      </c>
      <c r="X68" s="122"/>
      <c r="Y68" s="50">
        <f t="shared" ref="Y68" si="22">$Y$1/R68</f>
        <v>5</v>
      </c>
      <c r="Z68" s="50"/>
      <c r="AA68" s="50"/>
      <c r="AB68" s="50">
        <f t="shared" ref="AB68" si="23">$Y$1/R68</f>
        <v>5</v>
      </c>
      <c r="AC68" s="121"/>
      <c r="AD68" s="122"/>
      <c r="AE68" s="122">
        <f t="shared" ref="AE68" si="24">$Y$1/R68</f>
        <v>5</v>
      </c>
      <c r="AF68" s="122"/>
      <c r="AG68" s="122"/>
      <c r="AH68" s="122">
        <f t="shared" ref="AH68" si="25">$Y$1/R68</f>
        <v>5</v>
      </c>
      <c r="AI68" s="122"/>
      <c r="AJ68" s="122"/>
      <c r="AK68" s="122">
        <f t="shared" ref="AK68" si="26">$Y$1/R68</f>
        <v>5</v>
      </c>
      <c r="AL68" s="122"/>
      <c r="AM68" s="122"/>
      <c r="AN68" s="122">
        <f t="shared" ref="AN68" si="27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1"/>
        <v>300</v>
      </c>
      <c r="X70" s="122"/>
      <c r="Y70" s="50">
        <f t="shared" ref="Y70" si="28">$Y$1/R70</f>
        <v>3.3333333333333335</v>
      </c>
      <c r="Z70" s="50"/>
      <c r="AA70" s="50"/>
      <c r="AB70" s="50">
        <f t="shared" ref="AB70" si="29">$Y$1/R70</f>
        <v>3.3333333333333335</v>
      </c>
      <c r="AC70" s="121"/>
      <c r="AD70" s="122"/>
      <c r="AE70" s="122">
        <f t="shared" ref="AE70" si="30">$Y$1/R70</f>
        <v>3.3333333333333335</v>
      </c>
      <c r="AF70" s="122"/>
      <c r="AG70" s="122"/>
      <c r="AH70" s="122">
        <f t="shared" ref="AH70" si="31">$Y$1/R70</f>
        <v>3.3333333333333335</v>
      </c>
      <c r="AI70" s="122"/>
      <c r="AJ70" s="122"/>
      <c r="AK70" s="122">
        <f t="shared" ref="AK70" si="32">$Y$1/R70</f>
        <v>3.3333333333333335</v>
      </c>
      <c r="AL70" s="122"/>
      <c r="AM70" s="122"/>
      <c r="AN70" s="122">
        <f t="shared" ref="AN70" si="33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10034231</v>
      </c>
      <c r="F75" s="71"/>
      <c r="G75" s="71"/>
      <c r="H75" s="71"/>
      <c r="I75" s="64"/>
      <c r="J75" s="64"/>
      <c r="K75" s="71"/>
      <c r="L75" s="116"/>
      <c r="M75" s="8"/>
      <c r="N75" s="91" t="s">
        <v>453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39">
        <v>30023533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445</v>
      </c>
      <c r="O82" s="10">
        <f>3*O3</f>
        <v>3</v>
      </c>
      <c r="P82" s="10">
        <f>16</f>
        <v>16</v>
      </c>
      <c r="Q82" s="11" t="s">
        <v>75</v>
      </c>
      <c r="R82" s="43">
        <f t="shared" ref="R82:R127" si="34">3600/P82</f>
        <v>225</v>
      </c>
      <c r="X82" s="122"/>
      <c r="Y82" s="50">
        <f t="shared" ref="Y82:Y127" si="35">$Y$1/R82</f>
        <v>4.4444444444444446</v>
      </c>
      <c r="Z82" s="50"/>
      <c r="AA82" s="50"/>
      <c r="AB82" s="50">
        <f t="shared" ref="AB82:AB127" si="36">$Y$1/R82</f>
        <v>4.4444444444444446</v>
      </c>
      <c r="AC82" s="121"/>
      <c r="AD82" s="122"/>
      <c r="AE82" s="122">
        <f t="shared" ref="AE82:AE127" si="37">$Y$1/R82</f>
        <v>4.4444444444444446</v>
      </c>
      <c r="AF82" s="122"/>
      <c r="AG82" s="122"/>
      <c r="AH82" s="122">
        <f t="shared" ref="AH82:AH127" si="38">$Y$1/R82</f>
        <v>4.4444444444444446</v>
      </c>
      <c r="AI82" s="122"/>
      <c r="AJ82" s="122"/>
      <c r="AK82" s="122">
        <f t="shared" ref="AK82:AK127" si="39">$Y$1/R82</f>
        <v>4.4444444444444446</v>
      </c>
      <c r="AL82" s="122"/>
      <c r="AM82" s="122"/>
      <c r="AN82" s="122">
        <f t="shared" ref="AN82:AN127" si="40">$Y$1/R82</f>
        <v>4.4444444444444446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si="34"/>
        <v>40</v>
      </c>
      <c r="X83" s="122"/>
      <c r="Y83" s="50">
        <f t="shared" si="35"/>
        <v>25</v>
      </c>
      <c r="Z83" s="50"/>
      <c r="AA83" s="50"/>
      <c r="AB83" s="50">
        <f t="shared" si="36"/>
        <v>25</v>
      </c>
      <c r="AC83" s="121"/>
      <c r="AD83" s="122"/>
      <c r="AE83" s="122">
        <f t="shared" si="37"/>
        <v>25</v>
      </c>
      <c r="AF83" s="122"/>
      <c r="AG83" s="122"/>
      <c r="AH83" s="122">
        <f t="shared" si="38"/>
        <v>25</v>
      </c>
      <c r="AI83" s="122"/>
      <c r="AJ83" s="122"/>
      <c r="AK83" s="122">
        <f t="shared" si="39"/>
        <v>25</v>
      </c>
      <c r="AL83" s="122"/>
      <c r="AM83" s="122"/>
      <c r="AN83" s="122">
        <f t="shared" si="40"/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1">$O$82</f>
        <v>3</v>
      </c>
      <c r="P84" s="10">
        <v>9</v>
      </c>
      <c r="Q84" s="11" t="s">
        <v>72</v>
      </c>
      <c r="R84" s="43">
        <f t="shared" si="34"/>
        <v>400</v>
      </c>
      <c r="X84" s="122"/>
      <c r="Y84" s="50">
        <f t="shared" si="35"/>
        <v>2.5</v>
      </c>
      <c r="Z84" s="50"/>
      <c r="AA84" s="50"/>
      <c r="AB84" s="50">
        <f t="shared" si="36"/>
        <v>2.5</v>
      </c>
      <c r="AC84" s="121"/>
      <c r="AD84" s="122"/>
      <c r="AE84" s="122">
        <f t="shared" si="37"/>
        <v>2.5</v>
      </c>
      <c r="AF84" s="122"/>
      <c r="AG84" s="122"/>
      <c r="AH84" s="122">
        <f t="shared" si="38"/>
        <v>2.5</v>
      </c>
      <c r="AI84" s="122"/>
      <c r="AJ84" s="122"/>
      <c r="AK84" s="122">
        <f t="shared" si="39"/>
        <v>2.5</v>
      </c>
      <c r="AL84" s="122"/>
      <c r="AM84" s="122"/>
      <c r="AN84" s="122">
        <f t="shared" si="40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1"/>
        <v>3</v>
      </c>
      <c r="P85" s="10">
        <v>12</v>
      </c>
      <c r="Q85" s="11" t="s">
        <v>84</v>
      </c>
      <c r="R85" s="43">
        <f t="shared" si="34"/>
        <v>300</v>
      </c>
      <c r="X85" s="122"/>
      <c r="Y85" s="50">
        <f t="shared" si="35"/>
        <v>3.3333333333333335</v>
      </c>
      <c r="Z85" s="50"/>
      <c r="AA85" s="50"/>
      <c r="AB85" s="50">
        <f t="shared" si="36"/>
        <v>3.3333333333333335</v>
      </c>
      <c r="AC85" s="121"/>
      <c r="AD85" s="122"/>
      <c r="AE85" s="122">
        <f t="shared" si="37"/>
        <v>3.3333333333333335</v>
      </c>
      <c r="AF85" s="122"/>
      <c r="AG85" s="122"/>
      <c r="AH85" s="122">
        <f t="shared" si="38"/>
        <v>3.3333333333333335</v>
      </c>
      <c r="AI85" s="122"/>
      <c r="AJ85" s="122"/>
      <c r="AK85" s="122">
        <f t="shared" si="39"/>
        <v>3.3333333333333335</v>
      </c>
      <c r="AL85" s="122"/>
      <c r="AM85" s="122"/>
      <c r="AN85" s="122">
        <f t="shared" si="40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1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1"/>
        <v>3</v>
      </c>
      <c r="P87" s="10">
        <v>36</v>
      </c>
      <c r="Q87" s="11" t="s">
        <v>72</v>
      </c>
      <c r="R87" s="43">
        <f t="shared" si="34"/>
        <v>100</v>
      </c>
      <c r="X87" s="122"/>
      <c r="Y87" s="50">
        <f t="shared" si="35"/>
        <v>10</v>
      </c>
      <c r="Z87" s="50"/>
      <c r="AA87" s="50"/>
      <c r="AB87" s="50">
        <f t="shared" si="36"/>
        <v>10</v>
      </c>
      <c r="AC87" s="121"/>
      <c r="AD87" s="122"/>
      <c r="AE87" s="122">
        <f t="shared" si="37"/>
        <v>10</v>
      </c>
      <c r="AF87" s="122"/>
      <c r="AG87" s="122"/>
      <c r="AH87" s="122">
        <f t="shared" si="38"/>
        <v>10</v>
      </c>
      <c r="AI87" s="122"/>
      <c r="AJ87" s="122"/>
      <c r="AK87" s="122">
        <f t="shared" si="39"/>
        <v>10</v>
      </c>
      <c r="AL87" s="122"/>
      <c r="AM87" s="122"/>
      <c r="AN87" s="122">
        <f t="shared" si="40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1"/>
        <v>3</v>
      </c>
      <c r="P88" s="10">
        <v>72</v>
      </c>
      <c r="Q88" s="11" t="s">
        <v>84</v>
      </c>
      <c r="R88" s="43">
        <f t="shared" si="34"/>
        <v>50</v>
      </c>
      <c r="X88" s="122"/>
      <c r="Y88" s="50">
        <f t="shared" si="35"/>
        <v>20</v>
      </c>
      <c r="Z88" s="50"/>
      <c r="AA88" s="50"/>
      <c r="AB88" s="50">
        <f t="shared" si="36"/>
        <v>20</v>
      </c>
      <c r="AC88" s="121"/>
      <c r="AD88" s="122"/>
      <c r="AE88" s="122">
        <f t="shared" si="37"/>
        <v>20</v>
      </c>
      <c r="AF88" s="122"/>
      <c r="AG88" s="122"/>
      <c r="AH88" s="122">
        <f t="shared" si="38"/>
        <v>20</v>
      </c>
      <c r="AI88" s="122"/>
      <c r="AJ88" s="122"/>
      <c r="AK88" s="122">
        <f t="shared" si="39"/>
        <v>20</v>
      </c>
      <c r="AL88" s="122"/>
      <c r="AM88" s="122"/>
      <c r="AN88" s="122">
        <f t="shared" si="40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1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1"/>
        <v>3</v>
      </c>
      <c r="P90" s="10">
        <v>12</v>
      </c>
      <c r="Q90" s="11" t="s">
        <v>84</v>
      </c>
      <c r="R90" s="43">
        <f t="shared" si="34"/>
        <v>300</v>
      </c>
      <c r="X90" s="122"/>
      <c r="Y90" s="50">
        <f t="shared" si="35"/>
        <v>3.3333333333333335</v>
      </c>
      <c r="Z90" s="50"/>
      <c r="AA90" s="50"/>
      <c r="AB90" s="50">
        <f t="shared" si="36"/>
        <v>3.3333333333333335</v>
      </c>
      <c r="AC90" s="121"/>
      <c r="AD90" s="122"/>
      <c r="AE90" s="122">
        <f t="shared" si="37"/>
        <v>3.3333333333333335</v>
      </c>
      <c r="AF90" s="122"/>
      <c r="AG90" s="122"/>
      <c r="AH90" s="122">
        <f t="shared" si="38"/>
        <v>3.3333333333333335</v>
      </c>
      <c r="AI90" s="122"/>
      <c r="AJ90" s="122"/>
      <c r="AK90" s="122">
        <f t="shared" si="39"/>
        <v>3.3333333333333335</v>
      </c>
      <c r="AL90" s="122"/>
      <c r="AM90" s="122"/>
      <c r="AN90" s="122">
        <f t="shared" si="40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1"/>
        <v>3</v>
      </c>
      <c r="P91" s="10">
        <v>9</v>
      </c>
      <c r="Q91" s="11" t="s">
        <v>72</v>
      </c>
      <c r="R91" s="43">
        <f t="shared" si="34"/>
        <v>400</v>
      </c>
      <c r="X91" s="122"/>
      <c r="Y91" s="50">
        <f t="shared" si="35"/>
        <v>2.5</v>
      </c>
      <c r="Z91" s="50"/>
      <c r="AA91" s="50"/>
      <c r="AB91" s="50">
        <f t="shared" si="36"/>
        <v>2.5</v>
      </c>
      <c r="AC91" s="121"/>
      <c r="AD91" s="122"/>
      <c r="AE91" s="122">
        <f t="shared" si="37"/>
        <v>2.5</v>
      </c>
      <c r="AF91" s="122"/>
      <c r="AG91" s="122"/>
      <c r="AH91" s="122">
        <f t="shared" si="38"/>
        <v>2.5</v>
      </c>
      <c r="AI91" s="122"/>
      <c r="AJ91" s="122"/>
      <c r="AK91" s="122">
        <f t="shared" si="39"/>
        <v>2.5</v>
      </c>
      <c r="AL91" s="122"/>
      <c r="AM91" s="122"/>
      <c r="AN91" s="122">
        <f t="shared" si="40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1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10034231</v>
      </c>
      <c r="F93" s="71"/>
      <c r="G93" s="71"/>
      <c r="H93" s="71"/>
      <c r="I93" s="64"/>
      <c r="J93" s="64"/>
      <c r="K93" s="71"/>
      <c r="L93" s="116"/>
      <c r="M93" s="8"/>
      <c r="N93" s="91" t="s">
        <v>453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151">
        <v>30023534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446</v>
      </c>
      <c r="O100" s="10">
        <f>4*O3</f>
        <v>4</v>
      </c>
      <c r="P100" s="10">
        <f>16</f>
        <v>16</v>
      </c>
      <c r="Q100" s="11" t="s">
        <v>75</v>
      </c>
      <c r="R100" s="43">
        <f t="shared" si="34"/>
        <v>225</v>
      </c>
      <c r="X100" s="122"/>
      <c r="Y100" s="50">
        <f t="shared" si="35"/>
        <v>4.4444444444444446</v>
      </c>
      <c r="Z100" s="50"/>
      <c r="AA100" s="50"/>
      <c r="AB100" s="50">
        <f t="shared" si="36"/>
        <v>4.4444444444444446</v>
      </c>
      <c r="AC100" s="121"/>
      <c r="AD100" s="122"/>
      <c r="AE100" s="122">
        <f t="shared" si="37"/>
        <v>4.4444444444444446</v>
      </c>
      <c r="AF100" s="122"/>
      <c r="AG100" s="122"/>
      <c r="AH100" s="122">
        <f t="shared" si="38"/>
        <v>4.4444444444444446</v>
      </c>
      <c r="AI100" s="122"/>
      <c r="AJ100" s="122"/>
      <c r="AK100" s="122">
        <f t="shared" si="39"/>
        <v>4.4444444444444446</v>
      </c>
      <c r="AL100" s="122"/>
      <c r="AM100" s="122"/>
      <c r="AN100" s="122">
        <f t="shared" si="40"/>
        <v>4.4444444444444446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4"/>
        <v>36</v>
      </c>
      <c r="X101" s="122"/>
      <c r="Y101" s="50">
        <f t="shared" si="35"/>
        <v>27.777777777777779</v>
      </c>
      <c r="Z101" s="50"/>
      <c r="AA101" s="50"/>
      <c r="AB101" s="50">
        <f t="shared" si="36"/>
        <v>27.777777777777779</v>
      </c>
      <c r="AC101" s="121"/>
      <c r="AD101" s="122"/>
      <c r="AE101" s="122">
        <f t="shared" si="37"/>
        <v>27.777777777777779</v>
      </c>
      <c r="AF101" s="122"/>
      <c r="AG101" s="122"/>
      <c r="AH101" s="122">
        <f t="shared" si="38"/>
        <v>27.777777777777779</v>
      </c>
      <c r="AI101" s="122"/>
      <c r="AJ101" s="122"/>
      <c r="AK101" s="122">
        <f t="shared" si="39"/>
        <v>27.777777777777779</v>
      </c>
      <c r="AL101" s="122"/>
      <c r="AM101" s="122"/>
      <c r="AN101" s="122">
        <f t="shared" si="40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2">$O$100</f>
        <v>4</v>
      </c>
      <c r="P102" s="10">
        <v>9</v>
      </c>
      <c r="Q102" s="11" t="s">
        <v>72</v>
      </c>
      <c r="R102" s="43">
        <f t="shared" si="34"/>
        <v>400</v>
      </c>
      <c r="X102" s="122"/>
      <c r="Y102" s="50">
        <f t="shared" si="35"/>
        <v>2.5</v>
      </c>
      <c r="Z102" s="50"/>
      <c r="AA102" s="50"/>
      <c r="AB102" s="50">
        <f t="shared" si="36"/>
        <v>2.5</v>
      </c>
      <c r="AC102" s="121"/>
      <c r="AD102" s="122"/>
      <c r="AE102" s="122">
        <f t="shared" si="37"/>
        <v>2.5</v>
      </c>
      <c r="AF102" s="122"/>
      <c r="AG102" s="122"/>
      <c r="AH102" s="122">
        <f t="shared" si="38"/>
        <v>2.5</v>
      </c>
      <c r="AI102" s="122"/>
      <c r="AJ102" s="122"/>
      <c r="AK102" s="122">
        <f t="shared" si="39"/>
        <v>2.5</v>
      </c>
      <c r="AL102" s="122"/>
      <c r="AM102" s="122"/>
      <c r="AN102" s="122">
        <f t="shared" si="40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2"/>
        <v>4</v>
      </c>
      <c r="P103" s="10">
        <v>12</v>
      </c>
      <c r="Q103" s="11" t="s">
        <v>84</v>
      </c>
      <c r="R103" s="43">
        <f t="shared" si="34"/>
        <v>300</v>
      </c>
      <c r="X103" s="122"/>
      <c r="Y103" s="50">
        <f t="shared" si="35"/>
        <v>3.3333333333333335</v>
      </c>
      <c r="Z103" s="50"/>
      <c r="AA103" s="50"/>
      <c r="AB103" s="50">
        <f t="shared" si="36"/>
        <v>3.3333333333333335</v>
      </c>
      <c r="AC103" s="121"/>
      <c r="AD103" s="122"/>
      <c r="AE103" s="122">
        <f t="shared" si="37"/>
        <v>3.3333333333333335</v>
      </c>
      <c r="AF103" s="122"/>
      <c r="AG103" s="122"/>
      <c r="AH103" s="122">
        <f t="shared" si="38"/>
        <v>3.3333333333333335</v>
      </c>
      <c r="AI103" s="122"/>
      <c r="AJ103" s="122"/>
      <c r="AK103" s="122">
        <f t="shared" si="39"/>
        <v>3.3333333333333335</v>
      </c>
      <c r="AL103" s="122"/>
      <c r="AM103" s="122"/>
      <c r="AN103" s="122">
        <f t="shared" si="40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2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2"/>
        <v>4</v>
      </c>
      <c r="P105" s="10">
        <v>36</v>
      </c>
      <c r="Q105" s="11" t="s">
        <v>72</v>
      </c>
      <c r="R105" s="43">
        <f t="shared" si="34"/>
        <v>100</v>
      </c>
      <c r="X105" s="122"/>
      <c r="Y105" s="50">
        <f t="shared" si="35"/>
        <v>10</v>
      </c>
      <c r="Z105" s="50"/>
      <c r="AA105" s="50"/>
      <c r="AB105" s="50">
        <f t="shared" si="36"/>
        <v>10</v>
      </c>
      <c r="AC105" s="121"/>
      <c r="AD105" s="122"/>
      <c r="AE105" s="122">
        <f t="shared" si="37"/>
        <v>10</v>
      </c>
      <c r="AF105" s="122"/>
      <c r="AG105" s="122"/>
      <c r="AH105" s="122">
        <f t="shared" si="38"/>
        <v>10</v>
      </c>
      <c r="AI105" s="122"/>
      <c r="AJ105" s="122"/>
      <c r="AK105" s="122">
        <f t="shared" si="39"/>
        <v>10</v>
      </c>
      <c r="AL105" s="122"/>
      <c r="AM105" s="122"/>
      <c r="AN105" s="122">
        <f t="shared" si="40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2"/>
        <v>4</v>
      </c>
      <c r="P106" s="10">
        <v>72</v>
      </c>
      <c r="Q106" s="11" t="s">
        <v>84</v>
      </c>
      <c r="R106" s="43">
        <f t="shared" si="34"/>
        <v>50</v>
      </c>
      <c r="X106" s="122"/>
      <c r="Y106" s="50">
        <f t="shared" si="35"/>
        <v>20</v>
      </c>
      <c r="Z106" s="50"/>
      <c r="AA106" s="50"/>
      <c r="AB106" s="50">
        <f t="shared" si="36"/>
        <v>20</v>
      </c>
      <c r="AC106" s="121"/>
      <c r="AD106" s="122"/>
      <c r="AE106" s="122">
        <f t="shared" si="37"/>
        <v>20</v>
      </c>
      <c r="AF106" s="122"/>
      <c r="AG106" s="122"/>
      <c r="AH106" s="122">
        <f t="shared" si="38"/>
        <v>20</v>
      </c>
      <c r="AI106" s="122"/>
      <c r="AJ106" s="122"/>
      <c r="AK106" s="122">
        <f t="shared" si="39"/>
        <v>20</v>
      </c>
      <c r="AL106" s="122"/>
      <c r="AM106" s="122"/>
      <c r="AN106" s="122">
        <f t="shared" si="40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2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2"/>
        <v>4</v>
      </c>
      <c r="P108" s="10">
        <v>12</v>
      </c>
      <c r="Q108" s="11" t="s">
        <v>84</v>
      </c>
      <c r="R108" s="43">
        <f t="shared" si="34"/>
        <v>300</v>
      </c>
      <c r="X108" s="122"/>
      <c r="Y108" s="50">
        <f t="shared" si="35"/>
        <v>3.3333333333333335</v>
      </c>
      <c r="Z108" s="50"/>
      <c r="AA108" s="50"/>
      <c r="AB108" s="50">
        <f t="shared" si="36"/>
        <v>3.3333333333333335</v>
      </c>
      <c r="AC108" s="121"/>
      <c r="AD108" s="122"/>
      <c r="AE108" s="122">
        <f t="shared" si="37"/>
        <v>3.3333333333333335</v>
      </c>
      <c r="AF108" s="122"/>
      <c r="AG108" s="122"/>
      <c r="AH108" s="122">
        <f t="shared" si="38"/>
        <v>3.3333333333333335</v>
      </c>
      <c r="AI108" s="122"/>
      <c r="AJ108" s="122"/>
      <c r="AK108" s="122">
        <f t="shared" si="39"/>
        <v>3.3333333333333335</v>
      </c>
      <c r="AL108" s="122"/>
      <c r="AM108" s="122"/>
      <c r="AN108" s="122">
        <f t="shared" si="40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2"/>
        <v>4</v>
      </c>
      <c r="P109" s="10">
        <v>9</v>
      </c>
      <c r="Q109" s="11" t="s">
        <v>72</v>
      </c>
      <c r="R109" s="43">
        <f t="shared" si="34"/>
        <v>400</v>
      </c>
      <c r="X109" s="122"/>
      <c r="Y109" s="50">
        <f t="shared" si="35"/>
        <v>2.5</v>
      </c>
      <c r="Z109" s="50"/>
      <c r="AA109" s="50"/>
      <c r="AB109" s="50">
        <f t="shared" si="36"/>
        <v>2.5</v>
      </c>
      <c r="AC109" s="121"/>
      <c r="AD109" s="122"/>
      <c r="AE109" s="122">
        <f t="shared" si="37"/>
        <v>2.5</v>
      </c>
      <c r="AF109" s="122"/>
      <c r="AG109" s="122"/>
      <c r="AH109" s="122">
        <f t="shared" si="38"/>
        <v>2.5</v>
      </c>
      <c r="AI109" s="122"/>
      <c r="AJ109" s="122"/>
      <c r="AK109" s="122">
        <f t="shared" si="39"/>
        <v>2.5</v>
      </c>
      <c r="AL109" s="122"/>
      <c r="AM109" s="122"/>
      <c r="AN109" s="122">
        <f t="shared" si="40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2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10034231</v>
      </c>
      <c r="F111" s="71"/>
      <c r="G111" s="71"/>
      <c r="H111" s="71"/>
      <c r="I111" s="64"/>
      <c r="J111" s="64"/>
      <c r="K111" s="71"/>
      <c r="L111" s="116"/>
      <c r="M111" s="8"/>
      <c r="N111" s="91" t="s">
        <v>453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151">
        <v>30023535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447</v>
      </c>
      <c r="O118" s="10">
        <v>2</v>
      </c>
      <c r="P118" s="10">
        <f>16</f>
        <v>16</v>
      </c>
      <c r="Q118" s="11" t="s">
        <v>75</v>
      </c>
      <c r="R118" s="43">
        <f t="shared" si="34"/>
        <v>225</v>
      </c>
      <c r="X118" s="122"/>
      <c r="Y118" s="50">
        <f t="shared" si="35"/>
        <v>4.4444444444444446</v>
      </c>
      <c r="Z118" s="50"/>
      <c r="AA118" s="50"/>
      <c r="AB118" s="50">
        <f t="shared" si="36"/>
        <v>4.4444444444444446</v>
      </c>
      <c r="AC118" s="121"/>
      <c r="AD118" s="122"/>
      <c r="AE118" s="122">
        <f t="shared" si="37"/>
        <v>4.4444444444444446</v>
      </c>
      <c r="AF118" s="122"/>
      <c r="AG118" s="122"/>
      <c r="AH118" s="122">
        <f t="shared" si="38"/>
        <v>4.4444444444444446</v>
      </c>
      <c r="AI118" s="122"/>
      <c r="AJ118" s="122"/>
      <c r="AK118" s="122">
        <f t="shared" si="39"/>
        <v>4.4444444444444446</v>
      </c>
      <c r="AL118" s="122"/>
      <c r="AM118" s="122"/>
      <c r="AN118" s="122">
        <f t="shared" si="40"/>
        <v>4.4444444444444446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10034231</v>
      </c>
      <c r="F120" s="71"/>
      <c r="G120" s="71"/>
      <c r="H120" s="71"/>
      <c r="I120" s="64"/>
      <c r="J120" s="64"/>
      <c r="K120" s="71"/>
      <c r="L120" s="116"/>
      <c r="M120" s="8"/>
      <c r="N120" s="91" t="s">
        <v>453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151">
        <v>30023536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448</v>
      </c>
      <c r="O127" s="10">
        <v>1</v>
      </c>
      <c r="P127" s="10">
        <f>16</f>
        <v>16</v>
      </c>
      <c r="Q127" s="11" t="s">
        <v>75</v>
      </c>
      <c r="R127" s="43">
        <f t="shared" si="34"/>
        <v>225</v>
      </c>
      <c r="X127" s="122"/>
      <c r="Y127" s="50">
        <f t="shared" si="35"/>
        <v>4.4444444444444446</v>
      </c>
      <c r="Z127" s="50"/>
      <c r="AA127" s="50"/>
      <c r="AB127" s="50">
        <f t="shared" si="36"/>
        <v>4.4444444444444446</v>
      </c>
      <c r="AC127" s="121"/>
      <c r="AD127" s="122"/>
      <c r="AE127" s="122">
        <f t="shared" si="37"/>
        <v>4.4444444444444446</v>
      </c>
      <c r="AF127" s="122"/>
      <c r="AG127" s="122"/>
      <c r="AH127" s="122">
        <f t="shared" si="38"/>
        <v>4.4444444444444446</v>
      </c>
      <c r="AI127" s="122"/>
      <c r="AJ127" s="122"/>
      <c r="AK127" s="122">
        <f t="shared" si="39"/>
        <v>4.4444444444444446</v>
      </c>
      <c r="AL127" s="122"/>
      <c r="AM127" s="122"/>
      <c r="AN127" s="122">
        <f t="shared" si="40"/>
        <v>4.4444444444444446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10034231</v>
      </c>
      <c r="F129" s="71"/>
      <c r="G129" s="71"/>
      <c r="H129" s="71"/>
      <c r="I129" s="64"/>
      <c r="J129" s="64"/>
      <c r="K129" s="71"/>
      <c r="L129" s="116"/>
      <c r="M129" s="8"/>
      <c r="N129" s="91" t="s">
        <v>453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151">
        <v>30023537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449</v>
      </c>
      <c r="O136" s="10">
        <v>1</v>
      </c>
      <c r="P136" s="10">
        <f>16</f>
        <v>16</v>
      </c>
      <c r="Q136" s="11" t="s">
        <v>75</v>
      </c>
      <c r="R136" s="43">
        <f t="shared" ref="R136" si="43">3600/P136</f>
        <v>225</v>
      </c>
      <c r="X136" s="122"/>
      <c r="Y136" s="50">
        <f t="shared" ref="Y136" si="44">$Y$1/R136</f>
        <v>4.4444444444444446</v>
      </c>
      <c r="Z136" s="50"/>
      <c r="AA136" s="50"/>
      <c r="AB136" s="50">
        <f t="shared" ref="AB136" si="45">$Y$1/R136</f>
        <v>4.4444444444444446</v>
      </c>
      <c r="AC136" s="121"/>
      <c r="AD136" s="122"/>
      <c r="AE136" s="122">
        <f t="shared" ref="AE136" si="46">$Y$1/R136</f>
        <v>4.4444444444444446</v>
      </c>
      <c r="AF136" s="122"/>
      <c r="AG136" s="122"/>
      <c r="AH136" s="122">
        <f t="shared" ref="AH136" si="47">$Y$1/R136</f>
        <v>4.4444444444444446</v>
      </c>
      <c r="AI136" s="122"/>
      <c r="AJ136" s="122"/>
      <c r="AK136" s="122">
        <f t="shared" ref="AK136" si="48">$Y$1/R136</f>
        <v>4.4444444444444446</v>
      </c>
      <c r="AL136" s="122"/>
      <c r="AM136" s="122"/>
      <c r="AN136" s="122">
        <f t="shared" ref="AN136" si="49">$Y$1/R136</f>
        <v>4.4444444444444446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10034231</v>
      </c>
      <c r="F138" s="71"/>
      <c r="G138" s="71"/>
      <c r="H138" s="71"/>
      <c r="I138" s="64"/>
      <c r="J138" s="64"/>
      <c r="K138" s="71"/>
      <c r="L138" s="116"/>
      <c r="M138" s="8"/>
      <c r="N138" s="91" t="s">
        <v>453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20004936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301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4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4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4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4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4" ht="22.5" customHeight="1" x14ac:dyDescent="0.55000000000000004">
      <c r="A181" s="5">
        <v>1000</v>
      </c>
      <c r="B181" s="52" t="s">
        <v>66</v>
      </c>
      <c r="C181" s="63"/>
      <c r="D181" s="64">
        <v>20004089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462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4" ht="22.5" customHeight="1" x14ac:dyDescent="0.55000000000000004">
      <c r="A182" s="5">
        <v>1000</v>
      </c>
      <c r="B182" s="52" t="s">
        <v>66</v>
      </c>
      <c r="C182" s="63"/>
      <c r="D182" s="88">
        <v>20004998</v>
      </c>
      <c r="E182" s="88"/>
      <c r="F182" s="88"/>
      <c r="G182" s="88"/>
      <c r="H182" s="135"/>
      <c r="I182" s="88"/>
      <c r="J182" s="88"/>
      <c r="K182" s="136"/>
      <c r="L182" s="137"/>
      <c r="M182" s="85"/>
      <c r="N182" s="87" t="s">
        <v>308</v>
      </c>
      <c r="O182" s="86">
        <v>1</v>
      </c>
      <c r="P182" s="86" t="s">
        <v>466</v>
      </c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4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4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4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4" ht="22.5" customHeight="1" x14ac:dyDescent="0.55000000000000004">
      <c r="A186" s="5">
        <v>1000</v>
      </c>
      <c r="B186" s="52" t="s">
        <v>66</v>
      </c>
      <c r="C186" s="63"/>
      <c r="D186" s="64">
        <v>20005221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450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4" ht="22.5" customHeight="1" x14ac:dyDescent="0.55000000000000004">
      <c r="A187" s="5">
        <v>1000</v>
      </c>
      <c r="B187" s="52" t="s">
        <v>66</v>
      </c>
      <c r="C187" s="63"/>
      <c r="D187" s="64">
        <v>20005222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451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4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4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4" ht="22.5" customHeight="1" x14ac:dyDescent="0.55000000000000004">
      <c r="A190" s="5">
        <v>1000</v>
      </c>
      <c r="B190" s="52" t="s">
        <v>66</v>
      </c>
      <c r="C190" s="63"/>
      <c r="D190" s="64">
        <v>20005593</v>
      </c>
      <c r="E190" s="144"/>
      <c r="F190" s="118"/>
      <c r="G190" s="118"/>
      <c r="H190" s="118"/>
      <c r="I190" s="64"/>
      <c r="J190" s="118"/>
      <c r="K190" s="118"/>
      <c r="L190" s="105"/>
      <c r="M190" s="8"/>
      <c r="N190" s="91" t="s">
        <v>486</v>
      </c>
      <c r="O190" s="10">
        <v>2</v>
      </c>
      <c r="P190" s="10"/>
      <c r="Q190" s="11"/>
      <c r="R190" s="11"/>
      <c r="S190" s="43"/>
      <c r="W190" s="13"/>
      <c r="Y190" s="122"/>
      <c r="Z190" s="50"/>
      <c r="AA190" s="50"/>
      <c r="AB190" s="50"/>
      <c r="AC190" s="50"/>
      <c r="AD190" s="121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Q190" s="132" t="s">
        <v>420</v>
      </c>
      <c r="AR190" s="122" t="str">
        <f t="shared" ref="AR190" si="50">N190</f>
        <v>PM080541 PO Box Mark</v>
      </c>
    </row>
    <row r="191" spans="1:44" ht="22.5" customHeight="1" x14ac:dyDescent="0.55000000000000004">
      <c r="A191" s="5"/>
      <c r="B191" s="52"/>
      <c r="C191" s="63"/>
      <c r="D191" s="64">
        <v>20005594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560</v>
      </c>
      <c r="O191" s="10">
        <v>1</v>
      </c>
      <c r="P191" s="10"/>
      <c r="Q191" s="11"/>
      <c r="R191" s="11"/>
      <c r="S191" s="43"/>
      <c r="W191" s="13"/>
      <c r="Y191" s="122"/>
      <c r="Z191" s="50"/>
      <c r="AA191" s="50"/>
      <c r="AB191" s="50"/>
      <c r="AC191" s="50"/>
      <c r="AD191" s="121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Q191" s="132"/>
      <c r="AR191" s="122"/>
    </row>
    <row r="192" spans="1:44" ht="22.5" customHeight="1" x14ac:dyDescent="0.55000000000000004">
      <c r="A192" s="5">
        <v>1000</v>
      </c>
      <c r="B192" s="52" t="s">
        <v>66</v>
      </c>
      <c r="C192" s="63"/>
      <c r="D192" s="64">
        <v>20005987</v>
      </c>
      <c r="E192" s="144"/>
      <c r="F192" s="118"/>
      <c r="G192" s="118"/>
      <c r="H192" s="118"/>
      <c r="I192" s="64"/>
      <c r="J192" s="118"/>
      <c r="K192" s="118"/>
      <c r="L192" s="105"/>
      <c r="M192" s="8"/>
      <c r="N192" s="91" t="s">
        <v>482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10035742</v>
      </c>
      <c r="E193" s="118"/>
      <c r="F193" s="118"/>
      <c r="G193" s="118"/>
      <c r="H193" s="118"/>
      <c r="I193" s="118"/>
      <c r="J193" s="117"/>
      <c r="K193" s="118"/>
      <c r="L193" s="105"/>
      <c r="M193" s="8"/>
      <c r="N193" s="91" t="s">
        <v>476</v>
      </c>
      <c r="O193" s="10">
        <f>1/40</f>
        <v>2.5000000000000001E-2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10036298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479</v>
      </c>
      <c r="O194" s="10">
        <v>0.02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10036299</v>
      </c>
      <c r="E195" s="144"/>
      <c r="F195" s="118"/>
      <c r="G195" s="118"/>
      <c r="H195" s="118"/>
      <c r="I195" s="118"/>
      <c r="J195" s="117"/>
      <c r="K195" s="118"/>
      <c r="L195" s="105"/>
      <c r="M195" s="8"/>
      <c r="N195" s="91" t="s">
        <v>480</v>
      </c>
      <c r="O195" s="10">
        <v>0.05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>
        <v>10036337</v>
      </c>
      <c r="E196" s="144"/>
      <c r="F196" s="71"/>
      <c r="G196" s="118"/>
      <c r="H196" s="118"/>
      <c r="I196" s="64"/>
      <c r="J196" s="65"/>
      <c r="K196" s="66"/>
      <c r="L196" s="105"/>
      <c r="M196" s="8"/>
      <c r="N196" s="91" t="s">
        <v>481</v>
      </c>
      <c r="O196" s="10">
        <v>5.0000000000000001E-3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>
        <v>20005152</v>
      </c>
      <c r="E197" s="64"/>
      <c r="F197" s="71"/>
      <c r="G197" s="118"/>
      <c r="H197" s="118"/>
      <c r="I197" s="64"/>
      <c r="J197" s="65"/>
      <c r="K197" s="66"/>
      <c r="L197" s="105"/>
      <c r="M197" s="8"/>
      <c r="N197" s="91" t="s">
        <v>488</v>
      </c>
      <c r="O197" s="10">
        <v>0.2</v>
      </c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71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71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118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71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71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8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7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71"/>
      <c r="I303" s="64"/>
      <c r="J303" s="64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71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64"/>
      <c r="J319" s="64"/>
      <c r="K319" s="64"/>
      <c r="L319" s="105"/>
      <c r="M319" s="8"/>
      <c r="N319" s="91"/>
      <c r="O319" s="10"/>
      <c r="P319" s="10"/>
      <c r="Q319" s="11"/>
      <c r="R319" s="43"/>
      <c r="X319" s="98"/>
      <c r="Y319" s="96"/>
      <c r="Z319" s="96"/>
      <c r="AA319" s="96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118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64"/>
      <c r="G352" s="64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119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43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43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119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5"/>
      <c r="I453" s="66"/>
      <c r="J453" s="66"/>
      <c r="K453" s="66"/>
      <c r="L453" s="105"/>
      <c r="M453" s="8"/>
      <c r="N453" s="16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6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4"/>
      <c r="G470" s="64"/>
      <c r="H470" s="65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6"/>
      <c r="E474" s="64"/>
      <c r="F474" s="66"/>
      <c r="G474" s="70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106"/>
      <c r="D475" s="107"/>
      <c r="E475" s="107"/>
      <c r="F475" s="107"/>
      <c r="G475" s="108"/>
      <c r="H475" s="107"/>
      <c r="I475" s="107"/>
      <c r="J475" s="107"/>
      <c r="K475" s="107"/>
      <c r="L475" s="109"/>
      <c r="M475" s="8"/>
      <c r="N475" s="90"/>
      <c r="O475" s="10"/>
      <c r="P475" s="10"/>
      <c r="Q475" s="11"/>
      <c r="R475" s="12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93"/>
      <c r="F476" s="93"/>
      <c r="H476" s="29"/>
      <c r="I476" s="93"/>
      <c r="J476" s="93"/>
      <c r="K476" s="93"/>
      <c r="L476" s="22"/>
      <c r="M476" s="8"/>
      <c r="N476" s="90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93"/>
      <c r="E480" s="60"/>
      <c r="F480" s="93"/>
      <c r="H480" s="93"/>
      <c r="I480" s="93"/>
      <c r="J480" s="93"/>
      <c r="K480" s="93"/>
      <c r="L480" s="22"/>
      <c r="M480" s="8"/>
      <c r="N480" s="90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60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93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93"/>
      <c r="F487" s="93"/>
      <c r="G487" s="60"/>
      <c r="H487" s="94"/>
      <c r="I487" s="93"/>
      <c r="J487" s="93"/>
      <c r="K487" s="93"/>
      <c r="L487" s="22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92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60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93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93"/>
      <c r="F493" s="93"/>
      <c r="G493" s="60"/>
      <c r="H493" s="94"/>
      <c r="I493" s="93"/>
      <c r="J493" s="93"/>
      <c r="K493" s="93"/>
      <c r="L493" s="22"/>
      <c r="M493" s="8"/>
      <c r="N493" s="9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93"/>
      <c r="E497" s="60"/>
      <c r="F497" s="60"/>
      <c r="G497" s="93"/>
      <c r="H497" s="29"/>
      <c r="I497" s="93"/>
      <c r="J497" s="93"/>
      <c r="K497" s="93"/>
      <c r="L497" s="22"/>
      <c r="M497" s="8"/>
      <c r="N497" s="90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60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93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60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83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1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17"/>
      <c r="O529" s="10"/>
      <c r="P529" s="10"/>
      <c r="Q529" s="11"/>
      <c r="R529" s="43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94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29"/>
      <c r="H535" s="94"/>
      <c r="I535" s="93"/>
      <c r="J535" s="93"/>
      <c r="K535" s="93"/>
      <c r="L535" s="22"/>
      <c r="M535" s="8"/>
      <c r="N535" s="91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104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1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V544" s="14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1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6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93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94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6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6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6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93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4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6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7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93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17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18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55"/>
      <c r="I621" s="23"/>
      <c r="J621" s="23"/>
      <c r="K621" s="24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25"/>
      <c r="K622" s="26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25"/>
      <c r="J623" s="6"/>
      <c r="K623" s="25"/>
      <c r="L623" s="2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5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23"/>
      <c r="K629" s="23"/>
      <c r="L629" s="7"/>
      <c r="M629" s="8"/>
      <c r="N629" s="21"/>
      <c r="O629" s="10"/>
      <c r="P629" s="10"/>
      <c r="Q629" s="11"/>
      <c r="R629" s="43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7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7"/>
      <c r="K643" s="7"/>
      <c r="L643" s="6"/>
      <c r="M643" s="8"/>
      <c r="N643" s="21"/>
      <c r="O643" s="10"/>
      <c r="P643" s="10"/>
      <c r="Q643" s="11"/>
      <c r="R643" s="43"/>
      <c r="V643" s="14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7"/>
      <c r="M645" s="8"/>
      <c r="N645" s="21"/>
      <c r="O645" s="10"/>
      <c r="P645" s="10"/>
      <c r="Q645" s="11"/>
      <c r="R645" s="43"/>
      <c r="V645" s="14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  <c r="V647" s="14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7"/>
      <c r="K661" s="7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2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8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24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7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0"/>
      <c r="Q676" s="11"/>
      <c r="R676" s="43"/>
      <c r="V676" s="14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56"/>
      <c r="I693" s="7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22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29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29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29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7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7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20"/>
      <c r="B730" s="52"/>
      <c r="C730" s="59"/>
      <c r="D730" s="60"/>
      <c r="E730" s="60"/>
      <c r="F730" s="60"/>
      <c r="G730" s="60"/>
      <c r="H730" s="15"/>
      <c r="I730" s="6"/>
      <c r="J730" s="29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2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6"/>
      <c r="L735" s="7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9"/>
      <c r="O738" s="10"/>
      <c r="P738" s="128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54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8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20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20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32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33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16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55"/>
      <c r="I840" s="7"/>
      <c r="J840" s="7"/>
      <c r="K840" s="7"/>
      <c r="L840" s="7"/>
      <c r="M840" s="35"/>
      <c r="N840" s="34"/>
      <c r="O840" s="10"/>
      <c r="P840" s="128"/>
    </row>
    <row r="841" spans="1:16" x14ac:dyDescent="0.55000000000000004">
      <c r="A841" s="36"/>
      <c r="B841" s="52"/>
      <c r="C841" s="59"/>
      <c r="D841" s="60"/>
      <c r="E841" s="60"/>
      <c r="F841" s="60"/>
      <c r="G841" s="60"/>
      <c r="H841" s="57"/>
      <c r="I841" s="37"/>
      <c r="J841" s="37"/>
      <c r="K841" s="38"/>
      <c r="L841" s="37"/>
      <c r="M841" s="39"/>
      <c r="N841" s="40"/>
      <c r="O841" s="41"/>
      <c r="P841" s="128"/>
    </row>
    <row r="842" spans="1:16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s="51" customFormat="1" x14ac:dyDescent="0.55000000000000004">
      <c r="A851" s="42"/>
      <c r="B851" s="53"/>
      <c r="C851" s="61"/>
      <c r="D851" s="62"/>
      <c r="E851" s="62"/>
      <c r="F851" s="62"/>
      <c r="G851" s="62"/>
      <c r="H851" s="58"/>
      <c r="I851" s="43"/>
      <c r="J851" s="43"/>
      <c r="K851" s="43"/>
      <c r="L851" s="43"/>
      <c r="M851" s="46"/>
      <c r="N851" s="42"/>
      <c r="O851" s="47"/>
      <c r="Q851" s="3"/>
      <c r="R851" s="13"/>
      <c r="S851" s="13"/>
      <c r="T851" s="13"/>
      <c r="U851" s="13"/>
      <c r="V851" s="1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</sheetData>
  <autoFilter ref="A2:AO65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3">
    <cfRule type="duplicateValues" dxfId="1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A2CA-67EA-4BF5-ADF4-E8D2E7A677C7}">
  <sheetPr>
    <pageSetUpPr fitToPage="1"/>
  </sheetPr>
  <dimension ref="A1:AQ850"/>
  <sheetViews>
    <sheetView zoomScale="85" zoomScaleNormal="85" workbookViewId="0">
      <pane xSplit="2" ySplit="2" topLeftCell="C180" activePane="bottomRight" state="frozen"/>
      <selection pane="topRight" activeCell="C1" sqref="C1"/>
      <selection pane="bottomLeft" activeCell="A3" sqref="A3"/>
      <selection pane="bottomRight" activeCell="A191" sqref="A191:XFD192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40013809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441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30023538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434</v>
      </c>
      <c r="O4" s="10">
        <f>O3</f>
        <v>1</v>
      </c>
      <c r="P4" s="10">
        <v>16</v>
      </c>
      <c r="Q4" s="11" t="s">
        <v>75</v>
      </c>
      <c r="R4" s="43">
        <f t="shared" ref="R4:R66" si="0">3600/P4</f>
        <v>225</v>
      </c>
      <c r="X4" s="122"/>
      <c r="Y4" s="50">
        <f>$Y$1/R4</f>
        <v>4.4444444444444446</v>
      </c>
      <c r="Z4" s="50"/>
      <c r="AA4" s="50"/>
      <c r="AB4" s="50">
        <f t="shared" ref="AB4:AB66" si="1">$Y$1/R4</f>
        <v>4.4444444444444446</v>
      </c>
      <c r="AC4" s="121"/>
      <c r="AD4" s="122"/>
      <c r="AE4" s="122">
        <f t="shared" ref="AE4:AE66" si="2">$Y$1/R4</f>
        <v>4.4444444444444446</v>
      </c>
      <c r="AF4" s="122"/>
      <c r="AG4" s="122"/>
      <c r="AH4" s="122">
        <f t="shared" ref="AH4:AH66" si="3">$Y$1/R4</f>
        <v>4.4444444444444446</v>
      </c>
      <c r="AI4" s="122"/>
      <c r="AJ4" s="122"/>
      <c r="AK4" s="122">
        <f t="shared" ref="AK4:AK66" si="4">$Y$1/R4</f>
        <v>4.4444444444444446</v>
      </c>
      <c r="AL4" s="122"/>
      <c r="AM4" s="122"/>
      <c r="AN4" s="122">
        <f t="shared" ref="AN4:AN66" si="5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" si="6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ref="Y5" si="7">$Y$1/R5</f>
        <v>66.666666666666671</v>
      </c>
      <c r="Z5" s="50"/>
      <c r="AA5" s="50"/>
      <c r="AB5" s="50">
        <f t="shared" si="1"/>
        <v>66.666666666666671</v>
      </c>
      <c r="AC5" s="121"/>
      <c r="AD5" s="122"/>
      <c r="AE5" s="122">
        <f t="shared" si="2"/>
        <v>66.666666666666671</v>
      </c>
      <c r="AF5" s="122"/>
      <c r="AG5" s="122"/>
      <c r="AH5" s="122">
        <f t="shared" si="3"/>
        <v>66.666666666666671</v>
      </c>
      <c r="AI5" s="122"/>
      <c r="AJ5" s="122"/>
      <c r="AK5" s="122">
        <f t="shared" si="4"/>
        <v>66.666666666666671</v>
      </c>
      <c r="AL5" s="122"/>
      <c r="AM5" s="122"/>
      <c r="AN5" s="122">
        <f t="shared" si="5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>O4</f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ref="Y6:Y18" si="8">$Y$1/R6</f>
        <v>6.666666666666667</v>
      </c>
      <c r="Z6" s="50"/>
      <c r="AA6" s="50"/>
      <c r="AB6" s="50">
        <f t="shared" si="1"/>
        <v>6.666666666666667</v>
      </c>
      <c r="AC6" s="121"/>
      <c r="AD6" s="122"/>
      <c r="AE6" s="122">
        <f t="shared" si="2"/>
        <v>6.666666666666667</v>
      </c>
      <c r="AF6" s="122"/>
      <c r="AG6" s="122"/>
      <c r="AH6" s="122">
        <f t="shared" si="3"/>
        <v>6.666666666666667</v>
      </c>
      <c r="AI6" s="122"/>
      <c r="AJ6" s="122"/>
      <c r="AK6" s="122">
        <f t="shared" si="4"/>
        <v>6.666666666666667</v>
      </c>
      <c r="AL6" s="122"/>
      <c r="AM6" s="122"/>
      <c r="AN6" s="122">
        <f t="shared" si="5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ref="O7:O8" si="9">O6</f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8"/>
        <v>17.5</v>
      </c>
      <c r="Z7" s="50"/>
      <c r="AA7" s="50"/>
      <c r="AB7" s="50">
        <f t="shared" si="1"/>
        <v>17.5</v>
      </c>
      <c r="AC7" s="121"/>
      <c r="AD7" s="122"/>
      <c r="AE7" s="122">
        <f t="shared" si="2"/>
        <v>17.5</v>
      </c>
      <c r="AF7" s="122"/>
      <c r="AG7" s="122"/>
      <c r="AH7" s="122">
        <f t="shared" si="3"/>
        <v>17.5</v>
      </c>
      <c r="AI7" s="122"/>
      <c r="AJ7" s="122"/>
      <c r="AK7" s="122">
        <f t="shared" si="4"/>
        <v>17.5</v>
      </c>
      <c r="AL7" s="122"/>
      <c r="AM7" s="122"/>
      <c r="AN7" s="122">
        <f t="shared" si="5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9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O4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O4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8"/>
        <v>11.111111111111111</v>
      </c>
      <c r="Z11" s="50"/>
      <c r="AA11" s="50"/>
      <c r="AB11" s="50">
        <f t="shared" si="1"/>
        <v>11.111111111111111</v>
      </c>
      <c r="AC11" s="121"/>
      <c r="AD11" s="122"/>
      <c r="AE11" s="122">
        <f t="shared" si="2"/>
        <v>11.111111111111111</v>
      </c>
      <c r="AF11" s="122"/>
      <c r="AG11" s="122"/>
      <c r="AH11" s="122">
        <f t="shared" si="3"/>
        <v>11.111111111111111</v>
      </c>
      <c r="AI11" s="122"/>
      <c r="AJ11" s="122"/>
      <c r="AK11" s="122">
        <f t="shared" si="4"/>
        <v>11.111111111111111</v>
      </c>
      <c r="AL11" s="122"/>
      <c r="AM11" s="122"/>
      <c r="AN11" s="122">
        <f t="shared" si="5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8"/>
        <v>3.3333333333333335</v>
      </c>
      <c r="Z13" s="50"/>
      <c r="AA13" s="50"/>
      <c r="AB13" s="50">
        <f t="shared" si="1"/>
        <v>3.3333333333333335</v>
      </c>
      <c r="AC13" s="121"/>
      <c r="AD13" s="122"/>
      <c r="AE13" s="122">
        <f t="shared" si="2"/>
        <v>3.3333333333333335</v>
      </c>
      <c r="AF13" s="122"/>
      <c r="AG13" s="122"/>
      <c r="AH13" s="122">
        <f t="shared" si="3"/>
        <v>3.3333333333333335</v>
      </c>
      <c r="AI13" s="122"/>
      <c r="AJ13" s="122"/>
      <c r="AK13" s="122">
        <f t="shared" si="4"/>
        <v>3.3333333333333335</v>
      </c>
      <c r="AL13" s="122"/>
      <c r="AM13" s="122"/>
      <c r="AN13" s="122">
        <f t="shared" si="5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O4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f t="shared" si="8"/>
        <v>11.111111111111111</v>
      </c>
      <c r="Z16" s="50"/>
      <c r="AA16" s="50"/>
      <c r="AB16" s="50">
        <f t="shared" si="1"/>
        <v>11.111111111111111</v>
      </c>
      <c r="AC16" s="121"/>
      <c r="AD16" s="122"/>
      <c r="AE16" s="122">
        <f t="shared" si="2"/>
        <v>11.111111111111111</v>
      </c>
      <c r="AF16" s="122"/>
      <c r="AG16" s="122"/>
      <c r="AH16" s="122">
        <f t="shared" si="3"/>
        <v>11.111111111111111</v>
      </c>
      <c r="AI16" s="122"/>
      <c r="AJ16" s="122"/>
      <c r="AK16" s="122">
        <f t="shared" si="4"/>
        <v>11.111111111111111</v>
      </c>
      <c r="AL16" s="122"/>
      <c r="AM16" s="122"/>
      <c r="AN16" s="122">
        <f t="shared" si="5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f t="shared" si="8"/>
        <v>3.3333333333333335</v>
      </c>
      <c r="Z18" s="50"/>
      <c r="AA18" s="50"/>
      <c r="AB18" s="50">
        <f t="shared" si="1"/>
        <v>3.3333333333333335</v>
      </c>
      <c r="AC18" s="121"/>
      <c r="AD18" s="122"/>
      <c r="AE18" s="122">
        <f t="shared" si="2"/>
        <v>3.3333333333333335</v>
      </c>
      <c r="AF18" s="122"/>
      <c r="AG18" s="122"/>
      <c r="AH18" s="122">
        <f t="shared" si="3"/>
        <v>3.3333333333333335</v>
      </c>
      <c r="AI18" s="122"/>
      <c r="AJ18" s="122"/>
      <c r="AK18" s="122">
        <f t="shared" si="4"/>
        <v>3.3333333333333335</v>
      </c>
      <c r="AL18" s="122"/>
      <c r="AM18" s="122"/>
      <c r="AN18" s="122">
        <f t="shared" si="5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O4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10035143</v>
      </c>
      <c r="F22" s="71"/>
      <c r="G22" s="71"/>
      <c r="H22" s="71"/>
      <c r="I22" s="64"/>
      <c r="J22" s="64"/>
      <c r="K22" s="71"/>
      <c r="L22" s="116"/>
      <c r="M22" s="8"/>
      <c r="N22" s="91" t="s">
        <v>460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39">
        <v>30023539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435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f t="shared" ref="Y29:Y66" si="10">$Y$1/R29</f>
        <v>4.4444444444444446</v>
      </c>
      <c r="Z29" s="50"/>
      <c r="AA29" s="50"/>
      <c r="AB29" s="50">
        <f t="shared" si="1"/>
        <v>4.4444444444444446</v>
      </c>
      <c r="AC29" s="121"/>
      <c r="AD29" s="122"/>
      <c r="AE29" s="122">
        <f t="shared" si="2"/>
        <v>4.4444444444444446</v>
      </c>
      <c r="AF29" s="122"/>
      <c r="AG29" s="122"/>
      <c r="AH29" s="122">
        <f t="shared" si="3"/>
        <v>4.4444444444444446</v>
      </c>
      <c r="AI29" s="122"/>
      <c r="AJ29" s="122"/>
      <c r="AK29" s="122">
        <f t="shared" si="4"/>
        <v>4.4444444444444446</v>
      </c>
      <c r="AL29" s="122"/>
      <c r="AM29" s="122"/>
      <c r="AN29" s="122">
        <f t="shared" si="5"/>
        <v>4.4444444444444446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O3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f t="shared" si="10"/>
        <v>50</v>
      </c>
      <c r="Z30" s="50"/>
      <c r="AA30" s="50"/>
      <c r="AB30" s="50">
        <f t="shared" si="1"/>
        <v>50</v>
      </c>
      <c r="AC30" s="121"/>
      <c r="AD30" s="122"/>
      <c r="AE30" s="122">
        <f t="shared" si="2"/>
        <v>50</v>
      </c>
      <c r="AF30" s="122"/>
      <c r="AG30" s="122"/>
      <c r="AH30" s="122">
        <f t="shared" si="3"/>
        <v>50</v>
      </c>
      <c r="AI30" s="122"/>
      <c r="AJ30" s="122"/>
      <c r="AK30" s="122">
        <f t="shared" si="4"/>
        <v>50</v>
      </c>
      <c r="AL30" s="122"/>
      <c r="AM30" s="122"/>
      <c r="AN30" s="122">
        <f t="shared" si="5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f t="shared" si="10"/>
        <v>103.05555555555556</v>
      </c>
      <c r="Z31" s="50"/>
      <c r="AA31" s="50"/>
      <c r="AB31" s="50">
        <f t="shared" si="1"/>
        <v>103.05555555555556</v>
      </c>
      <c r="AC31" s="121"/>
      <c r="AD31" s="122"/>
      <c r="AE31" s="122">
        <f t="shared" si="2"/>
        <v>103.05555555555556</v>
      </c>
      <c r="AF31" s="122"/>
      <c r="AG31" s="122"/>
      <c r="AH31" s="122">
        <f t="shared" si="3"/>
        <v>103.05555555555556</v>
      </c>
      <c r="AI31" s="122"/>
      <c r="AJ31" s="122"/>
      <c r="AK31" s="122">
        <f t="shared" si="4"/>
        <v>103.05555555555556</v>
      </c>
      <c r="AL31" s="122"/>
      <c r="AM31" s="122"/>
      <c r="AN31" s="122">
        <f t="shared" si="5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11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f t="shared" si="10"/>
        <v>20.833333333333332</v>
      </c>
      <c r="Z32" s="50"/>
      <c r="AA32" s="50"/>
      <c r="AB32" s="50">
        <f t="shared" si="1"/>
        <v>20.833333333333332</v>
      </c>
      <c r="AC32" s="121"/>
      <c r="AD32" s="122"/>
      <c r="AE32" s="122">
        <f t="shared" si="2"/>
        <v>20.833333333333332</v>
      </c>
      <c r="AF32" s="122"/>
      <c r="AG32" s="122"/>
      <c r="AH32" s="122">
        <f t="shared" si="3"/>
        <v>20.833333333333332</v>
      </c>
      <c r="AI32" s="122"/>
      <c r="AJ32" s="122"/>
      <c r="AK32" s="122">
        <f t="shared" si="4"/>
        <v>20.833333333333332</v>
      </c>
      <c r="AL32" s="122"/>
      <c r="AM32" s="122"/>
      <c r="AN32" s="122">
        <f t="shared" si="5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11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f t="shared" si="10"/>
        <v>7.4999999999999991</v>
      </c>
      <c r="Z33" s="50"/>
      <c r="AA33" s="50"/>
      <c r="AB33" s="50">
        <f t="shared" si="1"/>
        <v>7.4999999999999991</v>
      </c>
      <c r="AC33" s="121"/>
      <c r="AD33" s="122"/>
      <c r="AE33" s="122">
        <f t="shared" si="2"/>
        <v>7.4999999999999991</v>
      </c>
      <c r="AF33" s="122"/>
      <c r="AG33" s="122"/>
      <c r="AH33" s="122">
        <f t="shared" si="3"/>
        <v>7.4999999999999991</v>
      </c>
      <c r="AI33" s="122"/>
      <c r="AJ33" s="122"/>
      <c r="AK33" s="122">
        <f t="shared" si="4"/>
        <v>7.4999999999999991</v>
      </c>
      <c r="AL33" s="122"/>
      <c r="AM33" s="122"/>
      <c r="AN33" s="122">
        <f t="shared" si="5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11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O2</f>
        <v>0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f t="shared" si="10"/>
        <v>8.3333333333333339</v>
      </c>
      <c r="Z39" s="50"/>
      <c r="AA39" s="50"/>
      <c r="AB39" s="50">
        <f t="shared" si="1"/>
        <v>8.3333333333333339</v>
      </c>
      <c r="AC39" s="121"/>
      <c r="AD39" s="122"/>
      <c r="AE39" s="122">
        <f t="shared" si="2"/>
        <v>8.3333333333333339</v>
      </c>
      <c r="AF39" s="122"/>
      <c r="AG39" s="122"/>
      <c r="AH39" s="122">
        <f t="shared" si="3"/>
        <v>8.3333333333333339</v>
      </c>
      <c r="AI39" s="122"/>
      <c r="AJ39" s="122"/>
      <c r="AK39" s="122">
        <f t="shared" si="4"/>
        <v>8.3333333333333339</v>
      </c>
      <c r="AL39" s="122"/>
      <c r="AM39" s="122"/>
      <c r="AN39" s="122">
        <f t="shared" si="5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0</v>
      </c>
      <c r="P41" s="10">
        <v>18</v>
      </c>
      <c r="Q41" s="11" t="s">
        <v>72</v>
      </c>
      <c r="R41" s="43">
        <f t="shared" si="0"/>
        <v>200</v>
      </c>
      <c r="X41" s="122"/>
      <c r="Y41" s="50">
        <f t="shared" si="10"/>
        <v>5</v>
      </c>
      <c r="Z41" s="50"/>
      <c r="AA41" s="50"/>
      <c r="AB41" s="50">
        <f t="shared" si="1"/>
        <v>5</v>
      </c>
      <c r="AC41" s="121"/>
      <c r="AD41" s="122"/>
      <c r="AE41" s="122">
        <f t="shared" si="2"/>
        <v>5</v>
      </c>
      <c r="AF41" s="122"/>
      <c r="AG41" s="122"/>
      <c r="AH41" s="122">
        <f t="shared" si="3"/>
        <v>5</v>
      </c>
      <c r="AI41" s="122"/>
      <c r="AJ41" s="122"/>
      <c r="AK41" s="122">
        <f t="shared" si="4"/>
        <v>5</v>
      </c>
      <c r="AL41" s="122"/>
      <c r="AM41" s="122"/>
      <c r="AN41" s="122">
        <f t="shared" si="5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12">O41</f>
        <v>0</v>
      </c>
      <c r="P42" s="10">
        <v>24</v>
      </c>
      <c r="Q42" s="11" t="s">
        <v>84</v>
      </c>
      <c r="R42" s="43">
        <f t="shared" si="0"/>
        <v>150</v>
      </c>
      <c r="X42" s="122"/>
      <c r="Y42" s="50">
        <f t="shared" si="10"/>
        <v>6.666666666666667</v>
      </c>
      <c r="Z42" s="50"/>
      <c r="AA42" s="50"/>
      <c r="AB42" s="50">
        <f t="shared" si="1"/>
        <v>6.666666666666667</v>
      </c>
      <c r="AC42" s="121"/>
      <c r="AD42" s="122"/>
      <c r="AE42" s="122">
        <f t="shared" si="2"/>
        <v>6.666666666666667</v>
      </c>
      <c r="AF42" s="122"/>
      <c r="AG42" s="122"/>
      <c r="AH42" s="122">
        <f t="shared" si="3"/>
        <v>6.666666666666667</v>
      </c>
      <c r="AI42" s="122"/>
      <c r="AJ42" s="122"/>
      <c r="AK42" s="122">
        <f t="shared" si="4"/>
        <v>6.666666666666667</v>
      </c>
      <c r="AL42" s="122"/>
      <c r="AM42" s="122"/>
      <c r="AN42" s="122">
        <f t="shared" si="5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12"/>
        <v>0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0</v>
      </c>
      <c r="P44" s="10">
        <v>9</v>
      </c>
      <c r="Q44" s="11" t="s">
        <v>72</v>
      </c>
      <c r="R44" s="43">
        <f t="shared" si="0"/>
        <v>400</v>
      </c>
      <c r="X44" s="122"/>
      <c r="Y44" s="50">
        <f t="shared" si="10"/>
        <v>2.5</v>
      </c>
      <c r="Z44" s="50"/>
      <c r="AA44" s="50"/>
      <c r="AB44" s="50">
        <f t="shared" si="1"/>
        <v>2.5</v>
      </c>
      <c r="AC44" s="121"/>
      <c r="AD44" s="122"/>
      <c r="AE44" s="122">
        <f t="shared" si="2"/>
        <v>2.5</v>
      </c>
      <c r="AF44" s="122"/>
      <c r="AG44" s="122"/>
      <c r="AH44" s="122">
        <f t="shared" si="3"/>
        <v>2.5</v>
      </c>
      <c r="AI44" s="122"/>
      <c r="AJ44" s="122"/>
      <c r="AK44" s="122">
        <f t="shared" si="4"/>
        <v>2.5</v>
      </c>
      <c r="AL44" s="122"/>
      <c r="AM44" s="122"/>
      <c r="AN44" s="122">
        <f t="shared" si="5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0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0</v>
      </c>
      <c r="P46" s="10">
        <v>9</v>
      </c>
      <c r="Q46" s="11" t="s">
        <v>72</v>
      </c>
      <c r="R46" s="43">
        <f t="shared" si="0"/>
        <v>400</v>
      </c>
      <c r="X46" s="122"/>
      <c r="Y46" s="50">
        <f t="shared" si="10"/>
        <v>2.5</v>
      </c>
      <c r="Z46" s="50"/>
      <c r="AA46" s="50"/>
      <c r="AB46" s="50">
        <f t="shared" si="1"/>
        <v>2.5</v>
      </c>
      <c r="AC46" s="121"/>
      <c r="AD46" s="122"/>
      <c r="AE46" s="122">
        <f t="shared" si="2"/>
        <v>2.5</v>
      </c>
      <c r="AF46" s="122"/>
      <c r="AG46" s="122"/>
      <c r="AH46" s="122">
        <f t="shared" si="3"/>
        <v>2.5</v>
      </c>
      <c r="AI46" s="122"/>
      <c r="AJ46" s="122"/>
      <c r="AK46" s="122">
        <f t="shared" si="4"/>
        <v>2.5</v>
      </c>
      <c r="AL46" s="122"/>
      <c r="AM46" s="122"/>
      <c r="AN46" s="122">
        <f t="shared" si="5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0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f t="shared" si="10"/>
        <v>39.166666666666664</v>
      </c>
      <c r="Z48" s="50"/>
      <c r="AA48" s="50"/>
      <c r="AB48" s="50">
        <f t="shared" si="1"/>
        <v>39.166666666666664</v>
      </c>
      <c r="AC48" s="121"/>
      <c r="AD48" s="122"/>
      <c r="AE48" s="122">
        <f t="shared" si="2"/>
        <v>39.166666666666664</v>
      </c>
      <c r="AF48" s="122"/>
      <c r="AG48" s="122"/>
      <c r="AH48" s="122">
        <f t="shared" si="3"/>
        <v>39.166666666666664</v>
      </c>
      <c r="AI48" s="122"/>
      <c r="AJ48" s="122"/>
      <c r="AK48" s="122">
        <f t="shared" si="4"/>
        <v>39.166666666666664</v>
      </c>
      <c r="AL48" s="122"/>
      <c r="AM48" s="122"/>
      <c r="AN48" s="122">
        <f t="shared" si="5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f t="shared" si="10"/>
        <v>7.4999999999999991</v>
      </c>
      <c r="Z49" s="50"/>
      <c r="AA49" s="50"/>
      <c r="AB49" s="50">
        <f t="shared" si="1"/>
        <v>7.4999999999999991</v>
      </c>
      <c r="AC49" s="121"/>
      <c r="AD49" s="122"/>
      <c r="AE49" s="122">
        <f t="shared" si="2"/>
        <v>7.4999999999999991</v>
      </c>
      <c r="AF49" s="122"/>
      <c r="AG49" s="122"/>
      <c r="AH49" s="122">
        <f t="shared" si="3"/>
        <v>7.4999999999999991</v>
      </c>
      <c r="AI49" s="122"/>
      <c r="AJ49" s="122"/>
      <c r="AK49" s="122">
        <f t="shared" si="4"/>
        <v>7.4999999999999991</v>
      </c>
      <c r="AL49" s="122"/>
      <c r="AM49" s="122"/>
      <c r="AN49" s="122">
        <f t="shared" si="5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3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f t="shared" si="10"/>
        <v>10</v>
      </c>
      <c r="Z50" s="50"/>
      <c r="AA50" s="50"/>
      <c r="AB50" s="50">
        <f t="shared" si="1"/>
        <v>10</v>
      </c>
      <c r="AC50" s="121"/>
      <c r="AD50" s="122"/>
      <c r="AE50" s="122">
        <f t="shared" si="2"/>
        <v>10</v>
      </c>
      <c r="AF50" s="122"/>
      <c r="AG50" s="122"/>
      <c r="AH50" s="122">
        <f t="shared" si="3"/>
        <v>10</v>
      </c>
      <c r="AI50" s="122"/>
      <c r="AJ50" s="122"/>
      <c r="AK50" s="122">
        <f t="shared" si="4"/>
        <v>10</v>
      </c>
      <c r="AL50" s="122"/>
      <c r="AM50" s="122"/>
      <c r="AN50" s="122">
        <f t="shared" si="5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3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f t="shared" si="10"/>
        <v>13.888888888888889</v>
      </c>
      <c r="Z53" s="50"/>
      <c r="AA53" s="50"/>
      <c r="AB53" s="50">
        <f t="shared" si="1"/>
        <v>13.888888888888889</v>
      </c>
      <c r="AC53" s="121"/>
      <c r="AD53" s="122"/>
      <c r="AE53" s="122">
        <f t="shared" si="2"/>
        <v>13.888888888888889</v>
      </c>
      <c r="AF53" s="122"/>
      <c r="AG53" s="122"/>
      <c r="AH53" s="122">
        <f t="shared" si="3"/>
        <v>13.888888888888889</v>
      </c>
      <c r="AI53" s="122"/>
      <c r="AJ53" s="122"/>
      <c r="AK53" s="122">
        <f t="shared" si="4"/>
        <v>13.888888888888889</v>
      </c>
      <c r="AL53" s="122"/>
      <c r="AM53" s="122"/>
      <c r="AN53" s="122">
        <f t="shared" si="5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0"/>
        <v>150</v>
      </c>
      <c r="X54" s="122"/>
      <c r="Y54" s="50">
        <f t="shared" si="10"/>
        <v>6.666666666666667</v>
      </c>
      <c r="Z54" s="50"/>
      <c r="AA54" s="50"/>
      <c r="AB54" s="50">
        <f t="shared" si="1"/>
        <v>6.666666666666667</v>
      </c>
      <c r="AC54" s="121"/>
      <c r="AD54" s="122"/>
      <c r="AE54" s="122">
        <f t="shared" si="2"/>
        <v>6.666666666666667</v>
      </c>
      <c r="AF54" s="122"/>
      <c r="AG54" s="122"/>
      <c r="AH54" s="122">
        <f t="shared" si="3"/>
        <v>6.666666666666667</v>
      </c>
      <c r="AI54" s="122"/>
      <c r="AJ54" s="122"/>
      <c r="AK54" s="122">
        <f t="shared" si="4"/>
        <v>6.666666666666667</v>
      </c>
      <c r="AL54" s="122"/>
      <c r="AM54" s="122"/>
      <c r="AN54" s="122">
        <f t="shared" si="5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4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5">3600/P56</f>
        <v>200</v>
      </c>
      <c r="X56" s="122"/>
      <c r="Y56" s="50">
        <f t="shared" ref="Y56" si="16">$Y$1/R56</f>
        <v>5</v>
      </c>
      <c r="Z56" s="50"/>
      <c r="AA56" s="50"/>
      <c r="AB56" s="50">
        <f t="shared" ref="AB56" si="17">$Y$1/R56</f>
        <v>5</v>
      </c>
      <c r="AC56" s="121"/>
      <c r="AD56" s="122"/>
      <c r="AE56" s="122">
        <f t="shared" ref="AE56" si="18">$Y$1/R56</f>
        <v>5</v>
      </c>
      <c r="AF56" s="122"/>
      <c r="AG56" s="122"/>
      <c r="AH56" s="122">
        <f t="shared" ref="AH56" si="19">$Y$1/R56</f>
        <v>5</v>
      </c>
      <c r="AI56" s="122"/>
      <c r="AJ56" s="122"/>
      <c r="AK56" s="122">
        <f t="shared" ref="AK56" si="20">$Y$1/R56</f>
        <v>5</v>
      </c>
      <c r="AL56" s="122"/>
      <c r="AM56" s="122"/>
      <c r="AN56" s="122">
        <f t="shared" ref="AN56" si="21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0"/>
        <v>300</v>
      </c>
      <c r="X58" s="122"/>
      <c r="Y58" s="50">
        <f t="shared" si="10"/>
        <v>3.3333333333333335</v>
      </c>
      <c r="Z58" s="50"/>
      <c r="AA58" s="50"/>
      <c r="AB58" s="50">
        <f t="shared" si="1"/>
        <v>3.3333333333333335</v>
      </c>
      <c r="AC58" s="121"/>
      <c r="AD58" s="122"/>
      <c r="AE58" s="122">
        <f t="shared" si="2"/>
        <v>3.3333333333333335</v>
      </c>
      <c r="AF58" s="122"/>
      <c r="AG58" s="122"/>
      <c r="AH58" s="122">
        <f t="shared" si="3"/>
        <v>3.3333333333333335</v>
      </c>
      <c r="AI58" s="122"/>
      <c r="AJ58" s="122"/>
      <c r="AK58" s="122">
        <f t="shared" si="4"/>
        <v>3.3333333333333335</v>
      </c>
      <c r="AL58" s="122"/>
      <c r="AM58" s="122"/>
      <c r="AN58" s="122">
        <f t="shared" si="5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0"/>
        <v>39.560439560439562</v>
      </c>
      <c r="X60" s="122"/>
      <c r="Y60" s="50">
        <f t="shared" si="10"/>
        <v>25.277777777777775</v>
      </c>
      <c r="Z60" s="50"/>
      <c r="AA60" s="50"/>
      <c r="AB60" s="50">
        <f t="shared" si="1"/>
        <v>25.277777777777775</v>
      </c>
      <c r="AC60" s="121"/>
      <c r="AD60" s="122"/>
      <c r="AE60" s="122">
        <f t="shared" si="2"/>
        <v>25.277777777777775</v>
      </c>
      <c r="AF60" s="122"/>
      <c r="AG60" s="122"/>
      <c r="AH60" s="122">
        <f t="shared" si="3"/>
        <v>25.277777777777775</v>
      </c>
      <c r="AI60" s="122"/>
      <c r="AJ60" s="122"/>
      <c r="AK60" s="122">
        <f t="shared" si="4"/>
        <v>25.277777777777775</v>
      </c>
      <c r="AL60" s="122"/>
      <c r="AM60" s="122"/>
      <c r="AN60" s="122">
        <f t="shared" si="5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0"/>
        <v>133.33333333333334</v>
      </c>
      <c r="X61" s="122"/>
      <c r="Y61" s="50">
        <f t="shared" si="10"/>
        <v>7.4999999999999991</v>
      </c>
      <c r="Z61" s="50"/>
      <c r="AA61" s="50"/>
      <c r="AB61" s="50">
        <f t="shared" si="1"/>
        <v>7.4999999999999991</v>
      </c>
      <c r="AC61" s="121"/>
      <c r="AD61" s="122"/>
      <c r="AE61" s="122">
        <f t="shared" si="2"/>
        <v>7.4999999999999991</v>
      </c>
      <c r="AF61" s="122"/>
      <c r="AG61" s="122"/>
      <c r="AH61" s="122">
        <f t="shared" si="3"/>
        <v>7.4999999999999991</v>
      </c>
      <c r="AI61" s="122"/>
      <c r="AJ61" s="122"/>
      <c r="AK61" s="122">
        <f t="shared" si="4"/>
        <v>7.4999999999999991</v>
      </c>
      <c r="AL61" s="122"/>
      <c r="AM61" s="122"/>
      <c r="AN61" s="122">
        <f t="shared" si="5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22">O61</f>
        <v>1</v>
      </c>
      <c r="P62" s="10">
        <v>36</v>
      </c>
      <c r="Q62" s="11" t="s">
        <v>84</v>
      </c>
      <c r="R62" s="43">
        <f t="shared" si="0"/>
        <v>100</v>
      </c>
      <c r="X62" s="122"/>
      <c r="Y62" s="50">
        <f t="shared" si="10"/>
        <v>10</v>
      </c>
      <c r="Z62" s="50"/>
      <c r="AA62" s="50"/>
      <c r="AB62" s="50">
        <f t="shared" si="1"/>
        <v>10</v>
      </c>
      <c r="AC62" s="121"/>
      <c r="AD62" s="122"/>
      <c r="AE62" s="122">
        <f t="shared" si="2"/>
        <v>10</v>
      </c>
      <c r="AF62" s="122"/>
      <c r="AG62" s="122"/>
      <c r="AH62" s="122">
        <f t="shared" si="3"/>
        <v>10</v>
      </c>
      <c r="AI62" s="122"/>
      <c r="AJ62" s="122"/>
      <c r="AK62" s="122">
        <f t="shared" si="4"/>
        <v>10</v>
      </c>
      <c r="AL62" s="122"/>
      <c r="AM62" s="122"/>
      <c r="AN62" s="122">
        <f t="shared" si="5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22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0"/>
        <v>72</v>
      </c>
      <c r="X65" s="122"/>
      <c r="Y65" s="50">
        <f t="shared" si="10"/>
        <v>13.888888888888889</v>
      </c>
      <c r="Z65" s="50"/>
      <c r="AA65" s="50"/>
      <c r="AB65" s="50">
        <f t="shared" si="1"/>
        <v>13.888888888888889</v>
      </c>
      <c r="AC65" s="121"/>
      <c r="AD65" s="122"/>
      <c r="AE65" s="122">
        <f t="shared" si="2"/>
        <v>13.888888888888889</v>
      </c>
      <c r="AF65" s="122"/>
      <c r="AG65" s="122"/>
      <c r="AH65" s="122">
        <f t="shared" si="3"/>
        <v>13.888888888888889</v>
      </c>
      <c r="AI65" s="122"/>
      <c r="AJ65" s="122"/>
      <c r="AK65" s="122">
        <f t="shared" si="4"/>
        <v>13.888888888888889</v>
      </c>
      <c r="AL65" s="122"/>
      <c r="AM65" s="122"/>
      <c r="AN65" s="122">
        <f t="shared" si="5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0"/>
        <v>6.666666666666667</v>
      </c>
      <c r="Z66" s="50"/>
      <c r="AA66" s="50"/>
      <c r="AB66" s="50">
        <f t="shared" si="1"/>
        <v>6.666666666666667</v>
      </c>
      <c r="AC66" s="121"/>
      <c r="AD66" s="122"/>
      <c r="AE66" s="122">
        <f t="shared" si="2"/>
        <v>6.666666666666667</v>
      </c>
      <c r="AF66" s="122"/>
      <c r="AG66" s="122"/>
      <c r="AH66" s="122">
        <f t="shared" si="3"/>
        <v>6.666666666666667</v>
      </c>
      <c r="AI66" s="122"/>
      <c r="AJ66" s="122"/>
      <c r="AK66" s="122">
        <f t="shared" si="4"/>
        <v>6.666666666666667</v>
      </c>
      <c r="AL66" s="122"/>
      <c r="AM66" s="122"/>
      <c r="AN66" s="122">
        <f t="shared" si="5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3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4">3600/P68</f>
        <v>200</v>
      </c>
      <c r="X68" s="122"/>
      <c r="Y68" s="50">
        <f t="shared" ref="Y68" si="25">$Y$1/R68</f>
        <v>5</v>
      </c>
      <c r="Z68" s="50"/>
      <c r="AA68" s="50"/>
      <c r="AB68" s="50">
        <f t="shared" ref="AB68" si="26">$Y$1/R68</f>
        <v>5</v>
      </c>
      <c r="AC68" s="121"/>
      <c r="AD68" s="122"/>
      <c r="AE68" s="122">
        <f t="shared" ref="AE68" si="27">$Y$1/R68</f>
        <v>5</v>
      </c>
      <c r="AF68" s="122"/>
      <c r="AG68" s="122"/>
      <c r="AH68" s="122">
        <f t="shared" ref="AH68" si="28">$Y$1/R68</f>
        <v>5</v>
      </c>
      <c r="AI68" s="122"/>
      <c r="AJ68" s="122"/>
      <c r="AK68" s="122">
        <f t="shared" ref="AK68" si="29">$Y$1/R68</f>
        <v>5</v>
      </c>
      <c r="AL68" s="122"/>
      <c r="AM68" s="122"/>
      <c r="AN68" s="122">
        <f t="shared" ref="AN68" si="30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4"/>
        <v>300</v>
      </c>
      <c r="X70" s="122"/>
      <c r="Y70" s="50">
        <f t="shared" ref="Y70" si="31">$Y$1/R70</f>
        <v>3.3333333333333335</v>
      </c>
      <c r="Z70" s="50"/>
      <c r="AA70" s="50"/>
      <c r="AB70" s="50">
        <f t="shared" ref="AB70" si="32">$Y$1/R70</f>
        <v>3.3333333333333335</v>
      </c>
      <c r="AC70" s="121"/>
      <c r="AD70" s="122"/>
      <c r="AE70" s="122">
        <f t="shared" ref="AE70" si="33">$Y$1/R70</f>
        <v>3.3333333333333335</v>
      </c>
      <c r="AF70" s="122"/>
      <c r="AG70" s="122"/>
      <c r="AH70" s="122">
        <f t="shared" ref="AH70" si="34">$Y$1/R70</f>
        <v>3.3333333333333335</v>
      </c>
      <c r="AI70" s="122"/>
      <c r="AJ70" s="122"/>
      <c r="AK70" s="122">
        <f t="shared" ref="AK70" si="35">$Y$1/R70</f>
        <v>3.3333333333333335</v>
      </c>
      <c r="AL70" s="122"/>
      <c r="AM70" s="122"/>
      <c r="AN70" s="122">
        <f t="shared" ref="AN70" si="36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10035143</v>
      </c>
      <c r="F75" s="71"/>
      <c r="G75" s="71"/>
      <c r="H75" s="71"/>
      <c r="I75" s="64"/>
      <c r="J75" s="64"/>
      <c r="K75" s="71"/>
      <c r="L75" s="116"/>
      <c r="M75" s="8"/>
      <c r="N75" s="91" t="s">
        <v>460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39">
        <v>30023540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436</v>
      </c>
      <c r="O82" s="10">
        <f>3*O3</f>
        <v>3</v>
      </c>
      <c r="P82" s="10">
        <f>16</f>
        <v>16</v>
      </c>
      <c r="Q82" s="11" t="s">
        <v>75</v>
      </c>
      <c r="R82" s="43">
        <f t="shared" ref="R82:R127" si="37">3600/P82</f>
        <v>225</v>
      </c>
      <c r="X82" s="122"/>
      <c r="Y82" s="50">
        <f t="shared" ref="Y82:Y127" si="38">$Y$1/R82</f>
        <v>4.4444444444444446</v>
      </c>
      <c r="Z82" s="50"/>
      <c r="AA82" s="50"/>
      <c r="AB82" s="50">
        <f t="shared" ref="AB82:AB127" si="39">$Y$1/R82</f>
        <v>4.4444444444444446</v>
      </c>
      <c r="AC82" s="121"/>
      <c r="AD82" s="122"/>
      <c r="AE82" s="122">
        <f t="shared" ref="AE82:AE127" si="40">$Y$1/R82</f>
        <v>4.4444444444444446</v>
      </c>
      <c r="AF82" s="122"/>
      <c r="AG82" s="122"/>
      <c r="AH82" s="122">
        <f t="shared" ref="AH82:AH127" si="41">$Y$1/R82</f>
        <v>4.4444444444444446</v>
      </c>
      <c r="AI82" s="122"/>
      <c r="AJ82" s="122"/>
      <c r="AK82" s="122">
        <f t="shared" ref="AK82:AK127" si="42">$Y$1/R82</f>
        <v>4.4444444444444446</v>
      </c>
      <c r="AL82" s="122"/>
      <c r="AM82" s="122"/>
      <c r="AN82" s="122">
        <f t="shared" ref="AN82:AN127" si="43">$Y$1/R82</f>
        <v>4.4444444444444446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si="37"/>
        <v>40</v>
      </c>
      <c r="X83" s="122"/>
      <c r="Y83" s="50">
        <f t="shared" si="38"/>
        <v>25</v>
      </c>
      <c r="Z83" s="50"/>
      <c r="AA83" s="50"/>
      <c r="AB83" s="50">
        <f t="shared" si="39"/>
        <v>25</v>
      </c>
      <c r="AC83" s="121"/>
      <c r="AD83" s="122"/>
      <c r="AE83" s="122">
        <f t="shared" si="40"/>
        <v>25</v>
      </c>
      <c r="AF83" s="122"/>
      <c r="AG83" s="122"/>
      <c r="AH83" s="122">
        <f t="shared" si="41"/>
        <v>25</v>
      </c>
      <c r="AI83" s="122"/>
      <c r="AJ83" s="122"/>
      <c r="AK83" s="122">
        <f t="shared" si="42"/>
        <v>25</v>
      </c>
      <c r="AL83" s="122"/>
      <c r="AM83" s="122"/>
      <c r="AN83" s="122">
        <f t="shared" si="43"/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4">$O$82</f>
        <v>3</v>
      </c>
      <c r="P84" s="10">
        <v>9</v>
      </c>
      <c r="Q84" s="11" t="s">
        <v>72</v>
      </c>
      <c r="R84" s="43">
        <f t="shared" si="37"/>
        <v>400</v>
      </c>
      <c r="X84" s="122"/>
      <c r="Y84" s="50">
        <f t="shared" si="38"/>
        <v>2.5</v>
      </c>
      <c r="Z84" s="50"/>
      <c r="AA84" s="50"/>
      <c r="AB84" s="50">
        <f t="shared" si="39"/>
        <v>2.5</v>
      </c>
      <c r="AC84" s="121"/>
      <c r="AD84" s="122"/>
      <c r="AE84" s="122">
        <f t="shared" si="40"/>
        <v>2.5</v>
      </c>
      <c r="AF84" s="122"/>
      <c r="AG84" s="122"/>
      <c r="AH84" s="122">
        <f t="shared" si="41"/>
        <v>2.5</v>
      </c>
      <c r="AI84" s="122"/>
      <c r="AJ84" s="122"/>
      <c r="AK84" s="122">
        <f t="shared" si="42"/>
        <v>2.5</v>
      </c>
      <c r="AL84" s="122"/>
      <c r="AM84" s="122"/>
      <c r="AN84" s="122">
        <f t="shared" si="43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4"/>
        <v>3</v>
      </c>
      <c r="P85" s="10">
        <v>12</v>
      </c>
      <c r="Q85" s="11" t="s">
        <v>84</v>
      </c>
      <c r="R85" s="43">
        <f t="shared" si="37"/>
        <v>300</v>
      </c>
      <c r="X85" s="122"/>
      <c r="Y85" s="50">
        <f t="shared" si="38"/>
        <v>3.3333333333333335</v>
      </c>
      <c r="Z85" s="50"/>
      <c r="AA85" s="50"/>
      <c r="AB85" s="50">
        <f t="shared" si="39"/>
        <v>3.3333333333333335</v>
      </c>
      <c r="AC85" s="121"/>
      <c r="AD85" s="122"/>
      <c r="AE85" s="122">
        <f t="shared" si="40"/>
        <v>3.3333333333333335</v>
      </c>
      <c r="AF85" s="122"/>
      <c r="AG85" s="122"/>
      <c r="AH85" s="122">
        <f t="shared" si="41"/>
        <v>3.3333333333333335</v>
      </c>
      <c r="AI85" s="122"/>
      <c r="AJ85" s="122"/>
      <c r="AK85" s="122">
        <f t="shared" si="42"/>
        <v>3.3333333333333335</v>
      </c>
      <c r="AL85" s="122"/>
      <c r="AM85" s="122"/>
      <c r="AN85" s="122">
        <f t="shared" si="43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4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4"/>
        <v>3</v>
      </c>
      <c r="P87" s="10">
        <v>36</v>
      </c>
      <c r="Q87" s="11" t="s">
        <v>72</v>
      </c>
      <c r="R87" s="43">
        <f t="shared" si="37"/>
        <v>100</v>
      </c>
      <c r="X87" s="122"/>
      <c r="Y87" s="50">
        <f t="shared" si="38"/>
        <v>10</v>
      </c>
      <c r="Z87" s="50"/>
      <c r="AA87" s="50"/>
      <c r="AB87" s="50">
        <f t="shared" si="39"/>
        <v>10</v>
      </c>
      <c r="AC87" s="121"/>
      <c r="AD87" s="122"/>
      <c r="AE87" s="122">
        <f t="shared" si="40"/>
        <v>10</v>
      </c>
      <c r="AF87" s="122"/>
      <c r="AG87" s="122"/>
      <c r="AH87" s="122">
        <f t="shared" si="41"/>
        <v>10</v>
      </c>
      <c r="AI87" s="122"/>
      <c r="AJ87" s="122"/>
      <c r="AK87" s="122">
        <f t="shared" si="42"/>
        <v>10</v>
      </c>
      <c r="AL87" s="122"/>
      <c r="AM87" s="122"/>
      <c r="AN87" s="122">
        <f t="shared" si="43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4"/>
        <v>3</v>
      </c>
      <c r="P88" s="10">
        <v>72</v>
      </c>
      <c r="Q88" s="11" t="s">
        <v>84</v>
      </c>
      <c r="R88" s="43">
        <f t="shared" si="37"/>
        <v>50</v>
      </c>
      <c r="X88" s="122"/>
      <c r="Y88" s="50">
        <f t="shared" si="38"/>
        <v>20</v>
      </c>
      <c r="Z88" s="50"/>
      <c r="AA88" s="50"/>
      <c r="AB88" s="50">
        <f t="shared" si="39"/>
        <v>20</v>
      </c>
      <c r="AC88" s="121"/>
      <c r="AD88" s="122"/>
      <c r="AE88" s="122">
        <f t="shared" si="40"/>
        <v>20</v>
      </c>
      <c r="AF88" s="122"/>
      <c r="AG88" s="122"/>
      <c r="AH88" s="122">
        <f t="shared" si="41"/>
        <v>20</v>
      </c>
      <c r="AI88" s="122"/>
      <c r="AJ88" s="122"/>
      <c r="AK88" s="122">
        <f t="shared" si="42"/>
        <v>20</v>
      </c>
      <c r="AL88" s="122"/>
      <c r="AM88" s="122"/>
      <c r="AN88" s="122">
        <f t="shared" si="43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4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4"/>
        <v>3</v>
      </c>
      <c r="P90" s="10">
        <v>12</v>
      </c>
      <c r="Q90" s="11" t="s">
        <v>84</v>
      </c>
      <c r="R90" s="43">
        <f t="shared" si="37"/>
        <v>300</v>
      </c>
      <c r="X90" s="122"/>
      <c r="Y90" s="50">
        <f t="shared" si="38"/>
        <v>3.3333333333333335</v>
      </c>
      <c r="Z90" s="50"/>
      <c r="AA90" s="50"/>
      <c r="AB90" s="50">
        <f t="shared" si="39"/>
        <v>3.3333333333333335</v>
      </c>
      <c r="AC90" s="121"/>
      <c r="AD90" s="122"/>
      <c r="AE90" s="122">
        <f t="shared" si="40"/>
        <v>3.3333333333333335</v>
      </c>
      <c r="AF90" s="122"/>
      <c r="AG90" s="122"/>
      <c r="AH90" s="122">
        <f t="shared" si="41"/>
        <v>3.3333333333333335</v>
      </c>
      <c r="AI90" s="122"/>
      <c r="AJ90" s="122"/>
      <c r="AK90" s="122">
        <f t="shared" si="42"/>
        <v>3.3333333333333335</v>
      </c>
      <c r="AL90" s="122"/>
      <c r="AM90" s="122"/>
      <c r="AN90" s="122">
        <f t="shared" si="43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4"/>
        <v>3</v>
      </c>
      <c r="P91" s="10">
        <v>9</v>
      </c>
      <c r="Q91" s="11" t="s">
        <v>72</v>
      </c>
      <c r="R91" s="43">
        <f t="shared" si="37"/>
        <v>400</v>
      </c>
      <c r="X91" s="122"/>
      <c r="Y91" s="50">
        <f t="shared" si="38"/>
        <v>2.5</v>
      </c>
      <c r="Z91" s="50"/>
      <c r="AA91" s="50"/>
      <c r="AB91" s="50">
        <f t="shared" si="39"/>
        <v>2.5</v>
      </c>
      <c r="AC91" s="121"/>
      <c r="AD91" s="122"/>
      <c r="AE91" s="122">
        <f t="shared" si="40"/>
        <v>2.5</v>
      </c>
      <c r="AF91" s="122"/>
      <c r="AG91" s="122"/>
      <c r="AH91" s="122">
        <f t="shared" si="41"/>
        <v>2.5</v>
      </c>
      <c r="AI91" s="122"/>
      <c r="AJ91" s="122"/>
      <c r="AK91" s="122">
        <f t="shared" si="42"/>
        <v>2.5</v>
      </c>
      <c r="AL91" s="122"/>
      <c r="AM91" s="122"/>
      <c r="AN91" s="122">
        <f t="shared" si="43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4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10035143</v>
      </c>
      <c r="F93" s="71"/>
      <c r="G93" s="71"/>
      <c r="H93" s="71"/>
      <c r="I93" s="64"/>
      <c r="J93" s="64"/>
      <c r="K93" s="71"/>
      <c r="L93" s="116"/>
      <c r="M93" s="8"/>
      <c r="N93" s="91" t="s">
        <v>460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151">
        <v>30023541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437</v>
      </c>
      <c r="O100" s="10">
        <f>4*O3</f>
        <v>4</v>
      </c>
      <c r="P100" s="10">
        <f>16</f>
        <v>16</v>
      </c>
      <c r="Q100" s="11" t="s">
        <v>75</v>
      </c>
      <c r="R100" s="43">
        <f t="shared" si="37"/>
        <v>225</v>
      </c>
      <c r="X100" s="122"/>
      <c r="Y100" s="50">
        <f t="shared" si="38"/>
        <v>4.4444444444444446</v>
      </c>
      <c r="Z100" s="50"/>
      <c r="AA100" s="50"/>
      <c r="AB100" s="50">
        <f t="shared" si="39"/>
        <v>4.4444444444444446</v>
      </c>
      <c r="AC100" s="121"/>
      <c r="AD100" s="122"/>
      <c r="AE100" s="122">
        <f t="shared" si="40"/>
        <v>4.4444444444444446</v>
      </c>
      <c r="AF100" s="122"/>
      <c r="AG100" s="122"/>
      <c r="AH100" s="122">
        <f t="shared" si="41"/>
        <v>4.4444444444444446</v>
      </c>
      <c r="AI100" s="122"/>
      <c r="AJ100" s="122"/>
      <c r="AK100" s="122">
        <f t="shared" si="42"/>
        <v>4.4444444444444446</v>
      </c>
      <c r="AL100" s="122"/>
      <c r="AM100" s="122"/>
      <c r="AN100" s="122">
        <f t="shared" si="43"/>
        <v>4.4444444444444446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7"/>
        <v>36</v>
      </c>
      <c r="X101" s="122"/>
      <c r="Y101" s="50">
        <f t="shared" si="38"/>
        <v>27.777777777777779</v>
      </c>
      <c r="Z101" s="50"/>
      <c r="AA101" s="50"/>
      <c r="AB101" s="50">
        <f t="shared" si="39"/>
        <v>27.777777777777779</v>
      </c>
      <c r="AC101" s="121"/>
      <c r="AD101" s="122"/>
      <c r="AE101" s="122">
        <f t="shared" si="40"/>
        <v>27.777777777777779</v>
      </c>
      <c r="AF101" s="122"/>
      <c r="AG101" s="122"/>
      <c r="AH101" s="122">
        <f t="shared" si="41"/>
        <v>27.777777777777779</v>
      </c>
      <c r="AI101" s="122"/>
      <c r="AJ101" s="122"/>
      <c r="AK101" s="122">
        <f t="shared" si="42"/>
        <v>27.777777777777779</v>
      </c>
      <c r="AL101" s="122"/>
      <c r="AM101" s="122"/>
      <c r="AN101" s="122">
        <f t="shared" si="43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5">$O$100</f>
        <v>4</v>
      </c>
      <c r="P102" s="10">
        <v>9</v>
      </c>
      <c r="Q102" s="11" t="s">
        <v>72</v>
      </c>
      <c r="R102" s="43">
        <f t="shared" si="37"/>
        <v>400</v>
      </c>
      <c r="X102" s="122"/>
      <c r="Y102" s="50">
        <f t="shared" si="38"/>
        <v>2.5</v>
      </c>
      <c r="Z102" s="50"/>
      <c r="AA102" s="50"/>
      <c r="AB102" s="50">
        <f t="shared" si="39"/>
        <v>2.5</v>
      </c>
      <c r="AC102" s="121"/>
      <c r="AD102" s="122"/>
      <c r="AE102" s="122">
        <f t="shared" si="40"/>
        <v>2.5</v>
      </c>
      <c r="AF102" s="122"/>
      <c r="AG102" s="122"/>
      <c r="AH102" s="122">
        <f t="shared" si="41"/>
        <v>2.5</v>
      </c>
      <c r="AI102" s="122"/>
      <c r="AJ102" s="122"/>
      <c r="AK102" s="122">
        <f t="shared" si="42"/>
        <v>2.5</v>
      </c>
      <c r="AL102" s="122"/>
      <c r="AM102" s="122"/>
      <c r="AN102" s="122">
        <f t="shared" si="43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5"/>
        <v>4</v>
      </c>
      <c r="P103" s="10">
        <v>12</v>
      </c>
      <c r="Q103" s="11" t="s">
        <v>84</v>
      </c>
      <c r="R103" s="43">
        <f t="shared" si="37"/>
        <v>300</v>
      </c>
      <c r="X103" s="122"/>
      <c r="Y103" s="50">
        <f t="shared" si="38"/>
        <v>3.3333333333333335</v>
      </c>
      <c r="Z103" s="50"/>
      <c r="AA103" s="50"/>
      <c r="AB103" s="50">
        <f t="shared" si="39"/>
        <v>3.3333333333333335</v>
      </c>
      <c r="AC103" s="121"/>
      <c r="AD103" s="122"/>
      <c r="AE103" s="122">
        <f t="shared" si="40"/>
        <v>3.3333333333333335</v>
      </c>
      <c r="AF103" s="122"/>
      <c r="AG103" s="122"/>
      <c r="AH103" s="122">
        <f t="shared" si="41"/>
        <v>3.3333333333333335</v>
      </c>
      <c r="AI103" s="122"/>
      <c r="AJ103" s="122"/>
      <c r="AK103" s="122">
        <f t="shared" si="42"/>
        <v>3.3333333333333335</v>
      </c>
      <c r="AL103" s="122"/>
      <c r="AM103" s="122"/>
      <c r="AN103" s="122">
        <f t="shared" si="43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5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5"/>
        <v>4</v>
      </c>
      <c r="P105" s="10">
        <v>36</v>
      </c>
      <c r="Q105" s="11" t="s">
        <v>72</v>
      </c>
      <c r="R105" s="43">
        <f t="shared" si="37"/>
        <v>100</v>
      </c>
      <c r="X105" s="122"/>
      <c r="Y105" s="50">
        <f t="shared" si="38"/>
        <v>10</v>
      </c>
      <c r="Z105" s="50"/>
      <c r="AA105" s="50"/>
      <c r="AB105" s="50">
        <f t="shared" si="39"/>
        <v>10</v>
      </c>
      <c r="AC105" s="121"/>
      <c r="AD105" s="122"/>
      <c r="AE105" s="122">
        <f t="shared" si="40"/>
        <v>10</v>
      </c>
      <c r="AF105" s="122"/>
      <c r="AG105" s="122"/>
      <c r="AH105" s="122">
        <f t="shared" si="41"/>
        <v>10</v>
      </c>
      <c r="AI105" s="122"/>
      <c r="AJ105" s="122"/>
      <c r="AK105" s="122">
        <f t="shared" si="42"/>
        <v>10</v>
      </c>
      <c r="AL105" s="122"/>
      <c r="AM105" s="122"/>
      <c r="AN105" s="122">
        <f t="shared" si="43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5"/>
        <v>4</v>
      </c>
      <c r="P106" s="10">
        <v>72</v>
      </c>
      <c r="Q106" s="11" t="s">
        <v>84</v>
      </c>
      <c r="R106" s="43">
        <f t="shared" si="37"/>
        <v>50</v>
      </c>
      <c r="X106" s="122"/>
      <c r="Y106" s="50">
        <f t="shared" si="38"/>
        <v>20</v>
      </c>
      <c r="Z106" s="50"/>
      <c r="AA106" s="50"/>
      <c r="AB106" s="50">
        <f t="shared" si="39"/>
        <v>20</v>
      </c>
      <c r="AC106" s="121"/>
      <c r="AD106" s="122"/>
      <c r="AE106" s="122">
        <f t="shared" si="40"/>
        <v>20</v>
      </c>
      <c r="AF106" s="122"/>
      <c r="AG106" s="122"/>
      <c r="AH106" s="122">
        <f t="shared" si="41"/>
        <v>20</v>
      </c>
      <c r="AI106" s="122"/>
      <c r="AJ106" s="122"/>
      <c r="AK106" s="122">
        <f t="shared" si="42"/>
        <v>20</v>
      </c>
      <c r="AL106" s="122"/>
      <c r="AM106" s="122"/>
      <c r="AN106" s="122">
        <f t="shared" si="43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5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5"/>
        <v>4</v>
      </c>
      <c r="P108" s="10">
        <v>12</v>
      </c>
      <c r="Q108" s="11" t="s">
        <v>84</v>
      </c>
      <c r="R108" s="43">
        <f t="shared" si="37"/>
        <v>300</v>
      </c>
      <c r="X108" s="122"/>
      <c r="Y108" s="50">
        <f t="shared" si="38"/>
        <v>3.3333333333333335</v>
      </c>
      <c r="Z108" s="50"/>
      <c r="AA108" s="50"/>
      <c r="AB108" s="50">
        <f t="shared" si="39"/>
        <v>3.3333333333333335</v>
      </c>
      <c r="AC108" s="121"/>
      <c r="AD108" s="122"/>
      <c r="AE108" s="122">
        <f t="shared" si="40"/>
        <v>3.3333333333333335</v>
      </c>
      <c r="AF108" s="122"/>
      <c r="AG108" s="122"/>
      <c r="AH108" s="122">
        <f t="shared" si="41"/>
        <v>3.3333333333333335</v>
      </c>
      <c r="AI108" s="122"/>
      <c r="AJ108" s="122"/>
      <c r="AK108" s="122">
        <f t="shared" si="42"/>
        <v>3.3333333333333335</v>
      </c>
      <c r="AL108" s="122"/>
      <c r="AM108" s="122"/>
      <c r="AN108" s="122">
        <f t="shared" si="43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5"/>
        <v>4</v>
      </c>
      <c r="P109" s="10">
        <v>9</v>
      </c>
      <c r="Q109" s="11" t="s">
        <v>72</v>
      </c>
      <c r="R109" s="43">
        <f t="shared" si="37"/>
        <v>400</v>
      </c>
      <c r="X109" s="122"/>
      <c r="Y109" s="50">
        <f t="shared" si="38"/>
        <v>2.5</v>
      </c>
      <c r="Z109" s="50"/>
      <c r="AA109" s="50"/>
      <c r="AB109" s="50">
        <f t="shared" si="39"/>
        <v>2.5</v>
      </c>
      <c r="AC109" s="121"/>
      <c r="AD109" s="122"/>
      <c r="AE109" s="122">
        <f t="shared" si="40"/>
        <v>2.5</v>
      </c>
      <c r="AF109" s="122"/>
      <c r="AG109" s="122"/>
      <c r="AH109" s="122">
        <f t="shared" si="41"/>
        <v>2.5</v>
      </c>
      <c r="AI109" s="122"/>
      <c r="AJ109" s="122"/>
      <c r="AK109" s="122">
        <f t="shared" si="42"/>
        <v>2.5</v>
      </c>
      <c r="AL109" s="122"/>
      <c r="AM109" s="122"/>
      <c r="AN109" s="122">
        <f t="shared" si="43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5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10035143</v>
      </c>
      <c r="F111" s="71"/>
      <c r="G111" s="71"/>
      <c r="H111" s="71"/>
      <c r="I111" s="64"/>
      <c r="J111" s="64"/>
      <c r="K111" s="71"/>
      <c r="L111" s="116"/>
      <c r="M111" s="8"/>
      <c r="N111" s="91" t="s">
        <v>460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151">
        <v>30023542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438</v>
      </c>
      <c r="O118" s="10">
        <v>2</v>
      </c>
      <c r="P118" s="10">
        <f>16</f>
        <v>16</v>
      </c>
      <c r="Q118" s="11" t="s">
        <v>75</v>
      </c>
      <c r="R118" s="43">
        <f t="shared" si="37"/>
        <v>225</v>
      </c>
      <c r="X118" s="122"/>
      <c r="Y118" s="50">
        <f t="shared" si="38"/>
        <v>4.4444444444444446</v>
      </c>
      <c r="Z118" s="50"/>
      <c r="AA118" s="50"/>
      <c r="AB118" s="50">
        <f t="shared" si="39"/>
        <v>4.4444444444444446</v>
      </c>
      <c r="AC118" s="121"/>
      <c r="AD118" s="122"/>
      <c r="AE118" s="122">
        <f t="shared" si="40"/>
        <v>4.4444444444444446</v>
      </c>
      <c r="AF118" s="122"/>
      <c r="AG118" s="122"/>
      <c r="AH118" s="122">
        <f t="shared" si="41"/>
        <v>4.4444444444444446</v>
      </c>
      <c r="AI118" s="122"/>
      <c r="AJ118" s="122"/>
      <c r="AK118" s="122">
        <f t="shared" si="42"/>
        <v>4.4444444444444446</v>
      </c>
      <c r="AL118" s="122"/>
      <c r="AM118" s="122"/>
      <c r="AN118" s="122">
        <f t="shared" si="43"/>
        <v>4.4444444444444446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10035143</v>
      </c>
      <c r="F120" s="71"/>
      <c r="G120" s="71"/>
      <c r="H120" s="71"/>
      <c r="I120" s="64"/>
      <c r="J120" s="64"/>
      <c r="K120" s="71"/>
      <c r="L120" s="116"/>
      <c r="M120" s="8"/>
      <c r="N120" s="91" t="s">
        <v>460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151">
        <v>30023543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439</v>
      </c>
      <c r="O127" s="10">
        <v>1</v>
      </c>
      <c r="P127" s="10">
        <f>16</f>
        <v>16</v>
      </c>
      <c r="Q127" s="11" t="s">
        <v>75</v>
      </c>
      <c r="R127" s="43">
        <f t="shared" si="37"/>
        <v>225</v>
      </c>
      <c r="X127" s="122"/>
      <c r="Y127" s="50">
        <f t="shared" si="38"/>
        <v>4.4444444444444446</v>
      </c>
      <c r="Z127" s="50"/>
      <c r="AA127" s="50"/>
      <c r="AB127" s="50">
        <f t="shared" si="39"/>
        <v>4.4444444444444446</v>
      </c>
      <c r="AC127" s="121"/>
      <c r="AD127" s="122"/>
      <c r="AE127" s="122">
        <f t="shared" si="40"/>
        <v>4.4444444444444446</v>
      </c>
      <c r="AF127" s="122"/>
      <c r="AG127" s="122"/>
      <c r="AH127" s="122">
        <f t="shared" si="41"/>
        <v>4.4444444444444446</v>
      </c>
      <c r="AI127" s="122"/>
      <c r="AJ127" s="122"/>
      <c r="AK127" s="122">
        <f t="shared" si="42"/>
        <v>4.4444444444444446</v>
      </c>
      <c r="AL127" s="122"/>
      <c r="AM127" s="122"/>
      <c r="AN127" s="122">
        <f t="shared" si="43"/>
        <v>4.4444444444444446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10035143</v>
      </c>
      <c r="F129" s="71"/>
      <c r="G129" s="71"/>
      <c r="H129" s="71"/>
      <c r="I129" s="64"/>
      <c r="J129" s="64"/>
      <c r="K129" s="71"/>
      <c r="L129" s="116"/>
      <c r="M129" s="8"/>
      <c r="N129" s="91" t="s">
        <v>460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151">
        <v>30023544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440</v>
      </c>
      <c r="O136" s="10">
        <v>1</v>
      </c>
      <c r="P136" s="10">
        <f>16</f>
        <v>16</v>
      </c>
      <c r="Q136" s="11" t="s">
        <v>75</v>
      </c>
      <c r="R136" s="43">
        <f t="shared" ref="R136" si="46">3600/P136</f>
        <v>225</v>
      </c>
      <c r="X136" s="122"/>
      <c r="Y136" s="50">
        <f t="shared" ref="Y136" si="47">$Y$1/R136</f>
        <v>4.4444444444444446</v>
      </c>
      <c r="Z136" s="50"/>
      <c r="AA136" s="50"/>
      <c r="AB136" s="50">
        <f t="shared" ref="AB136" si="48">$Y$1/R136</f>
        <v>4.4444444444444446</v>
      </c>
      <c r="AC136" s="121"/>
      <c r="AD136" s="122"/>
      <c r="AE136" s="122">
        <f t="shared" ref="AE136" si="49">$Y$1/R136</f>
        <v>4.4444444444444446</v>
      </c>
      <c r="AF136" s="122"/>
      <c r="AG136" s="122"/>
      <c r="AH136" s="122">
        <f t="shared" ref="AH136" si="50">$Y$1/R136</f>
        <v>4.4444444444444446</v>
      </c>
      <c r="AI136" s="122"/>
      <c r="AJ136" s="122"/>
      <c r="AK136" s="122">
        <f t="shared" ref="AK136" si="51">$Y$1/R136</f>
        <v>4.4444444444444446</v>
      </c>
      <c r="AL136" s="122"/>
      <c r="AM136" s="122"/>
      <c r="AN136" s="122">
        <f t="shared" ref="AN136" si="52">$Y$1/R136</f>
        <v>4.4444444444444446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10035143</v>
      </c>
      <c r="F138" s="71"/>
      <c r="G138" s="71"/>
      <c r="H138" s="71"/>
      <c r="I138" s="64"/>
      <c r="J138" s="64"/>
      <c r="K138" s="71"/>
      <c r="L138" s="116"/>
      <c r="M138" s="8"/>
      <c r="N138" s="91" t="s">
        <v>460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20004936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301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20004089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462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20004998</v>
      </c>
      <c r="E182" s="64"/>
      <c r="F182" s="64"/>
      <c r="G182" s="64"/>
      <c r="H182" s="71"/>
      <c r="I182" s="64"/>
      <c r="J182" s="64"/>
      <c r="K182" s="65"/>
      <c r="L182" s="105"/>
      <c r="M182" s="8"/>
      <c r="N182" s="91" t="s">
        <v>308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20005224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454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20005225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455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20005226</v>
      </c>
      <c r="E190" s="118"/>
      <c r="F190" s="118"/>
      <c r="G190" s="118"/>
      <c r="H190" s="118"/>
      <c r="I190" s="64"/>
      <c r="J190" s="118"/>
      <c r="K190" s="118"/>
      <c r="L190" s="105"/>
      <c r="M190" s="8"/>
      <c r="N190" s="91" t="s">
        <v>456</v>
      </c>
      <c r="O190" s="10">
        <v>2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20005987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482</v>
      </c>
      <c r="O191" s="10">
        <v>4.5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10036761</v>
      </c>
      <c r="E192" s="118"/>
      <c r="F192" s="118"/>
      <c r="G192" s="118"/>
      <c r="H192" s="118"/>
      <c r="I192" s="118"/>
      <c r="J192" s="117"/>
      <c r="K192" s="118"/>
      <c r="L192" s="105"/>
      <c r="M192" s="8"/>
      <c r="N192" s="91" t="s">
        <v>512</v>
      </c>
      <c r="O192" s="10">
        <f>1/40</f>
        <v>2.5000000000000001E-2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10036298</v>
      </c>
      <c r="E193" s="144"/>
      <c r="F193" s="118"/>
      <c r="G193" s="118"/>
      <c r="H193" s="118"/>
      <c r="I193" s="118"/>
      <c r="J193" s="117"/>
      <c r="K193" s="118"/>
      <c r="L193" s="105"/>
      <c r="M193" s="8"/>
      <c r="N193" s="91" t="s">
        <v>479</v>
      </c>
      <c r="O193" s="10">
        <v>0.02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10036299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480</v>
      </c>
      <c r="O194" s="10">
        <v>0.05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10036337</v>
      </c>
      <c r="E195" s="144"/>
      <c r="F195" s="71"/>
      <c r="G195" s="118"/>
      <c r="H195" s="118"/>
      <c r="I195" s="64"/>
      <c r="J195" s="65"/>
      <c r="K195" s="66"/>
      <c r="L195" s="105"/>
      <c r="M195" s="8"/>
      <c r="N195" s="91" t="s">
        <v>481</v>
      </c>
      <c r="O195" s="10">
        <v>5.0000000000000001E-3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>
        <v>20005152</v>
      </c>
      <c r="E196" s="64"/>
      <c r="F196" s="71"/>
      <c r="G196" s="118"/>
      <c r="H196" s="118"/>
      <c r="I196" s="64"/>
      <c r="J196" s="65"/>
      <c r="K196" s="66"/>
      <c r="L196" s="105"/>
      <c r="M196" s="8"/>
      <c r="N196" s="91" t="s">
        <v>488</v>
      </c>
      <c r="O196" s="10">
        <v>0.2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64"/>
      <c r="G197" s="64"/>
      <c r="H197" s="71"/>
      <c r="I197" s="64"/>
      <c r="J197" s="64"/>
      <c r="K197" s="65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71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4"/>
      <c r="I214" s="118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64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118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18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18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71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118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/>
      <c r="C264" s="63"/>
      <c r="D264" s="64"/>
      <c r="E264" s="118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71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  <c r="AP273" s="3"/>
      <c r="AQ273" s="3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ht="22.5" customHeight="1" x14ac:dyDescent="0.55000000000000004">
      <c r="A277" s="5">
        <v>1000</v>
      </c>
      <c r="B277" s="52" t="s">
        <v>66</v>
      </c>
      <c r="C277" s="63"/>
      <c r="D277" s="64"/>
      <c r="E277" s="118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18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71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  <c r="AP289" s="3"/>
      <c r="AQ289" s="3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ht="22.5" customHeight="1" x14ac:dyDescent="0.55000000000000004">
      <c r="A293" s="5">
        <v>1000</v>
      </c>
      <c r="B293" s="52" t="s">
        <v>66</v>
      </c>
      <c r="C293" s="63"/>
      <c r="D293" s="64"/>
      <c r="E293" s="118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18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71"/>
      <c r="G300" s="118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7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71"/>
      <c r="I302" s="64"/>
      <c r="J302" s="64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71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98"/>
      <c r="Y309" s="96"/>
      <c r="Z309" s="96"/>
      <c r="AA309" s="96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18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18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118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64"/>
      <c r="J318" s="64"/>
      <c r="K318" s="64"/>
      <c r="L318" s="105"/>
      <c r="M318" s="8"/>
      <c r="N318" s="91"/>
      <c r="O318" s="10"/>
      <c r="P318" s="10"/>
      <c r="Q318" s="11"/>
      <c r="R318" s="43"/>
      <c r="X318" s="98"/>
      <c r="Y318" s="96"/>
      <c r="Z318" s="96"/>
      <c r="AA318" s="96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18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18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4"/>
      <c r="G326" s="118"/>
      <c r="H326" s="118"/>
      <c r="I326" s="118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118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18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64"/>
      <c r="F340" s="64"/>
      <c r="G340" s="64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64"/>
      <c r="F343" s="64"/>
      <c r="G343" s="64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64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64"/>
      <c r="G351" s="64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119"/>
      <c r="E354" s="64"/>
      <c r="F354" s="64"/>
      <c r="G354" s="64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64"/>
      <c r="F357" s="64"/>
      <c r="G357" s="64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64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43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43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119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5"/>
      <c r="I452" s="66"/>
      <c r="J452" s="66"/>
      <c r="K452" s="66"/>
      <c r="L452" s="105"/>
      <c r="M452" s="8"/>
      <c r="N452" s="16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6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1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4"/>
      <c r="G469" s="64"/>
      <c r="H469" s="65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6"/>
      <c r="E473" s="64"/>
      <c r="F473" s="66"/>
      <c r="G473" s="70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106"/>
      <c r="D474" s="107"/>
      <c r="E474" s="107"/>
      <c r="F474" s="107"/>
      <c r="G474" s="108"/>
      <c r="H474" s="107"/>
      <c r="I474" s="107"/>
      <c r="J474" s="107"/>
      <c r="K474" s="107"/>
      <c r="L474" s="109"/>
      <c r="M474" s="8"/>
      <c r="N474" s="90"/>
      <c r="O474" s="10"/>
      <c r="P474" s="10"/>
      <c r="Q474" s="11"/>
      <c r="R474" s="12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93"/>
      <c r="F475" s="93"/>
      <c r="H475" s="29"/>
      <c r="I475" s="93"/>
      <c r="J475" s="93"/>
      <c r="K475" s="93"/>
      <c r="L475" s="22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60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93"/>
      <c r="E479" s="60"/>
      <c r="F479" s="93"/>
      <c r="H479" s="93"/>
      <c r="I479" s="93"/>
      <c r="J479" s="93"/>
      <c r="K479" s="93"/>
      <c r="L479" s="22"/>
      <c r="M479" s="8"/>
      <c r="N479" s="90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60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93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93"/>
      <c r="F486" s="93"/>
      <c r="G486" s="60"/>
      <c r="H486" s="94"/>
      <c r="I486" s="93"/>
      <c r="J486" s="93"/>
      <c r="K486" s="93"/>
      <c r="L486" s="22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92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60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93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93"/>
      <c r="F492" s="93"/>
      <c r="G492" s="60"/>
      <c r="H492" s="94"/>
      <c r="I492" s="93"/>
      <c r="J492" s="93"/>
      <c r="K492" s="93"/>
      <c r="L492" s="22"/>
      <c r="M492" s="8"/>
      <c r="N492" s="9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93"/>
      <c r="E496" s="60"/>
      <c r="F496" s="60"/>
      <c r="G496" s="93"/>
      <c r="H496" s="29"/>
      <c r="I496" s="93"/>
      <c r="J496" s="93"/>
      <c r="K496" s="93"/>
      <c r="L496" s="22"/>
      <c r="M496" s="8"/>
      <c r="N496" s="90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93"/>
      <c r="F497" s="60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60"/>
      <c r="F500" s="93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60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93"/>
      <c r="I505" s="93"/>
      <c r="J505" s="93"/>
      <c r="K505" s="93"/>
      <c r="L505" s="22"/>
      <c r="M505" s="8"/>
      <c r="N505" s="9"/>
      <c r="O505" s="10"/>
      <c r="P505" s="10"/>
      <c r="Q505" s="11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83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1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17"/>
      <c r="O528" s="10"/>
      <c r="P528" s="10"/>
      <c r="Q528" s="11"/>
      <c r="R528" s="43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94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1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29"/>
      <c r="H534" s="94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60"/>
      <c r="H535" s="29"/>
      <c r="I535" s="93"/>
      <c r="J535" s="93"/>
      <c r="K535" s="93"/>
      <c r="L535" s="22"/>
      <c r="M535" s="8"/>
      <c r="N535" s="104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1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V543" s="14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V546" s="14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1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16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93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94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16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6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6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6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93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9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94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9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6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7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60"/>
      <c r="F607" s="60"/>
      <c r="G607" s="60"/>
      <c r="H607" s="29"/>
      <c r="I607" s="93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V610" s="14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17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18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55"/>
      <c r="I620" s="23"/>
      <c r="J620" s="23"/>
      <c r="K620" s="24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15"/>
      <c r="I621" s="6"/>
      <c r="J621" s="25"/>
      <c r="K621" s="26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25"/>
      <c r="J622" s="6"/>
      <c r="K622" s="25"/>
      <c r="L622" s="26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25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23"/>
      <c r="K628" s="23"/>
      <c r="L628" s="7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7"/>
      <c r="L635" s="7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6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7"/>
      <c r="K642" s="7"/>
      <c r="L642" s="6"/>
      <c r="M642" s="8"/>
      <c r="N642" s="21"/>
      <c r="O642" s="10"/>
      <c r="P642" s="10"/>
      <c r="Q642" s="11"/>
      <c r="R642" s="43"/>
      <c r="V642" s="14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7"/>
      <c r="M643" s="8"/>
      <c r="N643" s="21"/>
      <c r="O643" s="10"/>
      <c r="P643" s="10"/>
      <c r="Q643" s="11"/>
      <c r="R643" s="43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27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6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27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  <c r="V650" s="14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27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7"/>
      <c r="K660" s="7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2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7"/>
      <c r="K663" s="7"/>
      <c r="L663" s="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7"/>
      <c r="K672" s="7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43"/>
      <c r="V673" s="14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6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4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7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56"/>
      <c r="I692" s="7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22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29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29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29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6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7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6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9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22"/>
      <c r="I713" s="7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29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7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9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22"/>
      <c r="I727" s="7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6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20"/>
      <c r="B729" s="52"/>
      <c r="C729" s="59"/>
      <c r="D729" s="60"/>
      <c r="E729" s="60"/>
      <c r="F729" s="60"/>
      <c r="G729" s="60"/>
      <c r="H729" s="15"/>
      <c r="I729" s="6"/>
      <c r="J729" s="29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6"/>
      <c r="L732" s="7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27"/>
      <c r="L733" s="6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9"/>
      <c r="O737" s="10"/>
      <c r="P737" s="128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54"/>
      <c r="I742" s="6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18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9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20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20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32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33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33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3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3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3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3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43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3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43" x14ac:dyDescent="0.55000000000000004">
      <c r="A839" s="5"/>
      <c r="B839" s="52"/>
      <c r="C839" s="59"/>
      <c r="D839" s="60"/>
      <c r="E839" s="60"/>
      <c r="F839" s="60"/>
      <c r="G839" s="60"/>
      <c r="H839" s="55"/>
      <c r="I839" s="7"/>
      <c r="J839" s="7"/>
      <c r="K839" s="7"/>
      <c r="L839" s="7"/>
      <c r="M839" s="35"/>
      <c r="N839" s="34"/>
      <c r="O839" s="10"/>
      <c r="P839" s="128"/>
    </row>
    <row r="840" spans="1:43" x14ac:dyDescent="0.55000000000000004">
      <c r="A840" s="36"/>
      <c r="B840" s="52"/>
      <c r="C840" s="59"/>
      <c r="D840" s="60"/>
      <c r="E840" s="60"/>
      <c r="F840" s="60"/>
      <c r="G840" s="60"/>
      <c r="H840" s="57"/>
      <c r="I840" s="37"/>
      <c r="J840" s="37"/>
      <c r="K840" s="38"/>
      <c r="L840" s="37"/>
      <c r="M840" s="39"/>
      <c r="N840" s="40"/>
      <c r="O840" s="41"/>
      <c r="P840" s="128"/>
    </row>
    <row r="841" spans="1:43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3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3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3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43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3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3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43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</sheetData>
  <autoFilter ref="A2:AO65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2">
    <cfRule type="duplicateValues" dxfId="1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02A2-233A-4361-AA84-2D710B21CA50}">
  <sheetPr>
    <pageSetUpPr fitToPage="1"/>
  </sheetPr>
  <dimension ref="A1:AQ851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40013807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426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3">
        <v>30023545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427</v>
      </c>
      <c r="O4" s="10">
        <f>O3</f>
        <v>1</v>
      </c>
      <c r="P4" s="10">
        <v>16</v>
      </c>
      <c r="Q4" s="11" t="s">
        <v>75</v>
      </c>
      <c r="R4" s="43">
        <f t="shared" ref="R4:R71" si="0">3600/P4</f>
        <v>225</v>
      </c>
      <c r="X4" s="122"/>
      <c r="Y4" s="50">
        <f t="shared" ref="Y4:Y71" si="1">$Y$1/R4</f>
        <v>4.4444444444444446</v>
      </c>
      <c r="Z4" s="50"/>
      <c r="AA4" s="50"/>
      <c r="AB4" s="50">
        <f t="shared" ref="AB4:AB71" si="2">$Y$1/R4</f>
        <v>4.4444444444444446</v>
      </c>
      <c r="AC4" s="121"/>
      <c r="AD4" s="122"/>
      <c r="AE4" s="122">
        <f t="shared" ref="AE4:AE71" si="3">$Y$1/R4</f>
        <v>4.4444444444444446</v>
      </c>
      <c r="AF4" s="122"/>
      <c r="AG4" s="122"/>
      <c r="AH4" s="122">
        <f t="shared" ref="AH4:AH71" si="4">$Y$1/R4</f>
        <v>4.4444444444444446</v>
      </c>
      <c r="AI4" s="122"/>
      <c r="AJ4" s="122"/>
      <c r="AK4" s="122">
        <f t="shared" ref="AK4:AK71" si="5">$Y$1/R4</f>
        <v>4.4444444444444446</v>
      </c>
      <c r="AL4" s="122"/>
      <c r="AM4" s="122"/>
      <c r="AN4" s="122">
        <f t="shared" ref="AN4:AN71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:O8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30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 t="shared" si="7"/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130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si="7"/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7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30">
        <v>30022066</v>
      </c>
      <c r="G9" s="71"/>
      <c r="H9" s="71"/>
      <c r="I9" s="115"/>
      <c r="J9" s="72"/>
      <c r="K9" s="72"/>
      <c r="L9" s="116"/>
      <c r="M9" s="8"/>
      <c r="N9" s="91" t="s">
        <v>189</v>
      </c>
      <c r="O9" s="10">
        <f>O5</f>
        <v>1</v>
      </c>
      <c r="P9" s="10">
        <v>24</v>
      </c>
      <c r="Q9" s="11" t="s">
        <v>84</v>
      </c>
      <c r="R9" s="43">
        <f t="shared" si="0"/>
        <v>150</v>
      </c>
      <c r="X9" s="122"/>
      <c r="Y9" s="50">
        <f t="shared" si="1"/>
        <v>6.666666666666667</v>
      </c>
      <c r="Z9" s="50"/>
      <c r="AA9" s="50"/>
      <c r="AB9" s="50">
        <f t="shared" si="2"/>
        <v>6.666666666666667</v>
      </c>
      <c r="AC9" s="121"/>
      <c r="AD9" s="122"/>
      <c r="AE9" s="122">
        <f t="shared" si="3"/>
        <v>6.666666666666667</v>
      </c>
      <c r="AF9" s="122"/>
      <c r="AG9" s="122"/>
      <c r="AH9" s="122">
        <f t="shared" si="4"/>
        <v>6.666666666666667</v>
      </c>
      <c r="AI9" s="122"/>
      <c r="AJ9" s="122"/>
      <c r="AK9" s="122">
        <f t="shared" si="5"/>
        <v>6.666666666666667</v>
      </c>
      <c r="AL9" s="122"/>
      <c r="AM9" s="122"/>
      <c r="AN9" s="122">
        <f t="shared" si="6"/>
        <v>6.666666666666667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30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O5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130">
        <v>30023041</v>
      </c>
      <c r="H12" s="71"/>
      <c r="I12" s="71"/>
      <c r="J12" s="71"/>
      <c r="K12" s="115"/>
      <c r="L12" s="116"/>
      <c r="M12" s="8"/>
      <c r="N12" s="91" t="s">
        <v>191</v>
      </c>
      <c r="O12" s="10">
        <f t="shared" ref="O12:O13" si="8">O6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>
        <v>10034330</v>
      </c>
      <c r="I13" s="71"/>
      <c r="J13" s="71"/>
      <c r="K13" s="115"/>
      <c r="L13" s="116"/>
      <c r="M13" s="8"/>
      <c r="N13" s="91" t="s">
        <v>193</v>
      </c>
      <c r="O13" s="10">
        <f t="shared" si="8"/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64"/>
      <c r="H14" s="71">
        <v>10030495</v>
      </c>
      <c r="I14" s="64"/>
      <c r="J14" s="71"/>
      <c r="K14" s="71"/>
      <c r="L14" s="116"/>
      <c r="M14" s="8"/>
      <c r="N14" s="91" t="s">
        <v>195</v>
      </c>
      <c r="O14" s="10">
        <f>O11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30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O5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71"/>
      <c r="G16" s="130">
        <v>30022068</v>
      </c>
      <c r="H16" s="71"/>
      <c r="I16" s="71"/>
      <c r="J16" s="71"/>
      <c r="K16" s="71"/>
      <c r="L16" s="116"/>
      <c r="M16" s="8"/>
      <c r="N16" s="91" t="s">
        <v>192</v>
      </c>
      <c r="O16" s="10">
        <f t="shared" ref="O16:O17" si="9">O6</f>
        <v>1</v>
      </c>
      <c r="P16" s="10">
        <v>12</v>
      </c>
      <c r="Q16" s="11" t="s">
        <v>84</v>
      </c>
      <c r="R16" s="43">
        <f t="shared" si="0"/>
        <v>300</v>
      </c>
      <c r="X16" s="122"/>
      <c r="Y16" s="50">
        <f t="shared" si="1"/>
        <v>3.3333333333333335</v>
      </c>
      <c r="Z16" s="50"/>
      <c r="AA16" s="50"/>
      <c r="AB16" s="50">
        <f t="shared" si="2"/>
        <v>3.3333333333333335</v>
      </c>
      <c r="AC16" s="121"/>
      <c r="AD16" s="122"/>
      <c r="AE16" s="122">
        <f t="shared" si="3"/>
        <v>3.3333333333333335</v>
      </c>
      <c r="AF16" s="122"/>
      <c r="AG16" s="122"/>
      <c r="AH16" s="122">
        <f t="shared" si="4"/>
        <v>3.3333333333333335</v>
      </c>
      <c r="AI16" s="122"/>
      <c r="AJ16" s="122"/>
      <c r="AK16" s="122">
        <f t="shared" si="5"/>
        <v>3.3333333333333335</v>
      </c>
      <c r="AL16" s="122"/>
      <c r="AM16" s="122"/>
      <c r="AN16" s="122">
        <f t="shared" si="6"/>
        <v>3.3333333333333335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71">
        <v>10030494</v>
      </c>
      <c r="I17" s="71"/>
      <c r="J17" s="71"/>
      <c r="K17" s="71"/>
      <c r="L17" s="116"/>
      <c r="M17" s="8"/>
      <c r="N17" s="91" t="s">
        <v>194</v>
      </c>
      <c r="O17" s="10">
        <f t="shared" si="9"/>
        <v>1</v>
      </c>
      <c r="P17" s="10"/>
      <c r="Q17" s="11"/>
      <c r="R17" s="43"/>
      <c r="X17" s="122"/>
      <c r="Y17" s="50"/>
      <c r="Z17" s="50"/>
      <c r="AA17" s="50"/>
      <c r="AB17" s="50"/>
      <c r="AC17" s="121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71">
        <v>10030495</v>
      </c>
      <c r="I18" s="64"/>
      <c r="J18" s="71"/>
      <c r="K18" s="71"/>
      <c r="L18" s="116"/>
      <c r="M18" s="8"/>
      <c r="N18" s="91" t="s">
        <v>195</v>
      </c>
      <c r="O18" s="10">
        <f>O15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71">
        <v>10030760</v>
      </c>
      <c r="G19" s="64"/>
      <c r="H19" s="64"/>
      <c r="I19" s="64"/>
      <c r="J19" s="64"/>
      <c r="K19" s="64"/>
      <c r="L19" s="105"/>
      <c r="M19" s="8"/>
      <c r="N19" s="91" t="s">
        <v>235</v>
      </c>
      <c r="O19" s="10">
        <f>O5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71"/>
      <c r="E20" s="71">
        <v>10035144</v>
      </c>
      <c r="F20" s="71"/>
      <c r="G20" s="71"/>
      <c r="H20" s="71"/>
      <c r="I20" s="64"/>
      <c r="J20" s="64"/>
      <c r="K20" s="71"/>
      <c r="L20" s="116"/>
      <c r="M20" s="8"/>
      <c r="N20" s="91" t="s">
        <v>461</v>
      </c>
      <c r="O20" s="10">
        <v>0.19826260177342123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10033352</v>
      </c>
      <c r="F21" s="71"/>
      <c r="G21" s="71"/>
      <c r="H21" s="71"/>
      <c r="I21" s="64"/>
      <c r="J21" s="64"/>
      <c r="K21" s="71"/>
      <c r="L21" s="116"/>
      <c r="M21" s="8"/>
      <c r="N21" s="91" t="s">
        <v>93</v>
      </c>
      <c r="O21" s="10">
        <v>23.394617679304424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10033353</v>
      </c>
      <c r="F22" s="71"/>
      <c r="G22" s="71"/>
      <c r="H22" s="71"/>
      <c r="I22" s="64"/>
      <c r="J22" s="64"/>
      <c r="K22" s="71"/>
      <c r="L22" s="116"/>
      <c r="M22" s="8"/>
      <c r="N22" s="91" t="s">
        <v>94</v>
      </c>
      <c r="O22" s="10">
        <v>1.0444025749689474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10033354</v>
      </c>
      <c r="F23" s="71"/>
      <c r="G23" s="71"/>
      <c r="H23" s="71"/>
      <c r="I23" s="64"/>
      <c r="J23" s="64"/>
      <c r="K23" s="71"/>
      <c r="L23" s="116"/>
      <c r="M23" s="8"/>
      <c r="N23" s="91" t="s">
        <v>95</v>
      </c>
      <c r="O23" s="10">
        <v>0.20888051499378948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10033355</v>
      </c>
      <c r="F24" s="71"/>
      <c r="G24" s="71"/>
      <c r="H24" s="71"/>
      <c r="I24" s="64"/>
      <c r="J24" s="64"/>
      <c r="K24" s="71"/>
      <c r="L24" s="116"/>
      <c r="M24" s="8"/>
      <c r="N24" s="91" t="s">
        <v>96</v>
      </c>
      <c r="O24" s="10">
        <v>15.248277594546634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10033356</v>
      </c>
      <c r="F25" s="71"/>
      <c r="G25" s="71"/>
      <c r="H25" s="71"/>
      <c r="I25" s="64"/>
      <c r="J25" s="64"/>
      <c r="K25" s="71"/>
      <c r="L25" s="116"/>
      <c r="M25" s="8"/>
      <c r="N25" s="91" t="s">
        <v>97</v>
      </c>
      <c r="O25" s="10">
        <v>2.0888051499378948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10033357</v>
      </c>
      <c r="F26" s="71"/>
      <c r="G26" s="71"/>
      <c r="H26" s="71"/>
      <c r="I26" s="64"/>
      <c r="J26" s="64"/>
      <c r="K26" s="71"/>
      <c r="L26" s="116"/>
      <c r="M26" s="8"/>
      <c r="N26" s="91" t="s">
        <v>98</v>
      </c>
      <c r="O26" s="10">
        <v>0.83552205997515794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133">
        <v>30023546</v>
      </c>
      <c r="E27" s="71"/>
      <c r="F27" s="71"/>
      <c r="G27" s="71"/>
      <c r="H27" s="71"/>
      <c r="I27" s="64"/>
      <c r="J27" s="64"/>
      <c r="K27" s="71"/>
      <c r="L27" s="116"/>
      <c r="M27" s="8"/>
      <c r="N27" s="91" t="s">
        <v>428</v>
      </c>
      <c r="O27" s="10">
        <f>O3</f>
        <v>1</v>
      </c>
      <c r="P27" s="10">
        <f>16</f>
        <v>16</v>
      </c>
      <c r="Q27" s="11" t="s">
        <v>75</v>
      </c>
      <c r="R27" s="43">
        <f t="shared" si="0"/>
        <v>225</v>
      </c>
      <c r="X27" s="122"/>
      <c r="Y27" s="50">
        <f t="shared" si="1"/>
        <v>4.4444444444444446</v>
      </c>
      <c r="Z27" s="50"/>
      <c r="AA27" s="50"/>
      <c r="AB27" s="50">
        <f t="shared" si="2"/>
        <v>4.4444444444444446</v>
      </c>
      <c r="AC27" s="121"/>
      <c r="AD27" s="122"/>
      <c r="AE27" s="122">
        <f t="shared" si="3"/>
        <v>4.4444444444444446</v>
      </c>
      <c r="AF27" s="122"/>
      <c r="AG27" s="122"/>
      <c r="AH27" s="122">
        <f t="shared" si="4"/>
        <v>4.4444444444444446</v>
      </c>
      <c r="AI27" s="122"/>
      <c r="AJ27" s="122"/>
      <c r="AK27" s="122">
        <f t="shared" si="5"/>
        <v>4.4444444444444446</v>
      </c>
      <c r="AL27" s="122"/>
      <c r="AM27" s="122"/>
      <c r="AN27" s="122">
        <f t="shared" si="6"/>
        <v>4.4444444444444446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130">
        <v>30022058</v>
      </c>
      <c r="F28" s="71"/>
      <c r="G28" s="71"/>
      <c r="H28" s="71"/>
      <c r="I28" s="71"/>
      <c r="J28" s="64"/>
      <c r="K28" s="64"/>
      <c r="L28" s="116"/>
      <c r="M28" s="8"/>
      <c r="N28" s="91" t="s">
        <v>236</v>
      </c>
      <c r="O28" s="10">
        <f>O4</f>
        <v>1</v>
      </c>
      <c r="P28" s="10">
        <f>120+30+30</f>
        <v>180</v>
      </c>
      <c r="Q28" s="11" t="s">
        <v>74</v>
      </c>
      <c r="R28" s="43">
        <f t="shared" si="0"/>
        <v>20</v>
      </c>
      <c r="X28" s="122"/>
      <c r="Y28" s="50">
        <f t="shared" si="1"/>
        <v>50</v>
      </c>
      <c r="Z28" s="50"/>
      <c r="AA28" s="50"/>
      <c r="AB28" s="50">
        <f t="shared" si="2"/>
        <v>50</v>
      </c>
      <c r="AC28" s="121"/>
      <c r="AD28" s="122"/>
      <c r="AE28" s="122">
        <f t="shared" si="3"/>
        <v>50</v>
      </c>
      <c r="AF28" s="122"/>
      <c r="AG28" s="122"/>
      <c r="AH28" s="122">
        <f t="shared" si="4"/>
        <v>50</v>
      </c>
      <c r="AI28" s="122"/>
      <c r="AJ28" s="122"/>
      <c r="AK28" s="122">
        <f t="shared" si="5"/>
        <v>50</v>
      </c>
      <c r="AL28" s="122"/>
      <c r="AM28" s="122"/>
      <c r="AN28" s="122">
        <f t="shared" si="6"/>
        <v>50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71"/>
      <c r="F29" s="130">
        <v>30022059</v>
      </c>
      <c r="G29" s="71"/>
      <c r="H29" s="71"/>
      <c r="I29" s="71"/>
      <c r="J29" s="64"/>
      <c r="K29" s="64"/>
      <c r="L29" s="116"/>
      <c r="M29" s="8"/>
      <c r="N29" s="91" t="s">
        <v>234</v>
      </c>
      <c r="O29" s="10">
        <f>O28</f>
        <v>1</v>
      </c>
      <c r="P29" s="10">
        <f>84+119+84+84</f>
        <v>371</v>
      </c>
      <c r="Q29" s="11" t="s">
        <v>73</v>
      </c>
      <c r="R29" s="43">
        <f t="shared" si="0"/>
        <v>9.703504043126685</v>
      </c>
      <c r="X29" s="122"/>
      <c r="Y29" s="50">
        <f t="shared" si="1"/>
        <v>103.05555555555556</v>
      </c>
      <c r="Z29" s="50"/>
      <c r="AA29" s="50"/>
      <c r="AB29" s="50">
        <f t="shared" si="2"/>
        <v>103.05555555555556</v>
      </c>
      <c r="AC29" s="121"/>
      <c r="AD29" s="122"/>
      <c r="AE29" s="122">
        <f t="shared" si="3"/>
        <v>103.05555555555556</v>
      </c>
      <c r="AF29" s="122"/>
      <c r="AG29" s="122"/>
      <c r="AH29" s="122">
        <f t="shared" si="4"/>
        <v>103.05555555555556</v>
      </c>
      <c r="AI29" s="122"/>
      <c r="AJ29" s="122"/>
      <c r="AK29" s="122">
        <f t="shared" si="5"/>
        <v>103.05555555555556</v>
      </c>
      <c r="AL29" s="122"/>
      <c r="AM29" s="122"/>
      <c r="AN29" s="122">
        <f t="shared" si="6"/>
        <v>103.05555555555556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130">
        <v>30022073</v>
      </c>
      <c r="H30" s="71"/>
      <c r="I30" s="71"/>
      <c r="J30" s="64"/>
      <c r="K30" s="64"/>
      <c r="L30" s="116"/>
      <c r="M30" s="8"/>
      <c r="N30" s="91" t="s">
        <v>233</v>
      </c>
      <c r="O30" s="10">
        <f t="shared" ref="O30:O32" si="10">O29</f>
        <v>1</v>
      </c>
      <c r="P30" s="10">
        <f>75</f>
        <v>75</v>
      </c>
      <c r="Q30" s="11" t="s">
        <v>73</v>
      </c>
      <c r="R30" s="43">
        <f t="shared" si="0"/>
        <v>48</v>
      </c>
      <c r="X30" s="122"/>
      <c r="Y30" s="50">
        <f t="shared" si="1"/>
        <v>20.833333333333332</v>
      </c>
      <c r="Z30" s="50"/>
      <c r="AA30" s="50"/>
      <c r="AB30" s="50">
        <f t="shared" si="2"/>
        <v>20.833333333333332</v>
      </c>
      <c r="AC30" s="121"/>
      <c r="AD30" s="122"/>
      <c r="AE30" s="122">
        <f t="shared" si="3"/>
        <v>20.833333333333332</v>
      </c>
      <c r="AF30" s="122"/>
      <c r="AG30" s="122"/>
      <c r="AH30" s="122">
        <f t="shared" si="4"/>
        <v>20.833333333333332</v>
      </c>
      <c r="AI30" s="122"/>
      <c r="AJ30" s="122"/>
      <c r="AK30" s="122">
        <f t="shared" si="5"/>
        <v>20.833333333333332</v>
      </c>
      <c r="AL30" s="122"/>
      <c r="AM30" s="122"/>
      <c r="AN30" s="122">
        <f t="shared" si="6"/>
        <v>20.833333333333332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64"/>
      <c r="H31" s="130">
        <v>30022074</v>
      </c>
      <c r="I31" s="71"/>
      <c r="J31" s="64"/>
      <c r="K31" s="64"/>
      <c r="L31" s="116"/>
      <c r="M31" s="8"/>
      <c r="N31" s="91" t="s">
        <v>231</v>
      </c>
      <c r="O31" s="10">
        <f t="shared" si="10"/>
        <v>1</v>
      </c>
      <c r="P31" s="10">
        <v>27</v>
      </c>
      <c r="Q31" s="11" t="s">
        <v>72</v>
      </c>
      <c r="R31" s="43">
        <f t="shared" si="0"/>
        <v>133.33333333333334</v>
      </c>
      <c r="X31" s="122"/>
      <c r="Y31" s="50">
        <f t="shared" si="1"/>
        <v>7.4999999999999991</v>
      </c>
      <c r="Z31" s="50"/>
      <c r="AA31" s="50"/>
      <c r="AB31" s="50">
        <f t="shared" si="2"/>
        <v>7.4999999999999991</v>
      </c>
      <c r="AC31" s="121"/>
      <c r="AD31" s="122"/>
      <c r="AE31" s="122">
        <f t="shared" si="3"/>
        <v>7.4999999999999991</v>
      </c>
      <c r="AF31" s="122"/>
      <c r="AG31" s="122"/>
      <c r="AH31" s="122">
        <f t="shared" si="4"/>
        <v>7.4999999999999991</v>
      </c>
      <c r="AI31" s="122"/>
      <c r="AJ31" s="122"/>
      <c r="AK31" s="122">
        <f t="shared" si="5"/>
        <v>7.4999999999999991</v>
      </c>
      <c r="AL31" s="122"/>
      <c r="AM31" s="122"/>
      <c r="AN31" s="122">
        <f t="shared" si="6"/>
        <v>7.4999999999999991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71"/>
      <c r="I32" s="71">
        <v>10030741</v>
      </c>
      <c r="J32" s="64"/>
      <c r="K32" s="64"/>
      <c r="L32" s="116"/>
      <c r="M32" s="8"/>
      <c r="N32" s="91" t="s">
        <v>232</v>
      </c>
      <c r="O32" s="10">
        <f t="shared" si="10"/>
        <v>1</v>
      </c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130">
        <v>30022075</v>
      </c>
      <c r="I33" s="71"/>
      <c r="J33" s="71"/>
      <c r="K33" s="64"/>
      <c r="L33" s="105"/>
      <c r="M33" s="8"/>
      <c r="N33" s="91" t="s">
        <v>227</v>
      </c>
      <c r="O33" s="10">
        <f>O27*2</f>
        <v>2</v>
      </c>
      <c r="P33" s="10">
        <v>36</v>
      </c>
      <c r="Q33" s="11" t="s">
        <v>72</v>
      </c>
      <c r="R33" s="43">
        <f t="shared" si="0"/>
        <v>100</v>
      </c>
      <c r="X33" s="122"/>
      <c r="Y33" s="50">
        <f t="shared" si="1"/>
        <v>10</v>
      </c>
      <c r="Z33" s="50"/>
      <c r="AA33" s="50"/>
      <c r="AB33" s="50">
        <f t="shared" si="2"/>
        <v>10</v>
      </c>
      <c r="AC33" s="121"/>
      <c r="AD33" s="122"/>
      <c r="AE33" s="122">
        <f t="shared" si="3"/>
        <v>10</v>
      </c>
      <c r="AF33" s="122"/>
      <c r="AG33" s="122"/>
      <c r="AH33" s="122">
        <f t="shared" si="4"/>
        <v>10</v>
      </c>
      <c r="AI33" s="122"/>
      <c r="AJ33" s="122"/>
      <c r="AK33" s="122">
        <f t="shared" si="5"/>
        <v>10</v>
      </c>
      <c r="AL33" s="122"/>
      <c r="AM33" s="122"/>
      <c r="AN33" s="122">
        <f t="shared" si="6"/>
        <v>10</v>
      </c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71"/>
      <c r="I34" s="71">
        <v>10030742</v>
      </c>
      <c r="J34" s="71"/>
      <c r="K34" s="64"/>
      <c r="L34" s="105"/>
      <c r="M34" s="8"/>
      <c r="N34" s="91" t="s">
        <v>229</v>
      </c>
      <c r="O34" s="10">
        <f>O33</f>
        <v>2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30">
        <v>30022076</v>
      </c>
      <c r="I35" s="71"/>
      <c r="J35" s="71"/>
      <c r="K35" s="118"/>
      <c r="L35" s="105"/>
      <c r="M35" s="8"/>
      <c r="N35" s="91" t="s">
        <v>228</v>
      </c>
      <c r="O35" s="10">
        <f>O27</f>
        <v>1</v>
      </c>
      <c r="P35" s="10">
        <v>36</v>
      </c>
      <c r="Q35" s="11" t="s">
        <v>72</v>
      </c>
      <c r="R35" s="43">
        <f t="shared" si="0"/>
        <v>100</v>
      </c>
      <c r="X35" s="122"/>
      <c r="Y35" s="50">
        <f t="shared" si="1"/>
        <v>10</v>
      </c>
      <c r="Z35" s="50"/>
      <c r="AA35" s="50"/>
      <c r="AB35" s="50">
        <f t="shared" si="2"/>
        <v>10</v>
      </c>
      <c r="AC35" s="121"/>
      <c r="AD35" s="122"/>
      <c r="AE35" s="122">
        <f t="shared" si="3"/>
        <v>10</v>
      </c>
      <c r="AF35" s="122"/>
      <c r="AG35" s="122"/>
      <c r="AH35" s="122">
        <f t="shared" si="4"/>
        <v>10</v>
      </c>
      <c r="AI35" s="122"/>
      <c r="AJ35" s="122"/>
      <c r="AK35" s="122">
        <f t="shared" si="5"/>
        <v>10</v>
      </c>
      <c r="AL35" s="122"/>
      <c r="AM35" s="122"/>
      <c r="AN35" s="122">
        <f t="shared" si="6"/>
        <v>10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10030743</v>
      </c>
      <c r="J36" s="64"/>
      <c r="K36" s="118"/>
      <c r="L36" s="105"/>
      <c r="M36" s="8"/>
      <c r="N36" s="91" t="s">
        <v>230</v>
      </c>
      <c r="O36" s="10">
        <f>O35</f>
        <v>1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130">
        <v>30022088</v>
      </c>
      <c r="H37" s="64"/>
      <c r="I37" s="64"/>
      <c r="J37" s="64"/>
      <c r="K37" s="64"/>
      <c r="L37" s="116"/>
      <c r="M37" s="8"/>
      <c r="N37" s="91" t="s">
        <v>226</v>
      </c>
      <c r="O37" s="10">
        <f>O3</f>
        <v>1</v>
      </c>
      <c r="P37" s="10">
        <f>30</f>
        <v>30</v>
      </c>
      <c r="Q37" s="11" t="s">
        <v>73</v>
      </c>
      <c r="R37" s="43">
        <f t="shared" si="0"/>
        <v>120</v>
      </c>
      <c r="X37" s="122"/>
      <c r="Y37" s="50">
        <f t="shared" si="1"/>
        <v>8.3333333333333339</v>
      </c>
      <c r="Z37" s="50"/>
      <c r="AA37" s="50"/>
      <c r="AB37" s="50">
        <f t="shared" si="2"/>
        <v>8.3333333333333339</v>
      </c>
      <c r="AC37" s="121"/>
      <c r="AD37" s="122"/>
      <c r="AE37" s="122">
        <f t="shared" si="3"/>
        <v>8.3333333333333339</v>
      </c>
      <c r="AF37" s="122"/>
      <c r="AG37" s="122"/>
      <c r="AH37" s="122">
        <f t="shared" si="4"/>
        <v>8.3333333333333339</v>
      </c>
      <c r="AI37" s="122"/>
      <c r="AJ37" s="122"/>
      <c r="AK37" s="122">
        <f t="shared" si="5"/>
        <v>8.3333333333333339</v>
      </c>
      <c r="AL37" s="122"/>
      <c r="AM37" s="122"/>
      <c r="AN37" s="122">
        <f t="shared" si="6"/>
        <v>8.3333333333333339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130">
        <v>30022089</v>
      </c>
      <c r="I38" s="64"/>
      <c r="J38" s="64"/>
      <c r="K38" s="64"/>
      <c r="L38" s="116"/>
      <c r="M38" s="8"/>
      <c r="N38" s="91" t="s">
        <v>224</v>
      </c>
      <c r="O38" s="10">
        <f>O37</f>
        <v>1</v>
      </c>
      <c r="P38" s="10">
        <v>18</v>
      </c>
      <c r="Q38" s="11" t="s">
        <v>72</v>
      </c>
      <c r="R38" s="43">
        <f t="shared" si="0"/>
        <v>200</v>
      </c>
      <c r="X38" s="122"/>
      <c r="Y38" s="50">
        <f t="shared" si="1"/>
        <v>5</v>
      </c>
      <c r="Z38" s="50"/>
      <c r="AA38" s="50"/>
      <c r="AB38" s="50">
        <f t="shared" si="2"/>
        <v>5</v>
      </c>
      <c r="AC38" s="121"/>
      <c r="AD38" s="122"/>
      <c r="AE38" s="122">
        <f t="shared" si="3"/>
        <v>5</v>
      </c>
      <c r="AF38" s="122"/>
      <c r="AG38" s="122"/>
      <c r="AH38" s="122">
        <f t="shared" si="4"/>
        <v>5</v>
      </c>
      <c r="AI38" s="122"/>
      <c r="AJ38" s="122"/>
      <c r="AK38" s="122">
        <f t="shared" si="5"/>
        <v>5</v>
      </c>
      <c r="AL38" s="122"/>
      <c r="AM38" s="122"/>
      <c r="AN38" s="122">
        <f t="shared" si="6"/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64"/>
      <c r="H39" s="64"/>
      <c r="I39" s="130">
        <v>30022090</v>
      </c>
      <c r="J39" s="71"/>
      <c r="K39" s="64"/>
      <c r="L39" s="116"/>
      <c r="M39" s="8"/>
      <c r="N39" s="91" t="s">
        <v>223</v>
      </c>
      <c r="O39" s="10">
        <f t="shared" ref="O39:O40" si="11">O38</f>
        <v>1</v>
      </c>
      <c r="P39" s="10">
        <v>24</v>
      </c>
      <c r="Q39" s="11" t="s">
        <v>84</v>
      </c>
      <c r="R39" s="43">
        <f t="shared" si="0"/>
        <v>150</v>
      </c>
      <c r="X39" s="122"/>
      <c r="Y39" s="50">
        <f t="shared" si="1"/>
        <v>6.666666666666667</v>
      </c>
      <c r="Z39" s="50"/>
      <c r="AA39" s="50"/>
      <c r="AB39" s="50">
        <f t="shared" si="2"/>
        <v>6.666666666666667</v>
      </c>
      <c r="AC39" s="121"/>
      <c r="AD39" s="122"/>
      <c r="AE39" s="122">
        <f t="shared" si="3"/>
        <v>6.666666666666667</v>
      </c>
      <c r="AF39" s="122"/>
      <c r="AG39" s="122"/>
      <c r="AH39" s="122">
        <f t="shared" si="4"/>
        <v>6.666666666666667</v>
      </c>
      <c r="AI39" s="122"/>
      <c r="AJ39" s="122"/>
      <c r="AK39" s="122">
        <f t="shared" si="5"/>
        <v>6.666666666666667</v>
      </c>
      <c r="AL39" s="122"/>
      <c r="AM39" s="122"/>
      <c r="AN39" s="122">
        <f t="shared" si="6"/>
        <v>6.666666666666667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64"/>
      <c r="H40" s="64"/>
      <c r="I40" s="71"/>
      <c r="J40" s="71">
        <v>10030749</v>
      </c>
      <c r="K40" s="64"/>
      <c r="L40" s="116"/>
      <c r="M40" s="8"/>
      <c r="N40" s="91" t="s">
        <v>225</v>
      </c>
      <c r="O40" s="10">
        <f t="shared" si="11"/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130">
        <v>30022091</v>
      </c>
      <c r="I41" s="71"/>
      <c r="J41" s="71"/>
      <c r="K41" s="64"/>
      <c r="L41" s="116"/>
      <c r="M41" s="8"/>
      <c r="N41" s="91" t="s">
        <v>219</v>
      </c>
      <c r="O41" s="10">
        <f>O37</f>
        <v>1</v>
      </c>
      <c r="P41" s="10">
        <v>9</v>
      </c>
      <c r="Q41" s="11" t="s">
        <v>72</v>
      </c>
      <c r="R41" s="43">
        <f t="shared" si="0"/>
        <v>400</v>
      </c>
      <c r="X41" s="122"/>
      <c r="Y41" s="50">
        <f t="shared" si="1"/>
        <v>2.5</v>
      </c>
      <c r="Z41" s="50"/>
      <c r="AA41" s="50"/>
      <c r="AB41" s="50">
        <f t="shared" si="2"/>
        <v>2.5</v>
      </c>
      <c r="AC41" s="121"/>
      <c r="AD41" s="122"/>
      <c r="AE41" s="122">
        <f t="shared" si="3"/>
        <v>2.5</v>
      </c>
      <c r="AF41" s="122"/>
      <c r="AG41" s="122"/>
      <c r="AH41" s="122">
        <f t="shared" si="4"/>
        <v>2.5</v>
      </c>
      <c r="AI41" s="122"/>
      <c r="AJ41" s="122"/>
      <c r="AK41" s="122">
        <f t="shared" si="5"/>
        <v>2.5</v>
      </c>
      <c r="AL41" s="122"/>
      <c r="AM41" s="122"/>
      <c r="AN41" s="122">
        <f t="shared" si="6"/>
        <v>2.5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71"/>
      <c r="I42" s="71">
        <v>10030750</v>
      </c>
      <c r="J42" s="71"/>
      <c r="K42" s="64"/>
      <c r="L42" s="116"/>
      <c r="M42" s="8"/>
      <c r="N42" s="91" t="s">
        <v>222</v>
      </c>
      <c r="O42" s="10">
        <f>O41</f>
        <v>1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130">
        <v>30022092</v>
      </c>
      <c r="I43" s="71"/>
      <c r="J43" s="71"/>
      <c r="K43" s="71"/>
      <c r="L43" s="105"/>
      <c r="M43" s="8"/>
      <c r="N43" s="91" t="s">
        <v>220</v>
      </c>
      <c r="O43" s="10">
        <f>O37</f>
        <v>1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71"/>
      <c r="I44" s="71">
        <v>10030751</v>
      </c>
      <c r="J44" s="71"/>
      <c r="K44" s="71"/>
      <c r="L44" s="105"/>
      <c r="M44" s="8"/>
      <c r="N44" s="91" t="s">
        <v>221</v>
      </c>
      <c r="O44" s="10">
        <f>O43</f>
        <v>1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130">
        <v>30022077</v>
      </c>
      <c r="H45" s="71"/>
      <c r="I45" s="71"/>
      <c r="J45" s="71"/>
      <c r="K45" s="64"/>
      <c r="L45" s="116"/>
      <c r="M45" s="8"/>
      <c r="N45" s="91" t="s">
        <v>205</v>
      </c>
      <c r="O45" s="10">
        <f>O29</f>
        <v>1</v>
      </c>
      <c r="P45" s="10">
        <f>15+20+50+40+16</f>
        <v>141</v>
      </c>
      <c r="Q45" s="11" t="s">
        <v>73</v>
      </c>
      <c r="R45" s="43">
        <f t="shared" si="0"/>
        <v>25.531914893617021</v>
      </c>
      <c r="X45" s="122"/>
      <c r="Y45" s="50">
        <f t="shared" si="1"/>
        <v>39.166666666666664</v>
      </c>
      <c r="Z45" s="50"/>
      <c r="AA45" s="50"/>
      <c r="AB45" s="50">
        <f t="shared" si="2"/>
        <v>39.166666666666664</v>
      </c>
      <c r="AC45" s="121"/>
      <c r="AD45" s="122"/>
      <c r="AE45" s="122">
        <f t="shared" si="3"/>
        <v>39.166666666666664</v>
      </c>
      <c r="AF45" s="122"/>
      <c r="AG45" s="122"/>
      <c r="AH45" s="122">
        <f t="shared" si="4"/>
        <v>39.166666666666664</v>
      </c>
      <c r="AI45" s="122"/>
      <c r="AJ45" s="122"/>
      <c r="AK45" s="122">
        <f t="shared" si="5"/>
        <v>39.166666666666664</v>
      </c>
      <c r="AL45" s="122"/>
      <c r="AM45" s="122"/>
      <c r="AN45" s="122">
        <f t="shared" si="6"/>
        <v>39.166666666666664</v>
      </c>
    </row>
    <row r="46" spans="1:40" ht="22.5" customHeight="1" x14ac:dyDescent="0.55000000000000004">
      <c r="A46" s="5">
        <v>1000</v>
      </c>
      <c r="B46" s="52" t="s">
        <v>66</v>
      </c>
      <c r="C46" s="114"/>
      <c r="D46" s="64"/>
      <c r="E46" s="64"/>
      <c r="F46" s="64"/>
      <c r="G46" s="71"/>
      <c r="H46" s="130">
        <v>30022078</v>
      </c>
      <c r="I46" s="71"/>
      <c r="J46" s="71"/>
      <c r="K46" s="64"/>
      <c r="L46" s="116"/>
      <c r="M46" s="8"/>
      <c r="N46" s="91" t="s">
        <v>200</v>
      </c>
      <c r="O46" s="10">
        <f>O45</f>
        <v>1</v>
      </c>
      <c r="P46" s="10">
        <v>27</v>
      </c>
      <c r="Q46" s="11" t="s">
        <v>72</v>
      </c>
      <c r="R46" s="43">
        <f t="shared" si="0"/>
        <v>133.33333333333334</v>
      </c>
      <c r="X46" s="122"/>
      <c r="Y46" s="50">
        <f t="shared" si="1"/>
        <v>7.4999999999999991</v>
      </c>
      <c r="Z46" s="50"/>
      <c r="AA46" s="50"/>
      <c r="AB46" s="50">
        <f t="shared" si="2"/>
        <v>7.4999999999999991</v>
      </c>
      <c r="AC46" s="121"/>
      <c r="AD46" s="122"/>
      <c r="AE46" s="122">
        <f t="shared" si="3"/>
        <v>7.4999999999999991</v>
      </c>
      <c r="AF46" s="122"/>
      <c r="AG46" s="122"/>
      <c r="AH46" s="122">
        <f t="shared" si="4"/>
        <v>7.4999999999999991</v>
      </c>
      <c r="AI46" s="122"/>
      <c r="AJ46" s="122"/>
      <c r="AK46" s="122">
        <f t="shared" si="5"/>
        <v>7.4999999999999991</v>
      </c>
      <c r="AL46" s="122"/>
      <c r="AM46" s="122"/>
      <c r="AN46" s="122">
        <f t="shared" si="6"/>
        <v>7.4999999999999991</v>
      </c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/>
      <c r="H47" s="71"/>
      <c r="I47" s="130">
        <v>30022079</v>
      </c>
      <c r="J47" s="71"/>
      <c r="K47" s="64"/>
      <c r="L47" s="116"/>
      <c r="M47" s="8"/>
      <c r="N47" s="91" t="s">
        <v>199</v>
      </c>
      <c r="O47" s="10">
        <f t="shared" ref="O47:O48" si="12">O46</f>
        <v>1</v>
      </c>
      <c r="P47" s="10">
        <v>36</v>
      </c>
      <c r="Q47" s="11" t="s">
        <v>84</v>
      </c>
      <c r="R47" s="43">
        <f t="shared" si="0"/>
        <v>100</v>
      </c>
      <c r="X47" s="122"/>
      <c r="Y47" s="50">
        <f t="shared" si="1"/>
        <v>10</v>
      </c>
      <c r="Z47" s="50"/>
      <c r="AA47" s="50"/>
      <c r="AB47" s="50">
        <f t="shared" si="2"/>
        <v>10</v>
      </c>
      <c r="AC47" s="121"/>
      <c r="AD47" s="122"/>
      <c r="AE47" s="122">
        <f t="shared" si="3"/>
        <v>10</v>
      </c>
      <c r="AF47" s="122"/>
      <c r="AG47" s="122"/>
      <c r="AH47" s="122">
        <f t="shared" si="4"/>
        <v>10</v>
      </c>
      <c r="AI47" s="122"/>
      <c r="AJ47" s="122"/>
      <c r="AK47" s="122">
        <f t="shared" si="5"/>
        <v>10</v>
      </c>
      <c r="AL47" s="122"/>
      <c r="AM47" s="122"/>
      <c r="AN47" s="122">
        <f t="shared" si="6"/>
        <v>10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71"/>
      <c r="I48" s="71"/>
      <c r="J48" s="71">
        <v>10030744</v>
      </c>
      <c r="K48" s="64"/>
      <c r="L48" s="116"/>
      <c r="M48" s="8"/>
      <c r="N48" s="91" t="s">
        <v>201</v>
      </c>
      <c r="O48" s="10">
        <f t="shared" si="12"/>
        <v>1</v>
      </c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71"/>
      <c r="H49" s="71">
        <v>10034329</v>
      </c>
      <c r="I49" s="64"/>
      <c r="J49" s="64"/>
      <c r="K49" s="64"/>
      <c r="L49" s="105"/>
      <c r="M49" s="8"/>
      <c r="N49" s="91" t="s">
        <v>263</v>
      </c>
      <c r="O49" s="10">
        <f>O45</f>
        <v>1</v>
      </c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71"/>
      <c r="H50" s="130">
        <v>30023044</v>
      </c>
      <c r="I50" s="71"/>
      <c r="J50" s="71"/>
      <c r="K50" s="71"/>
      <c r="L50" s="105"/>
      <c r="M50" s="8"/>
      <c r="N50" s="91" t="s">
        <v>213</v>
      </c>
      <c r="O50" s="10">
        <f>O45</f>
        <v>1</v>
      </c>
      <c r="P50" s="10">
        <f>50</f>
        <v>50</v>
      </c>
      <c r="Q50" s="11" t="s">
        <v>73</v>
      </c>
      <c r="R50" s="43">
        <f t="shared" si="0"/>
        <v>72</v>
      </c>
      <c r="X50" s="122"/>
      <c r="Y50" s="50">
        <f t="shared" si="1"/>
        <v>13.888888888888889</v>
      </c>
      <c r="Z50" s="50"/>
      <c r="AA50" s="50"/>
      <c r="AB50" s="50">
        <f t="shared" si="2"/>
        <v>13.888888888888889</v>
      </c>
      <c r="AC50" s="121"/>
      <c r="AD50" s="122"/>
      <c r="AE50" s="122">
        <f t="shared" si="3"/>
        <v>13.888888888888889</v>
      </c>
      <c r="AF50" s="122"/>
      <c r="AG50" s="122"/>
      <c r="AH50" s="122">
        <f t="shared" si="4"/>
        <v>13.888888888888889</v>
      </c>
      <c r="AI50" s="122"/>
      <c r="AJ50" s="122"/>
      <c r="AK50" s="122">
        <f t="shared" si="5"/>
        <v>13.888888888888889</v>
      </c>
      <c r="AL50" s="122"/>
      <c r="AM50" s="122"/>
      <c r="AN50" s="122">
        <f t="shared" si="6"/>
        <v>13.888888888888889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71"/>
      <c r="I51" s="130">
        <v>30023042</v>
      </c>
      <c r="J51" s="71"/>
      <c r="K51" s="71"/>
      <c r="L51" s="105"/>
      <c r="M51" s="8"/>
      <c r="N51" s="91" t="s">
        <v>211</v>
      </c>
      <c r="O51" s="10">
        <f>O50</f>
        <v>1</v>
      </c>
      <c r="P51" s="10">
        <v>27</v>
      </c>
      <c r="Q51" s="11" t="s">
        <v>72</v>
      </c>
      <c r="R51" s="43">
        <f t="shared" si="0"/>
        <v>133.33333333333334</v>
      </c>
      <c r="X51" s="122"/>
      <c r="Y51" s="50">
        <f t="shared" si="1"/>
        <v>7.4999999999999991</v>
      </c>
      <c r="Z51" s="50"/>
      <c r="AA51" s="50"/>
      <c r="AB51" s="50">
        <f t="shared" si="2"/>
        <v>7.4999999999999991</v>
      </c>
      <c r="AC51" s="121"/>
      <c r="AD51" s="122"/>
      <c r="AE51" s="122">
        <f t="shared" si="3"/>
        <v>7.4999999999999991</v>
      </c>
      <c r="AF51" s="122"/>
      <c r="AG51" s="122"/>
      <c r="AH51" s="122">
        <f t="shared" si="4"/>
        <v>7.4999999999999991</v>
      </c>
      <c r="AI51" s="122"/>
      <c r="AJ51" s="122"/>
      <c r="AK51" s="122">
        <f t="shared" si="5"/>
        <v>7.4999999999999991</v>
      </c>
      <c r="AL51" s="122"/>
      <c r="AM51" s="122"/>
      <c r="AN51" s="122">
        <f t="shared" si="6"/>
        <v>7.4999999999999991</v>
      </c>
    </row>
    <row r="52" spans="1:40" ht="22.5" customHeight="1" x14ac:dyDescent="0.55000000000000004">
      <c r="A52" s="5">
        <v>1000</v>
      </c>
      <c r="B52" s="52" t="s">
        <v>66</v>
      </c>
      <c r="C52" s="114"/>
      <c r="D52" s="64"/>
      <c r="E52" s="64"/>
      <c r="F52" s="64"/>
      <c r="G52" s="71"/>
      <c r="H52" s="71"/>
      <c r="I52" s="71"/>
      <c r="J52" s="130">
        <v>30023043</v>
      </c>
      <c r="K52" s="71"/>
      <c r="L52" s="116"/>
      <c r="M52" s="8"/>
      <c r="N52" s="91" t="s">
        <v>210</v>
      </c>
      <c r="O52" s="10">
        <f t="shared" ref="O52:O53" si="13">O51</f>
        <v>1</v>
      </c>
      <c r="P52" s="10">
        <v>24</v>
      </c>
      <c r="Q52" s="11" t="s">
        <v>84</v>
      </c>
      <c r="R52" s="43">
        <f t="shared" si="0"/>
        <v>150</v>
      </c>
      <c r="X52" s="122"/>
      <c r="Y52" s="50">
        <f t="shared" si="1"/>
        <v>6.666666666666667</v>
      </c>
      <c r="Z52" s="50"/>
      <c r="AA52" s="50"/>
      <c r="AB52" s="50">
        <f t="shared" si="2"/>
        <v>6.666666666666667</v>
      </c>
      <c r="AC52" s="121"/>
      <c r="AD52" s="122"/>
      <c r="AE52" s="122">
        <f t="shared" si="3"/>
        <v>6.666666666666667</v>
      </c>
      <c r="AF52" s="122"/>
      <c r="AG52" s="122"/>
      <c r="AH52" s="122">
        <f t="shared" si="4"/>
        <v>6.666666666666667</v>
      </c>
      <c r="AI52" s="122"/>
      <c r="AJ52" s="122"/>
      <c r="AK52" s="122">
        <f t="shared" si="5"/>
        <v>6.666666666666667</v>
      </c>
      <c r="AL52" s="122"/>
      <c r="AM52" s="122"/>
      <c r="AN52" s="122">
        <f t="shared" si="6"/>
        <v>6.666666666666667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/>
      <c r="J53" s="71"/>
      <c r="K53" s="71">
        <v>10034381</v>
      </c>
      <c r="L53" s="116"/>
      <c r="M53" s="8"/>
      <c r="N53" s="91" t="s">
        <v>207</v>
      </c>
      <c r="O53" s="10">
        <f t="shared" si="13"/>
        <v>1</v>
      </c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130">
        <v>30023032</v>
      </c>
      <c r="J54" s="71"/>
      <c r="K54" s="71"/>
      <c r="L54" s="116"/>
      <c r="M54" s="8"/>
      <c r="N54" s="91" t="s">
        <v>271</v>
      </c>
      <c r="O54" s="10">
        <f>O50</f>
        <v>1</v>
      </c>
      <c r="P54" s="10">
        <v>18</v>
      </c>
      <c r="Q54" s="11" t="s">
        <v>72</v>
      </c>
      <c r="R54" s="43">
        <f t="shared" ref="R54:R55" si="14">3600/P54</f>
        <v>200</v>
      </c>
      <c r="X54" s="122"/>
      <c r="Y54" s="50">
        <f t="shared" ref="Y54:Y55" si="15">$Y$1/R54</f>
        <v>5</v>
      </c>
      <c r="Z54" s="50"/>
      <c r="AA54" s="50"/>
      <c r="AB54" s="50">
        <f t="shared" ref="AB54:AB55" si="16">$Y$1/R54</f>
        <v>5</v>
      </c>
      <c r="AC54" s="121"/>
      <c r="AD54" s="122"/>
      <c r="AE54" s="122">
        <f t="shared" ref="AE54:AE55" si="17">$Y$1/R54</f>
        <v>5</v>
      </c>
      <c r="AF54" s="122"/>
      <c r="AG54" s="122"/>
      <c r="AH54" s="122">
        <f t="shared" ref="AH54:AH55" si="18">$Y$1/R54</f>
        <v>5</v>
      </c>
      <c r="AI54" s="122"/>
      <c r="AJ54" s="122"/>
      <c r="AK54" s="122">
        <f t="shared" ref="AK54:AK55" si="19">$Y$1/R54</f>
        <v>5</v>
      </c>
      <c r="AL54" s="122"/>
      <c r="AM54" s="122"/>
      <c r="AN54" s="122">
        <f t="shared" ref="AN54:AN55" si="20">$Y$1/R54</f>
        <v>5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130">
        <v>30023033</v>
      </c>
      <c r="K55" s="71"/>
      <c r="L55" s="116"/>
      <c r="M55" s="8"/>
      <c r="N55" s="91" t="s">
        <v>270</v>
      </c>
      <c r="O55" s="10">
        <f>O50</f>
        <v>1</v>
      </c>
      <c r="P55" s="10">
        <v>9</v>
      </c>
      <c r="Q55" s="11" t="s">
        <v>71</v>
      </c>
      <c r="R55" s="43">
        <f t="shared" si="14"/>
        <v>400</v>
      </c>
      <c r="X55" s="122"/>
      <c r="Y55" s="50">
        <f t="shared" si="15"/>
        <v>2.5</v>
      </c>
      <c r="Z55" s="50"/>
      <c r="AA55" s="50"/>
      <c r="AB55" s="50">
        <f t="shared" si="16"/>
        <v>2.5</v>
      </c>
      <c r="AC55" s="121"/>
      <c r="AD55" s="122"/>
      <c r="AE55" s="122">
        <f t="shared" si="17"/>
        <v>2.5</v>
      </c>
      <c r="AF55" s="122"/>
      <c r="AG55" s="122"/>
      <c r="AH55" s="122">
        <f t="shared" si="18"/>
        <v>2.5</v>
      </c>
      <c r="AI55" s="122"/>
      <c r="AJ55" s="122"/>
      <c r="AK55" s="122">
        <f t="shared" si="19"/>
        <v>2.5</v>
      </c>
      <c r="AL55" s="122"/>
      <c r="AM55" s="122"/>
      <c r="AN55" s="122">
        <f t="shared" si="20"/>
        <v>2.5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/>
      <c r="K56" s="71">
        <v>10034264</v>
      </c>
      <c r="L56" s="105"/>
      <c r="M56" s="8"/>
      <c r="N56" s="91" t="s">
        <v>269</v>
      </c>
      <c r="O56" s="10">
        <f>O50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30">
        <v>30023048</v>
      </c>
      <c r="I57" s="71"/>
      <c r="J57" s="64"/>
      <c r="K57" s="64"/>
      <c r="L57" s="116"/>
      <c r="M57" s="8"/>
      <c r="N57" s="91" t="s">
        <v>215</v>
      </c>
      <c r="O57" s="10">
        <f>O45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O45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130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O29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30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130">
        <v>30022085</v>
      </c>
      <c r="J61" s="71"/>
      <c r="K61" s="64"/>
      <c r="L61" s="116"/>
      <c r="M61" s="8"/>
      <c r="N61" s="91" t="s">
        <v>203</v>
      </c>
      <c r="O61" s="10">
        <f t="shared" ref="O61:O62" si="21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21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71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130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130">
        <v>30023045</v>
      </c>
      <c r="J65" s="71"/>
      <c r="K65" s="71"/>
      <c r="L65" s="116"/>
      <c r="M65" s="8"/>
      <c r="N65" s="91" t="s">
        <v>212</v>
      </c>
      <c r="O65" s="10">
        <f>O64</f>
        <v>1</v>
      </c>
      <c r="P65" s="10">
        <v>27</v>
      </c>
      <c r="Q65" s="11" t="s">
        <v>72</v>
      </c>
      <c r="R65" s="43">
        <f t="shared" si="0"/>
        <v>133.33333333333334</v>
      </c>
      <c r="X65" s="122"/>
      <c r="Y65" s="50">
        <f t="shared" si="1"/>
        <v>7.4999999999999991</v>
      </c>
      <c r="Z65" s="50"/>
      <c r="AA65" s="50"/>
      <c r="AB65" s="50">
        <f t="shared" si="2"/>
        <v>7.4999999999999991</v>
      </c>
      <c r="AC65" s="121"/>
      <c r="AD65" s="122"/>
      <c r="AE65" s="122">
        <f t="shared" si="3"/>
        <v>7.4999999999999991</v>
      </c>
      <c r="AF65" s="122"/>
      <c r="AG65" s="122"/>
      <c r="AH65" s="122">
        <f t="shared" si="4"/>
        <v>7.4999999999999991</v>
      </c>
      <c r="AI65" s="122"/>
      <c r="AJ65" s="122"/>
      <c r="AK65" s="122">
        <f t="shared" si="5"/>
        <v>7.4999999999999991</v>
      </c>
      <c r="AL65" s="122"/>
      <c r="AM65" s="122"/>
      <c r="AN65" s="122">
        <f t="shared" si="6"/>
        <v>7.4999999999999991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130">
        <v>30023046</v>
      </c>
      <c r="K66" s="71"/>
      <c r="L66" s="116"/>
      <c r="M66" s="8"/>
      <c r="N66" s="91" t="s">
        <v>209</v>
      </c>
      <c r="O66" s="10">
        <f t="shared" ref="O66:O67" si="22"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/>
      <c r="K67" s="71">
        <v>10034382</v>
      </c>
      <c r="L67" s="116"/>
      <c r="M67" s="8"/>
      <c r="N67" s="91" t="s">
        <v>208</v>
      </c>
      <c r="O67" s="10">
        <f t="shared" si="22"/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30">
        <v>30023032</v>
      </c>
      <c r="J68" s="71"/>
      <c r="K68" s="71"/>
      <c r="L68" s="116"/>
      <c r="M68" s="8"/>
      <c r="N68" s="91" t="s">
        <v>271</v>
      </c>
      <c r="O68" s="10">
        <f>O64</f>
        <v>1</v>
      </c>
      <c r="P68" s="10">
        <v>18</v>
      </c>
      <c r="Q68" s="11" t="s">
        <v>72</v>
      </c>
      <c r="R68" s="43">
        <f t="shared" si="0"/>
        <v>200</v>
      </c>
      <c r="X68" s="122"/>
      <c r="Y68" s="50">
        <f t="shared" ref="Y68:Y69" si="23">$Y$1/R68</f>
        <v>5</v>
      </c>
      <c r="Z68" s="50"/>
      <c r="AA68" s="50"/>
      <c r="AB68" s="50">
        <f t="shared" ref="AB68:AB69" si="24">$Y$1/R68</f>
        <v>5</v>
      </c>
      <c r="AC68" s="121"/>
      <c r="AD68" s="122"/>
      <c r="AE68" s="122">
        <f t="shared" ref="AE68:AE69" si="25">$Y$1/R68</f>
        <v>5</v>
      </c>
      <c r="AF68" s="122"/>
      <c r="AG68" s="122"/>
      <c r="AH68" s="122">
        <f t="shared" ref="AH68:AH69" si="26">$Y$1/R68</f>
        <v>5</v>
      </c>
      <c r="AI68" s="122"/>
      <c r="AJ68" s="122"/>
      <c r="AK68" s="122">
        <f t="shared" ref="AK68:AK69" si="27">$Y$1/R68</f>
        <v>5</v>
      </c>
      <c r="AL68" s="122"/>
      <c r="AM68" s="122"/>
      <c r="AN68" s="122">
        <f t="shared" ref="AN68:AN69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71"/>
      <c r="I69" s="71"/>
      <c r="J69" s="130">
        <v>30023033</v>
      </c>
      <c r="K69" s="71"/>
      <c r="L69" s="116"/>
      <c r="M69" s="8"/>
      <c r="N69" s="91" t="s">
        <v>270</v>
      </c>
      <c r="O69" s="10">
        <f>O64</f>
        <v>1</v>
      </c>
      <c r="P69" s="10">
        <v>9</v>
      </c>
      <c r="Q69" s="11" t="s">
        <v>71</v>
      </c>
      <c r="R69" s="43">
        <f t="shared" si="0"/>
        <v>400</v>
      </c>
      <c r="X69" s="122"/>
      <c r="Y69" s="50">
        <f t="shared" si="23"/>
        <v>2.5</v>
      </c>
      <c r="Z69" s="50"/>
      <c r="AA69" s="50"/>
      <c r="AB69" s="50">
        <f t="shared" si="24"/>
        <v>2.5</v>
      </c>
      <c r="AC69" s="121"/>
      <c r="AD69" s="122"/>
      <c r="AE69" s="122">
        <f t="shared" si="25"/>
        <v>2.5</v>
      </c>
      <c r="AF69" s="122"/>
      <c r="AG69" s="122"/>
      <c r="AH69" s="122">
        <f t="shared" si="26"/>
        <v>2.5</v>
      </c>
      <c r="AI69" s="122"/>
      <c r="AJ69" s="122"/>
      <c r="AK69" s="122">
        <f t="shared" si="27"/>
        <v>2.5</v>
      </c>
      <c r="AL69" s="122"/>
      <c r="AM69" s="122"/>
      <c r="AN69" s="122">
        <f t="shared" si="28"/>
        <v>2.5</v>
      </c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71"/>
      <c r="J70" s="71"/>
      <c r="K70" s="71">
        <v>10034264</v>
      </c>
      <c r="L70" s="105"/>
      <c r="M70" s="8"/>
      <c r="N70" s="91" t="s">
        <v>269</v>
      </c>
      <c r="O70" s="10">
        <f>O64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130">
        <v>30023049</v>
      </c>
      <c r="I71" s="71"/>
      <c r="J71" s="64"/>
      <c r="K71" s="64"/>
      <c r="L71" s="116"/>
      <c r="M71" s="8"/>
      <c r="N71" s="91" t="s">
        <v>216</v>
      </c>
      <c r="O71" s="10">
        <f>O59</f>
        <v>1</v>
      </c>
      <c r="P71" s="10">
        <v>12</v>
      </c>
      <c r="Q71" s="11" t="s">
        <v>84</v>
      </c>
      <c r="R71" s="43">
        <f t="shared" si="0"/>
        <v>300</v>
      </c>
      <c r="X71" s="122"/>
      <c r="Y71" s="50">
        <f t="shared" si="1"/>
        <v>3.3333333333333335</v>
      </c>
      <c r="Z71" s="50"/>
      <c r="AA71" s="50"/>
      <c r="AB71" s="50">
        <f t="shared" si="2"/>
        <v>3.3333333333333335</v>
      </c>
      <c r="AC71" s="121"/>
      <c r="AD71" s="122"/>
      <c r="AE71" s="122">
        <f t="shared" si="3"/>
        <v>3.3333333333333335</v>
      </c>
      <c r="AF71" s="122"/>
      <c r="AG71" s="122"/>
      <c r="AH71" s="122">
        <f t="shared" si="4"/>
        <v>3.3333333333333335</v>
      </c>
      <c r="AI71" s="122"/>
      <c r="AJ71" s="122"/>
      <c r="AK71" s="122">
        <f t="shared" si="5"/>
        <v>3.3333333333333335</v>
      </c>
      <c r="AL71" s="122"/>
      <c r="AM71" s="122"/>
      <c r="AN71" s="122">
        <f t="shared" si="6"/>
        <v>3.3333333333333335</v>
      </c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64"/>
      <c r="G72" s="71"/>
      <c r="H72" s="71"/>
      <c r="I72" s="71">
        <v>10034384</v>
      </c>
      <c r="J72" s="64"/>
      <c r="K72" s="64"/>
      <c r="L72" s="116"/>
      <c r="M72" s="8"/>
      <c r="N72" s="91" t="s">
        <v>218</v>
      </c>
      <c r="O72" s="10">
        <f>O71</f>
        <v>1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64"/>
      <c r="E73" s="64"/>
      <c r="F73" s="71">
        <v>10030496</v>
      </c>
      <c r="G73" s="64"/>
      <c r="H73" s="64"/>
      <c r="I73" s="64"/>
      <c r="J73" s="64"/>
      <c r="K73" s="64"/>
      <c r="L73" s="116"/>
      <c r="M73" s="8"/>
      <c r="N73" s="91" t="s">
        <v>198</v>
      </c>
      <c r="O73" s="10">
        <f>2*O28</f>
        <v>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64"/>
      <c r="F74" s="117">
        <v>10011564</v>
      </c>
      <c r="G74" s="118"/>
      <c r="H74" s="118"/>
      <c r="I74" s="64"/>
      <c r="J74" s="118"/>
      <c r="K74" s="118"/>
      <c r="L74" s="116"/>
      <c r="M74" s="8"/>
      <c r="N74" s="126" t="s">
        <v>77</v>
      </c>
      <c r="O74" s="10">
        <v>0.02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/>
      <c r="F75" s="117">
        <v>10025819</v>
      </c>
      <c r="G75" s="117"/>
      <c r="H75" s="117"/>
      <c r="I75" s="64"/>
      <c r="J75" s="118"/>
      <c r="K75" s="117"/>
      <c r="L75" s="116"/>
      <c r="M75" s="8"/>
      <c r="N75" s="126" t="s">
        <v>319</v>
      </c>
      <c r="O75" s="10">
        <v>1E-3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10035144</v>
      </c>
      <c r="F76" s="71"/>
      <c r="G76" s="71"/>
      <c r="H76" s="71"/>
      <c r="I76" s="64"/>
      <c r="J76" s="64"/>
      <c r="K76" s="71"/>
      <c r="L76" s="116"/>
      <c r="M76" s="8"/>
      <c r="N76" s="91" t="s">
        <v>461</v>
      </c>
      <c r="O76" s="10">
        <v>0.61232676171213429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10033352</v>
      </c>
      <c r="F77" s="71"/>
      <c r="G77" s="71"/>
      <c r="H77" s="71"/>
      <c r="I77" s="64"/>
      <c r="J77" s="64"/>
      <c r="K77" s="71"/>
      <c r="L77" s="116"/>
      <c r="M77" s="8"/>
      <c r="N77" s="91" t="s">
        <v>93</v>
      </c>
      <c r="O77" s="10">
        <v>72.253417220021234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10033353</v>
      </c>
      <c r="F78" s="71"/>
      <c r="G78" s="71"/>
      <c r="H78" s="71"/>
      <c r="I78" s="64"/>
      <c r="J78" s="64"/>
      <c r="K78" s="71"/>
      <c r="L78" s="116"/>
      <c r="M78" s="8"/>
      <c r="N78" s="91" t="s">
        <v>94</v>
      </c>
      <c r="O78" s="10">
        <v>3.2255989830366625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10033354</v>
      </c>
      <c r="F79" s="71"/>
      <c r="G79" s="71"/>
      <c r="H79" s="71"/>
      <c r="I79" s="64"/>
      <c r="J79" s="64"/>
      <c r="K79" s="71"/>
      <c r="L79" s="116"/>
      <c r="M79" s="8"/>
      <c r="N79" s="91" t="s">
        <v>95</v>
      </c>
      <c r="O79" s="10">
        <v>0.64511979660733243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10033355</v>
      </c>
      <c r="F80" s="71"/>
      <c r="G80" s="71"/>
      <c r="H80" s="71"/>
      <c r="I80" s="64"/>
      <c r="J80" s="64"/>
      <c r="K80" s="71"/>
      <c r="L80" s="116"/>
      <c r="M80" s="8"/>
      <c r="N80" s="91" t="s">
        <v>96</v>
      </c>
      <c r="O80" s="10">
        <v>47.093745152335273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10033356</v>
      </c>
      <c r="F81" s="71"/>
      <c r="G81" s="71"/>
      <c r="H81" s="71"/>
      <c r="I81" s="64"/>
      <c r="J81" s="64"/>
      <c r="K81" s="71"/>
      <c r="L81" s="116"/>
      <c r="M81" s="8"/>
      <c r="N81" s="91" t="s">
        <v>97</v>
      </c>
      <c r="O81" s="10">
        <v>6.451197966073325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71">
        <v>10033357</v>
      </c>
      <c r="F82" s="71"/>
      <c r="G82" s="71"/>
      <c r="H82" s="71"/>
      <c r="I82" s="64"/>
      <c r="J82" s="64"/>
      <c r="K82" s="71"/>
      <c r="L82" s="116"/>
      <c r="M82" s="8"/>
      <c r="N82" s="91" t="s">
        <v>98</v>
      </c>
      <c r="O82" s="10">
        <v>2.5804791864293297</v>
      </c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114"/>
      <c r="D83" s="133">
        <v>30023547</v>
      </c>
      <c r="E83" s="64"/>
      <c r="F83" s="118"/>
      <c r="G83" s="118"/>
      <c r="H83" s="118"/>
      <c r="I83" s="64"/>
      <c r="J83" s="118"/>
      <c r="K83" s="118"/>
      <c r="L83" s="116"/>
      <c r="M83" s="8"/>
      <c r="N83" s="126" t="s">
        <v>429</v>
      </c>
      <c r="O83" s="10">
        <f>3*O3</f>
        <v>3</v>
      </c>
      <c r="P83" s="10">
        <f>16</f>
        <v>16</v>
      </c>
      <c r="Q83" s="11" t="s">
        <v>75</v>
      </c>
      <c r="R83" s="43">
        <f t="shared" ref="R83:R128" si="29">3600/P83</f>
        <v>225</v>
      </c>
      <c r="X83" s="122"/>
      <c r="Y83" s="50">
        <f t="shared" ref="Y83:Y128" si="30">$Y$1/R83</f>
        <v>4.4444444444444446</v>
      </c>
      <c r="Z83" s="50"/>
      <c r="AA83" s="50"/>
      <c r="AB83" s="50">
        <f t="shared" ref="AB83:AB128" si="31">$Y$1/R83</f>
        <v>4.4444444444444446</v>
      </c>
      <c r="AC83" s="121"/>
      <c r="AD83" s="122"/>
      <c r="AE83" s="122">
        <f t="shared" ref="AE83:AE128" si="32">$Y$1/R83</f>
        <v>4.4444444444444446</v>
      </c>
      <c r="AF83" s="122"/>
      <c r="AG83" s="122"/>
      <c r="AH83" s="122">
        <f t="shared" ref="AH83:AH128" si="33">$Y$1/R83</f>
        <v>4.4444444444444446</v>
      </c>
      <c r="AI83" s="122"/>
      <c r="AJ83" s="122"/>
      <c r="AK83" s="122">
        <f t="shared" ref="AK83:AK128" si="34">$Y$1/R83</f>
        <v>4.4444444444444446</v>
      </c>
      <c r="AL83" s="122"/>
      <c r="AM83" s="122"/>
      <c r="AN83" s="122">
        <f t="shared" ref="AN83:AN128" si="35">$Y$1/R83</f>
        <v>4.4444444444444446</v>
      </c>
    </row>
    <row r="84" spans="1:40" ht="22.5" customHeight="1" x14ac:dyDescent="0.55000000000000004">
      <c r="A84" s="5">
        <v>1000</v>
      </c>
      <c r="B84" s="52" t="s">
        <v>66</v>
      </c>
      <c r="C84" s="114"/>
      <c r="D84" s="71"/>
      <c r="E84" s="130">
        <v>30022094</v>
      </c>
      <c r="F84" s="118"/>
      <c r="G84" s="118"/>
      <c r="H84" s="118"/>
      <c r="I84" s="64"/>
      <c r="J84" s="118"/>
      <c r="K84" s="118"/>
      <c r="L84" s="116"/>
      <c r="M84" s="8"/>
      <c r="N84" s="126" t="s">
        <v>237</v>
      </c>
      <c r="O84" s="10">
        <f>$O$83</f>
        <v>3</v>
      </c>
      <c r="P84" s="10">
        <v>90</v>
      </c>
      <c r="Q84" s="11" t="s">
        <v>73</v>
      </c>
      <c r="R84" s="43">
        <f t="shared" si="29"/>
        <v>40</v>
      </c>
      <c r="X84" s="122"/>
      <c r="Y84" s="50">
        <f t="shared" si="30"/>
        <v>25</v>
      </c>
      <c r="Z84" s="50"/>
      <c r="AA84" s="50"/>
      <c r="AB84" s="50">
        <f t="shared" si="31"/>
        <v>25</v>
      </c>
      <c r="AC84" s="121"/>
      <c r="AD84" s="122"/>
      <c r="AE84" s="122">
        <f t="shared" si="32"/>
        <v>25</v>
      </c>
      <c r="AF84" s="122"/>
      <c r="AG84" s="122"/>
      <c r="AH84" s="122">
        <f t="shared" si="33"/>
        <v>25</v>
      </c>
      <c r="AI84" s="122"/>
      <c r="AJ84" s="122"/>
      <c r="AK84" s="122">
        <f t="shared" si="34"/>
        <v>25</v>
      </c>
      <c r="AL84" s="122"/>
      <c r="AM84" s="122"/>
      <c r="AN84" s="122">
        <f t="shared" si="35"/>
        <v>25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89">
        <v>30022095</v>
      </c>
      <c r="G85" s="118"/>
      <c r="H85" s="118"/>
      <c r="I85" s="64"/>
      <c r="J85" s="118"/>
      <c r="K85" s="118"/>
      <c r="L85" s="105"/>
      <c r="M85" s="8"/>
      <c r="N85" s="16" t="s">
        <v>240</v>
      </c>
      <c r="O85" s="10">
        <f t="shared" ref="O85:O93" si="36">$O$83</f>
        <v>3</v>
      </c>
      <c r="P85" s="10">
        <v>9</v>
      </c>
      <c r="Q85" s="11" t="s">
        <v>72</v>
      </c>
      <c r="R85" s="43">
        <f t="shared" si="29"/>
        <v>400</v>
      </c>
      <c r="X85" s="122"/>
      <c r="Y85" s="50">
        <f t="shared" si="30"/>
        <v>2.5</v>
      </c>
      <c r="Z85" s="50"/>
      <c r="AA85" s="50"/>
      <c r="AB85" s="50">
        <f t="shared" si="31"/>
        <v>2.5</v>
      </c>
      <c r="AC85" s="121"/>
      <c r="AD85" s="122"/>
      <c r="AE85" s="122">
        <f t="shared" si="32"/>
        <v>2.5</v>
      </c>
      <c r="AF85" s="122"/>
      <c r="AG85" s="122"/>
      <c r="AH85" s="122">
        <f t="shared" si="33"/>
        <v>2.5</v>
      </c>
      <c r="AI85" s="122"/>
      <c r="AJ85" s="122"/>
      <c r="AK85" s="122">
        <f t="shared" si="34"/>
        <v>2.5</v>
      </c>
      <c r="AL85" s="122"/>
      <c r="AM85" s="122"/>
      <c r="AN85" s="122">
        <f t="shared" si="35"/>
        <v>2.5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89">
        <v>30022096</v>
      </c>
      <c r="H86" s="118"/>
      <c r="I86" s="64"/>
      <c r="J86" s="118"/>
      <c r="K86" s="118"/>
      <c r="L86" s="105"/>
      <c r="M86" s="8"/>
      <c r="N86" s="16" t="s">
        <v>241</v>
      </c>
      <c r="O86" s="10">
        <f t="shared" si="36"/>
        <v>3</v>
      </c>
      <c r="P86" s="10">
        <v>12</v>
      </c>
      <c r="Q86" s="11" t="s">
        <v>84</v>
      </c>
      <c r="R86" s="43">
        <f t="shared" si="29"/>
        <v>300</v>
      </c>
      <c r="X86" s="122"/>
      <c r="Y86" s="50">
        <f t="shared" si="30"/>
        <v>3.3333333333333335</v>
      </c>
      <c r="Z86" s="50"/>
      <c r="AA86" s="50"/>
      <c r="AB86" s="50">
        <f t="shared" si="31"/>
        <v>3.3333333333333335</v>
      </c>
      <c r="AC86" s="121"/>
      <c r="AD86" s="122"/>
      <c r="AE86" s="122">
        <f t="shared" si="32"/>
        <v>3.3333333333333335</v>
      </c>
      <c r="AF86" s="122"/>
      <c r="AG86" s="122"/>
      <c r="AH86" s="122">
        <f t="shared" si="33"/>
        <v>3.3333333333333335</v>
      </c>
      <c r="AI86" s="122"/>
      <c r="AJ86" s="122"/>
      <c r="AK86" s="122">
        <f t="shared" si="34"/>
        <v>3.3333333333333335</v>
      </c>
      <c r="AL86" s="122"/>
      <c r="AM86" s="122"/>
      <c r="AN86" s="122">
        <f t="shared" si="35"/>
        <v>3.3333333333333335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118"/>
      <c r="G87" s="118"/>
      <c r="H87" s="64">
        <v>10030754</v>
      </c>
      <c r="I87" s="64"/>
      <c r="J87" s="118"/>
      <c r="K87" s="118"/>
      <c r="L87" s="105"/>
      <c r="M87" s="8"/>
      <c r="N87" s="16" t="s">
        <v>239</v>
      </c>
      <c r="O87" s="10">
        <f t="shared" si="36"/>
        <v>3</v>
      </c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89">
        <v>30022097</v>
      </c>
      <c r="G88" s="118"/>
      <c r="H88" s="118"/>
      <c r="I88" s="64"/>
      <c r="J88" s="118"/>
      <c r="K88" s="118"/>
      <c r="L88" s="105"/>
      <c r="M88" s="8"/>
      <c r="N88" s="91" t="s">
        <v>244</v>
      </c>
      <c r="O88" s="10">
        <f t="shared" si="36"/>
        <v>3</v>
      </c>
      <c r="P88" s="10">
        <v>36</v>
      </c>
      <c r="Q88" s="11" t="s">
        <v>72</v>
      </c>
      <c r="R88" s="43">
        <f t="shared" si="29"/>
        <v>100</v>
      </c>
      <c r="X88" s="122"/>
      <c r="Y88" s="50">
        <f t="shared" si="30"/>
        <v>10</v>
      </c>
      <c r="Z88" s="50"/>
      <c r="AA88" s="50"/>
      <c r="AB88" s="50">
        <f t="shared" si="31"/>
        <v>10</v>
      </c>
      <c r="AC88" s="121"/>
      <c r="AD88" s="122"/>
      <c r="AE88" s="122">
        <f t="shared" si="32"/>
        <v>10</v>
      </c>
      <c r="AF88" s="122"/>
      <c r="AG88" s="122"/>
      <c r="AH88" s="122">
        <f t="shared" si="33"/>
        <v>10</v>
      </c>
      <c r="AI88" s="122"/>
      <c r="AJ88" s="122"/>
      <c r="AK88" s="122">
        <f t="shared" si="34"/>
        <v>10</v>
      </c>
      <c r="AL88" s="122"/>
      <c r="AM88" s="122"/>
      <c r="AN88" s="122">
        <f t="shared" si="35"/>
        <v>10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64"/>
      <c r="G89" s="89">
        <v>30022098</v>
      </c>
      <c r="H89" s="118"/>
      <c r="I89" s="64"/>
      <c r="J89" s="118"/>
      <c r="K89" s="118"/>
      <c r="L89" s="105"/>
      <c r="M89" s="8"/>
      <c r="N89" s="91" t="s">
        <v>243</v>
      </c>
      <c r="O89" s="10">
        <f t="shared" si="36"/>
        <v>3</v>
      </c>
      <c r="P89" s="10">
        <v>72</v>
      </c>
      <c r="Q89" s="11" t="s">
        <v>84</v>
      </c>
      <c r="R89" s="43">
        <f t="shared" si="29"/>
        <v>50</v>
      </c>
      <c r="X89" s="122"/>
      <c r="Y89" s="50">
        <f t="shared" si="30"/>
        <v>20</v>
      </c>
      <c r="Z89" s="50"/>
      <c r="AA89" s="50"/>
      <c r="AB89" s="50">
        <f t="shared" si="31"/>
        <v>20</v>
      </c>
      <c r="AC89" s="121"/>
      <c r="AD89" s="122"/>
      <c r="AE89" s="122">
        <f t="shared" si="32"/>
        <v>20</v>
      </c>
      <c r="AF89" s="122"/>
      <c r="AG89" s="122"/>
      <c r="AH89" s="122">
        <f t="shared" si="33"/>
        <v>20</v>
      </c>
      <c r="AI89" s="122"/>
      <c r="AJ89" s="122"/>
      <c r="AK89" s="122">
        <f t="shared" si="34"/>
        <v>20</v>
      </c>
      <c r="AL89" s="122"/>
      <c r="AM89" s="122"/>
      <c r="AN89" s="122">
        <f t="shared" si="35"/>
        <v>20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64"/>
      <c r="H90" s="64">
        <v>10030755</v>
      </c>
      <c r="I90" s="64"/>
      <c r="J90" s="118"/>
      <c r="K90" s="118"/>
      <c r="L90" s="105"/>
      <c r="M90" s="8"/>
      <c r="N90" s="91" t="s">
        <v>245</v>
      </c>
      <c r="O90" s="10">
        <f t="shared" si="36"/>
        <v>3</v>
      </c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89">
        <v>30022099</v>
      </c>
      <c r="G91" s="118"/>
      <c r="H91" s="118"/>
      <c r="I91" s="64"/>
      <c r="J91" s="118"/>
      <c r="K91" s="118"/>
      <c r="L91" s="105"/>
      <c r="M91" s="8"/>
      <c r="N91" s="91" t="s">
        <v>247</v>
      </c>
      <c r="O91" s="10">
        <f t="shared" si="36"/>
        <v>3</v>
      </c>
      <c r="P91" s="10">
        <v>12</v>
      </c>
      <c r="Q91" s="11" t="s">
        <v>84</v>
      </c>
      <c r="R91" s="43">
        <f t="shared" si="29"/>
        <v>300</v>
      </c>
      <c r="X91" s="122"/>
      <c r="Y91" s="50">
        <f t="shared" si="30"/>
        <v>3.3333333333333335</v>
      </c>
      <c r="Z91" s="50"/>
      <c r="AA91" s="50"/>
      <c r="AB91" s="50">
        <f t="shared" si="31"/>
        <v>3.3333333333333335</v>
      </c>
      <c r="AC91" s="121"/>
      <c r="AD91" s="122"/>
      <c r="AE91" s="122">
        <f t="shared" si="32"/>
        <v>3.3333333333333335</v>
      </c>
      <c r="AF91" s="122"/>
      <c r="AG91" s="122"/>
      <c r="AH91" s="122">
        <f t="shared" si="33"/>
        <v>3.3333333333333335</v>
      </c>
      <c r="AI91" s="122"/>
      <c r="AJ91" s="122"/>
      <c r="AK91" s="122">
        <f t="shared" si="34"/>
        <v>3.3333333333333335</v>
      </c>
      <c r="AL91" s="122"/>
      <c r="AM91" s="122"/>
      <c r="AN91" s="122">
        <f t="shared" si="35"/>
        <v>3.3333333333333335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64"/>
      <c r="G92" s="89">
        <v>30022100</v>
      </c>
      <c r="H92" s="118"/>
      <c r="I92" s="64"/>
      <c r="J92" s="118"/>
      <c r="K92" s="118"/>
      <c r="L92" s="105"/>
      <c r="M92" s="8"/>
      <c r="N92" s="91" t="s">
        <v>246</v>
      </c>
      <c r="O92" s="10">
        <f t="shared" si="36"/>
        <v>3</v>
      </c>
      <c r="P92" s="10">
        <v>9</v>
      </c>
      <c r="Q92" s="11" t="s">
        <v>72</v>
      </c>
      <c r="R92" s="43">
        <f t="shared" si="29"/>
        <v>400</v>
      </c>
      <c r="X92" s="122"/>
      <c r="Y92" s="50">
        <f t="shared" si="30"/>
        <v>2.5</v>
      </c>
      <c r="Z92" s="50"/>
      <c r="AA92" s="50"/>
      <c r="AB92" s="50">
        <f t="shared" si="31"/>
        <v>2.5</v>
      </c>
      <c r="AC92" s="121"/>
      <c r="AD92" s="122"/>
      <c r="AE92" s="122">
        <f t="shared" si="32"/>
        <v>2.5</v>
      </c>
      <c r="AF92" s="122"/>
      <c r="AG92" s="122"/>
      <c r="AH92" s="122">
        <f t="shared" si="33"/>
        <v>2.5</v>
      </c>
      <c r="AI92" s="122"/>
      <c r="AJ92" s="122"/>
      <c r="AK92" s="122">
        <f t="shared" si="34"/>
        <v>2.5</v>
      </c>
      <c r="AL92" s="122"/>
      <c r="AM92" s="122"/>
      <c r="AN92" s="122">
        <f t="shared" si="35"/>
        <v>2.5</v>
      </c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118"/>
      <c r="F93" s="118"/>
      <c r="G93" s="64"/>
      <c r="H93" s="64">
        <v>10030756</v>
      </c>
      <c r="I93" s="64"/>
      <c r="J93" s="118"/>
      <c r="K93" s="118"/>
      <c r="L93" s="105"/>
      <c r="M93" s="8"/>
      <c r="N93" s="91" t="s">
        <v>242</v>
      </c>
      <c r="O93" s="10">
        <f t="shared" si="36"/>
        <v>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10035144</v>
      </c>
      <c r="F94" s="71"/>
      <c r="G94" s="71"/>
      <c r="H94" s="71"/>
      <c r="I94" s="64"/>
      <c r="J94" s="64"/>
      <c r="K94" s="71"/>
      <c r="L94" s="116"/>
      <c r="M94" s="8"/>
      <c r="N94" s="91" t="s">
        <v>461</v>
      </c>
      <c r="O94" s="10">
        <v>5.1944022607297628E-2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10033352</v>
      </c>
      <c r="F95" s="71"/>
      <c r="G95" s="71"/>
      <c r="H95" s="71"/>
      <c r="I95" s="64"/>
      <c r="J95" s="64"/>
      <c r="K95" s="71"/>
      <c r="L95" s="116"/>
      <c r="M95" s="8"/>
      <c r="N95" s="91" t="s">
        <v>93</v>
      </c>
      <c r="O95" s="10">
        <v>6.1292979046630416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10033353</v>
      </c>
      <c r="F96" s="71"/>
      <c r="G96" s="71"/>
      <c r="H96" s="71"/>
      <c r="I96" s="64"/>
      <c r="J96" s="64"/>
      <c r="K96" s="71"/>
      <c r="L96" s="116"/>
      <c r="M96" s="8"/>
      <c r="N96" s="91" t="s">
        <v>94</v>
      </c>
      <c r="O96" s="10">
        <v>0.27362937074388577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10033354</v>
      </c>
      <c r="F97" s="71"/>
      <c r="G97" s="71"/>
      <c r="H97" s="71"/>
      <c r="I97" s="64"/>
      <c r="J97" s="64"/>
      <c r="K97" s="71"/>
      <c r="L97" s="116"/>
      <c r="M97" s="8"/>
      <c r="N97" s="91" t="s">
        <v>95</v>
      </c>
      <c r="O97" s="10">
        <v>5.4725874148777151E-2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10033355</v>
      </c>
      <c r="F98" s="71"/>
      <c r="G98" s="71"/>
      <c r="H98" s="71"/>
      <c r="I98" s="64"/>
      <c r="J98" s="64"/>
      <c r="K98" s="71"/>
      <c r="L98" s="116"/>
      <c r="M98" s="8"/>
      <c r="N98" s="91" t="s">
        <v>96</v>
      </c>
      <c r="O98" s="10">
        <v>3.9949888128607323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10033356</v>
      </c>
      <c r="F99" s="71"/>
      <c r="G99" s="71"/>
      <c r="H99" s="71"/>
      <c r="I99" s="64"/>
      <c r="J99" s="64"/>
      <c r="K99" s="71"/>
      <c r="L99" s="116"/>
      <c r="M99" s="8"/>
      <c r="N99" s="91" t="s">
        <v>97</v>
      </c>
      <c r="O99" s="10">
        <v>0.54725874148777154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114"/>
      <c r="D100" s="71"/>
      <c r="E100" s="71">
        <v>10033357</v>
      </c>
      <c r="F100" s="71"/>
      <c r="G100" s="71"/>
      <c r="H100" s="71"/>
      <c r="I100" s="64"/>
      <c r="J100" s="64"/>
      <c r="K100" s="71"/>
      <c r="L100" s="116"/>
      <c r="M100" s="8"/>
      <c r="N100" s="91" t="s">
        <v>98</v>
      </c>
      <c r="O100" s="10">
        <v>0.2189034965951086</v>
      </c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134">
        <v>30023548</v>
      </c>
      <c r="E101" s="118"/>
      <c r="F101" s="118"/>
      <c r="G101" s="118"/>
      <c r="H101" s="118"/>
      <c r="I101" s="64"/>
      <c r="J101" s="118"/>
      <c r="K101" s="118"/>
      <c r="L101" s="105"/>
      <c r="M101" s="8"/>
      <c r="N101" s="91" t="s">
        <v>430</v>
      </c>
      <c r="O101" s="10">
        <f>4*O3</f>
        <v>4</v>
      </c>
      <c r="P101" s="10">
        <f>16</f>
        <v>16</v>
      </c>
      <c r="Q101" s="11" t="s">
        <v>75</v>
      </c>
      <c r="R101" s="43">
        <f t="shared" si="29"/>
        <v>225</v>
      </c>
      <c r="X101" s="122"/>
      <c r="Y101" s="50">
        <f t="shared" si="30"/>
        <v>4.4444444444444446</v>
      </c>
      <c r="Z101" s="50"/>
      <c r="AA101" s="50"/>
      <c r="AB101" s="50">
        <f t="shared" si="31"/>
        <v>4.4444444444444446</v>
      </c>
      <c r="AC101" s="121"/>
      <c r="AD101" s="122"/>
      <c r="AE101" s="122">
        <f t="shared" si="32"/>
        <v>4.4444444444444446</v>
      </c>
      <c r="AF101" s="122"/>
      <c r="AG101" s="122"/>
      <c r="AH101" s="122">
        <f t="shared" si="33"/>
        <v>4.4444444444444446</v>
      </c>
      <c r="AI101" s="122"/>
      <c r="AJ101" s="122"/>
      <c r="AK101" s="122">
        <f t="shared" si="34"/>
        <v>4.4444444444444446</v>
      </c>
      <c r="AL101" s="122"/>
      <c r="AM101" s="122"/>
      <c r="AN101" s="122">
        <f t="shared" si="35"/>
        <v>4.4444444444444446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89">
        <v>30022102</v>
      </c>
      <c r="F102" s="118"/>
      <c r="G102" s="118"/>
      <c r="H102" s="118"/>
      <c r="I102" s="64"/>
      <c r="J102" s="118"/>
      <c r="K102" s="118"/>
      <c r="L102" s="105"/>
      <c r="M102" s="8"/>
      <c r="N102" s="91" t="s">
        <v>248</v>
      </c>
      <c r="O102" s="10">
        <f>$O$101</f>
        <v>4</v>
      </c>
      <c r="P102" s="10">
        <v>100</v>
      </c>
      <c r="Q102" s="11" t="s">
        <v>73</v>
      </c>
      <c r="R102" s="43">
        <f t="shared" si="29"/>
        <v>36</v>
      </c>
      <c r="X102" s="122"/>
      <c r="Y102" s="50">
        <f t="shared" si="30"/>
        <v>27.777777777777779</v>
      </c>
      <c r="Z102" s="50"/>
      <c r="AA102" s="50"/>
      <c r="AB102" s="50">
        <f t="shared" si="31"/>
        <v>27.777777777777779</v>
      </c>
      <c r="AC102" s="121"/>
      <c r="AD102" s="122"/>
      <c r="AE102" s="122">
        <f t="shared" si="32"/>
        <v>27.777777777777779</v>
      </c>
      <c r="AF102" s="122"/>
      <c r="AG102" s="122"/>
      <c r="AH102" s="122">
        <f t="shared" si="33"/>
        <v>27.777777777777779</v>
      </c>
      <c r="AI102" s="122"/>
      <c r="AJ102" s="122"/>
      <c r="AK102" s="122">
        <f t="shared" si="34"/>
        <v>27.777777777777779</v>
      </c>
      <c r="AL102" s="122"/>
      <c r="AM102" s="122"/>
      <c r="AN102" s="122">
        <f t="shared" si="35"/>
        <v>27.777777777777779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89">
        <v>30023039</v>
      </c>
      <c r="G103" s="118"/>
      <c r="H103" s="118"/>
      <c r="I103" s="64"/>
      <c r="J103" s="64"/>
      <c r="K103" s="118"/>
      <c r="L103" s="105"/>
      <c r="M103" s="8"/>
      <c r="N103" s="91" t="s">
        <v>252</v>
      </c>
      <c r="O103" s="10">
        <f t="shared" ref="O103:O111" si="37">$O$101</f>
        <v>4</v>
      </c>
      <c r="P103" s="10">
        <v>9</v>
      </c>
      <c r="Q103" s="11" t="s">
        <v>72</v>
      </c>
      <c r="R103" s="43">
        <f t="shared" si="29"/>
        <v>400</v>
      </c>
      <c r="X103" s="122"/>
      <c r="Y103" s="50">
        <f t="shared" si="30"/>
        <v>2.5</v>
      </c>
      <c r="Z103" s="50"/>
      <c r="AA103" s="50"/>
      <c r="AB103" s="50">
        <f t="shared" si="31"/>
        <v>2.5</v>
      </c>
      <c r="AC103" s="121"/>
      <c r="AD103" s="122"/>
      <c r="AE103" s="122">
        <f t="shared" si="32"/>
        <v>2.5</v>
      </c>
      <c r="AF103" s="122"/>
      <c r="AG103" s="122"/>
      <c r="AH103" s="122">
        <f t="shared" si="33"/>
        <v>2.5</v>
      </c>
      <c r="AI103" s="122"/>
      <c r="AJ103" s="122"/>
      <c r="AK103" s="122">
        <f t="shared" si="34"/>
        <v>2.5</v>
      </c>
      <c r="AL103" s="122"/>
      <c r="AM103" s="122"/>
      <c r="AN103" s="122">
        <f t="shared" si="35"/>
        <v>2.5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64"/>
      <c r="G104" s="89">
        <v>30023040</v>
      </c>
      <c r="H104" s="118"/>
      <c r="I104" s="64"/>
      <c r="J104" s="64"/>
      <c r="K104" s="118"/>
      <c r="L104" s="105"/>
      <c r="M104" s="8"/>
      <c r="N104" s="91" t="s">
        <v>251</v>
      </c>
      <c r="O104" s="10">
        <f t="shared" si="37"/>
        <v>4</v>
      </c>
      <c r="P104" s="10">
        <v>12</v>
      </c>
      <c r="Q104" s="11" t="s">
        <v>84</v>
      </c>
      <c r="R104" s="43">
        <f t="shared" si="29"/>
        <v>300</v>
      </c>
      <c r="X104" s="122"/>
      <c r="Y104" s="50">
        <f t="shared" si="30"/>
        <v>3.3333333333333335</v>
      </c>
      <c r="Z104" s="50"/>
      <c r="AA104" s="50"/>
      <c r="AB104" s="50">
        <f t="shared" si="31"/>
        <v>3.3333333333333335</v>
      </c>
      <c r="AC104" s="121"/>
      <c r="AD104" s="122"/>
      <c r="AE104" s="122">
        <f t="shared" si="32"/>
        <v>3.3333333333333335</v>
      </c>
      <c r="AF104" s="122"/>
      <c r="AG104" s="122"/>
      <c r="AH104" s="122">
        <f t="shared" si="33"/>
        <v>3.3333333333333335</v>
      </c>
      <c r="AI104" s="122"/>
      <c r="AJ104" s="122"/>
      <c r="AK104" s="122">
        <f t="shared" si="34"/>
        <v>3.3333333333333335</v>
      </c>
      <c r="AL104" s="122"/>
      <c r="AM104" s="122"/>
      <c r="AN104" s="122">
        <f t="shared" si="35"/>
        <v>3.3333333333333335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71"/>
      <c r="F105" s="118"/>
      <c r="G105" s="64"/>
      <c r="H105" s="64">
        <v>10030774</v>
      </c>
      <c r="I105" s="64"/>
      <c r="J105" s="64"/>
      <c r="K105" s="118"/>
      <c r="L105" s="105"/>
      <c r="M105" s="8"/>
      <c r="N105" s="91" t="s">
        <v>250</v>
      </c>
      <c r="O105" s="10">
        <f t="shared" si="37"/>
        <v>4</v>
      </c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89">
        <v>30023037</v>
      </c>
      <c r="G106" s="118"/>
      <c r="H106" s="118"/>
      <c r="I106" s="118"/>
      <c r="J106" s="64"/>
      <c r="K106" s="118"/>
      <c r="L106" s="105"/>
      <c r="M106" s="8"/>
      <c r="N106" s="91" t="s">
        <v>255</v>
      </c>
      <c r="O106" s="10">
        <f t="shared" si="37"/>
        <v>4</v>
      </c>
      <c r="P106" s="10">
        <v>36</v>
      </c>
      <c r="Q106" s="11" t="s">
        <v>72</v>
      </c>
      <c r="R106" s="43">
        <f t="shared" si="29"/>
        <v>100</v>
      </c>
      <c r="X106" s="122"/>
      <c r="Y106" s="50">
        <f t="shared" si="30"/>
        <v>10</v>
      </c>
      <c r="Z106" s="50"/>
      <c r="AA106" s="50"/>
      <c r="AB106" s="50">
        <f t="shared" si="31"/>
        <v>10</v>
      </c>
      <c r="AC106" s="121"/>
      <c r="AD106" s="122"/>
      <c r="AE106" s="122">
        <f t="shared" si="32"/>
        <v>10</v>
      </c>
      <c r="AF106" s="122"/>
      <c r="AG106" s="122"/>
      <c r="AH106" s="122">
        <f t="shared" si="33"/>
        <v>10</v>
      </c>
      <c r="AI106" s="122"/>
      <c r="AJ106" s="122"/>
      <c r="AK106" s="122">
        <f t="shared" si="34"/>
        <v>10</v>
      </c>
      <c r="AL106" s="122"/>
      <c r="AM106" s="122"/>
      <c r="AN106" s="122">
        <f t="shared" si="35"/>
        <v>10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64"/>
      <c r="G107" s="89">
        <v>30023038</v>
      </c>
      <c r="H107" s="118"/>
      <c r="I107" s="118"/>
      <c r="J107" s="64"/>
      <c r="K107" s="118"/>
      <c r="L107" s="105"/>
      <c r="M107" s="8"/>
      <c r="N107" s="91" t="s">
        <v>254</v>
      </c>
      <c r="O107" s="10">
        <f t="shared" si="37"/>
        <v>4</v>
      </c>
      <c r="P107" s="10">
        <v>72</v>
      </c>
      <c r="Q107" s="11" t="s">
        <v>84</v>
      </c>
      <c r="R107" s="43">
        <f t="shared" si="29"/>
        <v>50</v>
      </c>
      <c r="X107" s="122"/>
      <c r="Y107" s="50">
        <f t="shared" si="30"/>
        <v>20</v>
      </c>
      <c r="Z107" s="50"/>
      <c r="AA107" s="50"/>
      <c r="AB107" s="50">
        <f t="shared" si="31"/>
        <v>20</v>
      </c>
      <c r="AC107" s="121"/>
      <c r="AD107" s="122"/>
      <c r="AE107" s="122">
        <f t="shared" si="32"/>
        <v>20</v>
      </c>
      <c r="AF107" s="122"/>
      <c r="AG107" s="122"/>
      <c r="AH107" s="122">
        <f t="shared" si="33"/>
        <v>20</v>
      </c>
      <c r="AI107" s="122"/>
      <c r="AJ107" s="122"/>
      <c r="AK107" s="122">
        <f t="shared" si="34"/>
        <v>20</v>
      </c>
      <c r="AL107" s="122"/>
      <c r="AM107" s="122"/>
      <c r="AN107" s="122">
        <f t="shared" si="35"/>
        <v>20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64"/>
      <c r="H108" s="64">
        <v>10030773</v>
      </c>
      <c r="I108" s="118"/>
      <c r="J108" s="64"/>
      <c r="K108" s="118"/>
      <c r="L108" s="105"/>
      <c r="M108" s="8"/>
      <c r="N108" s="91" t="s">
        <v>253</v>
      </c>
      <c r="O108" s="10">
        <f t="shared" si="37"/>
        <v>4</v>
      </c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89">
        <v>30022107</v>
      </c>
      <c r="G109" s="118"/>
      <c r="H109" s="118"/>
      <c r="I109" s="118"/>
      <c r="J109" s="64"/>
      <c r="K109" s="118"/>
      <c r="L109" s="105"/>
      <c r="M109" s="8"/>
      <c r="N109" s="91" t="s">
        <v>258</v>
      </c>
      <c r="O109" s="10">
        <f t="shared" si="37"/>
        <v>4</v>
      </c>
      <c r="P109" s="10">
        <v>12</v>
      </c>
      <c r="Q109" s="11" t="s">
        <v>84</v>
      </c>
      <c r="R109" s="43">
        <f t="shared" si="29"/>
        <v>300</v>
      </c>
      <c r="X109" s="122"/>
      <c r="Y109" s="50">
        <f t="shared" si="30"/>
        <v>3.3333333333333335</v>
      </c>
      <c r="Z109" s="50"/>
      <c r="AA109" s="50"/>
      <c r="AB109" s="50">
        <f t="shared" si="31"/>
        <v>3.3333333333333335</v>
      </c>
      <c r="AC109" s="121"/>
      <c r="AD109" s="122"/>
      <c r="AE109" s="122">
        <f t="shared" si="32"/>
        <v>3.3333333333333335</v>
      </c>
      <c r="AF109" s="122"/>
      <c r="AG109" s="122"/>
      <c r="AH109" s="122">
        <f t="shared" si="33"/>
        <v>3.3333333333333335</v>
      </c>
      <c r="AI109" s="122"/>
      <c r="AJ109" s="122"/>
      <c r="AK109" s="122">
        <f t="shared" si="34"/>
        <v>3.3333333333333335</v>
      </c>
      <c r="AL109" s="122"/>
      <c r="AM109" s="122"/>
      <c r="AN109" s="122">
        <f t="shared" si="35"/>
        <v>3.3333333333333335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64"/>
      <c r="G110" s="89">
        <v>30022108</v>
      </c>
      <c r="H110" s="118"/>
      <c r="I110" s="118"/>
      <c r="J110" s="64"/>
      <c r="K110" s="118"/>
      <c r="L110" s="105"/>
      <c r="M110" s="8"/>
      <c r="N110" s="91" t="s">
        <v>257</v>
      </c>
      <c r="O110" s="10">
        <f t="shared" si="37"/>
        <v>4</v>
      </c>
      <c r="P110" s="10">
        <v>9</v>
      </c>
      <c r="Q110" s="11" t="s">
        <v>72</v>
      </c>
      <c r="R110" s="43">
        <f t="shared" si="29"/>
        <v>400</v>
      </c>
      <c r="X110" s="122"/>
      <c r="Y110" s="50">
        <f t="shared" si="30"/>
        <v>2.5</v>
      </c>
      <c r="Z110" s="50"/>
      <c r="AA110" s="50"/>
      <c r="AB110" s="50">
        <f t="shared" si="31"/>
        <v>2.5</v>
      </c>
      <c r="AC110" s="121"/>
      <c r="AD110" s="122"/>
      <c r="AE110" s="122">
        <f t="shared" si="32"/>
        <v>2.5</v>
      </c>
      <c r="AF110" s="122"/>
      <c r="AG110" s="122"/>
      <c r="AH110" s="122">
        <f t="shared" si="33"/>
        <v>2.5</v>
      </c>
      <c r="AI110" s="122"/>
      <c r="AJ110" s="122"/>
      <c r="AK110" s="122">
        <f t="shared" si="34"/>
        <v>2.5</v>
      </c>
      <c r="AL110" s="122"/>
      <c r="AM110" s="122"/>
      <c r="AN110" s="122">
        <f t="shared" si="35"/>
        <v>2.5</v>
      </c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118"/>
      <c r="F111" s="118"/>
      <c r="G111" s="64"/>
      <c r="H111" s="64">
        <v>10030759</v>
      </c>
      <c r="I111" s="118"/>
      <c r="J111" s="64"/>
      <c r="K111" s="118"/>
      <c r="L111" s="105"/>
      <c r="M111" s="8"/>
      <c r="N111" s="91" t="s">
        <v>256</v>
      </c>
      <c r="O111" s="10">
        <f t="shared" si="37"/>
        <v>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10035144</v>
      </c>
      <c r="F112" s="71"/>
      <c r="G112" s="71"/>
      <c r="H112" s="71"/>
      <c r="I112" s="64"/>
      <c r="J112" s="64"/>
      <c r="K112" s="71"/>
      <c r="L112" s="116"/>
      <c r="M112" s="8"/>
      <c r="N112" s="91" t="s">
        <v>461</v>
      </c>
      <c r="O112" s="10">
        <v>0.12666370090196724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10033352</v>
      </c>
      <c r="F113" s="71"/>
      <c r="G113" s="71"/>
      <c r="H113" s="71"/>
      <c r="I113" s="64"/>
      <c r="J113" s="64"/>
      <c r="K113" s="71"/>
      <c r="L113" s="116"/>
      <c r="M113" s="8"/>
      <c r="N113" s="91" t="s">
        <v>93</v>
      </c>
      <c r="O113" s="10">
        <v>14.946080753211115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10033353</v>
      </c>
      <c r="F114" s="71"/>
      <c r="G114" s="71"/>
      <c r="H114" s="71"/>
      <c r="I114" s="64"/>
      <c r="J114" s="64"/>
      <c r="K114" s="71"/>
      <c r="L114" s="116"/>
      <c r="M114" s="8"/>
      <c r="N114" s="91" t="s">
        <v>94</v>
      </c>
      <c r="O114" s="10">
        <v>0.66723574791121043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10033354</v>
      </c>
      <c r="F115" s="71"/>
      <c r="G115" s="71"/>
      <c r="H115" s="71"/>
      <c r="I115" s="64"/>
      <c r="J115" s="64"/>
      <c r="K115" s="71"/>
      <c r="L115" s="116"/>
      <c r="M115" s="8"/>
      <c r="N115" s="91" t="s">
        <v>95</v>
      </c>
      <c r="O115" s="10">
        <v>0.13344714958224208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10033355</v>
      </c>
      <c r="F116" s="71"/>
      <c r="G116" s="71"/>
      <c r="H116" s="71"/>
      <c r="I116" s="64"/>
      <c r="J116" s="64"/>
      <c r="K116" s="71"/>
      <c r="L116" s="116"/>
      <c r="M116" s="8"/>
      <c r="N116" s="91" t="s">
        <v>96</v>
      </c>
      <c r="O116" s="10">
        <v>9.7416419195036728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10033356</v>
      </c>
      <c r="F117" s="71"/>
      <c r="G117" s="71"/>
      <c r="H117" s="71"/>
      <c r="I117" s="64"/>
      <c r="J117" s="64"/>
      <c r="K117" s="71"/>
      <c r="L117" s="116"/>
      <c r="M117" s="8"/>
      <c r="N117" s="91" t="s">
        <v>97</v>
      </c>
      <c r="O117" s="10">
        <v>1.3344714958224209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71"/>
      <c r="E118" s="71">
        <v>10033357</v>
      </c>
      <c r="F118" s="71"/>
      <c r="G118" s="71"/>
      <c r="H118" s="71"/>
      <c r="I118" s="64"/>
      <c r="J118" s="64"/>
      <c r="K118" s="71"/>
      <c r="L118" s="116"/>
      <c r="M118" s="8"/>
      <c r="N118" s="91" t="s">
        <v>98</v>
      </c>
      <c r="O118" s="10">
        <v>0.5337885983289683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134">
        <v>30023549</v>
      </c>
      <c r="E119" s="71"/>
      <c r="F119" s="71"/>
      <c r="G119" s="71"/>
      <c r="H119" s="71"/>
      <c r="I119" s="64"/>
      <c r="J119" s="64"/>
      <c r="K119" s="117"/>
      <c r="L119" s="116"/>
      <c r="M119" s="8"/>
      <c r="N119" s="91" t="s">
        <v>431</v>
      </c>
      <c r="O119" s="10">
        <v>2</v>
      </c>
      <c r="P119" s="10">
        <f>16</f>
        <v>16</v>
      </c>
      <c r="Q119" s="11" t="s">
        <v>75</v>
      </c>
      <c r="R119" s="43">
        <f t="shared" si="29"/>
        <v>225</v>
      </c>
      <c r="X119" s="122"/>
      <c r="Y119" s="50">
        <f t="shared" si="30"/>
        <v>4.4444444444444446</v>
      </c>
      <c r="Z119" s="50"/>
      <c r="AA119" s="50"/>
      <c r="AB119" s="50">
        <f t="shared" si="31"/>
        <v>4.4444444444444446</v>
      </c>
      <c r="AC119" s="121"/>
      <c r="AD119" s="122"/>
      <c r="AE119" s="122">
        <f t="shared" si="32"/>
        <v>4.4444444444444446</v>
      </c>
      <c r="AF119" s="122"/>
      <c r="AG119" s="122"/>
      <c r="AH119" s="122">
        <f t="shared" si="33"/>
        <v>4.4444444444444446</v>
      </c>
      <c r="AI119" s="122"/>
      <c r="AJ119" s="122"/>
      <c r="AK119" s="122">
        <f t="shared" si="34"/>
        <v>4.4444444444444446</v>
      </c>
      <c r="AL119" s="122"/>
      <c r="AM119" s="122"/>
      <c r="AN119" s="122">
        <f t="shared" si="35"/>
        <v>4.4444444444444446</v>
      </c>
    </row>
    <row r="120" spans="1:40" ht="22.5" customHeight="1" x14ac:dyDescent="0.55000000000000004">
      <c r="A120" s="5">
        <v>1000</v>
      </c>
      <c r="B120" s="52" t="s">
        <v>66</v>
      </c>
      <c r="C120" s="63"/>
      <c r="D120" s="64"/>
      <c r="E120" s="71">
        <v>10030752</v>
      </c>
      <c r="F120" s="64"/>
      <c r="G120" s="71"/>
      <c r="H120" s="64"/>
      <c r="I120" s="64"/>
      <c r="J120" s="64"/>
      <c r="K120" s="118"/>
      <c r="L120" s="105"/>
      <c r="M120" s="8"/>
      <c r="N120" s="91" t="s">
        <v>177</v>
      </c>
      <c r="O120" s="10">
        <f>O119</f>
        <v>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10035144</v>
      </c>
      <c r="F121" s="71"/>
      <c r="G121" s="71"/>
      <c r="H121" s="71"/>
      <c r="I121" s="64"/>
      <c r="J121" s="64"/>
      <c r="K121" s="71"/>
      <c r="L121" s="116"/>
      <c r="M121" s="8"/>
      <c r="N121" s="91" t="s">
        <v>461</v>
      </c>
      <c r="O121" s="10">
        <v>2.7689709670194553E-3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10033352</v>
      </c>
      <c r="F122" s="71"/>
      <c r="G122" s="71"/>
      <c r="H122" s="71"/>
      <c r="I122" s="64"/>
      <c r="J122" s="64"/>
      <c r="K122" s="71"/>
      <c r="L122" s="116"/>
      <c r="M122" s="8"/>
      <c r="N122" s="91" t="s">
        <v>93</v>
      </c>
      <c r="O122" s="10">
        <v>0.32673341598000855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10033353</v>
      </c>
      <c r="F123" s="71"/>
      <c r="G123" s="71"/>
      <c r="H123" s="71"/>
      <c r="I123" s="64"/>
      <c r="J123" s="64"/>
      <c r="K123" s="71"/>
      <c r="L123" s="116"/>
      <c r="M123" s="8"/>
      <c r="N123" s="91" t="s">
        <v>94</v>
      </c>
      <c r="O123" s="10">
        <v>1.4586313213393237E-2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10033354</v>
      </c>
      <c r="F124" s="71"/>
      <c r="G124" s="71"/>
      <c r="H124" s="71"/>
      <c r="I124" s="64"/>
      <c r="J124" s="64"/>
      <c r="K124" s="71"/>
      <c r="L124" s="116"/>
      <c r="M124" s="8"/>
      <c r="N124" s="91" t="s">
        <v>95</v>
      </c>
      <c r="O124" s="10">
        <v>2.9172626426786476E-3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10033355</v>
      </c>
      <c r="F125" s="71"/>
      <c r="G125" s="71"/>
      <c r="H125" s="71"/>
      <c r="I125" s="64"/>
      <c r="J125" s="64"/>
      <c r="K125" s="71"/>
      <c r="L125" s="116"/>
      <c r="M125" s="8"/>
      <c r="N125" s="91" t="s">
        <v>96</v>
      </c>
      <c r="O125" s="10">
        <v>0.21296017291554128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10033356</v>
      </c>
      <c r="F126" s="71"/>
      <c r="G126" s="71"/>
      <c r="H126" s="71"/>
      <c r="I126" s="64"/>
      <c r="J126" s="64"/>
      <c r="K126" s="71"/>
      <c r="L126" s="116"/>
      <c r="M126" s="8"/>
      <c r="N126" s="91" t="s">
        <v>97</v>
      </c>
      <c r="O126" s="10">
        <v>2.9172626426786474E-2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114"/>
      <c r="D127" s="71"/>
      <c r="E127" s="71">
        <v>10033357</v>
      </c>
      <c r="F127" s="71"/>
      <c r="G127" s="71"/>
      <c r="H127" s="71"/>
      <c r="I127" s="64"/>
      <c r="J127" s="64"/>
      <c r="K127" s="71"/>
      <c r="L127" s="116"/>
      <c r="M127" s="8"/>
      <c r="N127" s="91" t="s">
        <v>98</v>
      </c>
      <c r="O127" s="10">
        <v>1.166905057071459E-2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134">
        <v>30023550</v>
      </c>
      <c r="E128" s="71"/>
      <c r="F128" s="64"/>
      <c r="G128" s="71"/>
      <c r="H128" s="118"/>
      <c r="I128" s="118"/>
      <c r="J128" s="118"/>
      <c r="K128" s="118"/>
      <c r="L128" s="105"/>
      <c r="M128" s="8"/>
      <c r="N128" s="91" t="s">
        <v>432</v>
      </c>
      <c r="O128" s="10">
        <v>1</v>
      </c>
      <c r="P128" s="10">
        <f>16</f>
        <v>16</v>
      </c>
      <c r="Q128" s="11" t="s">
        <v>75</v>
      </c>
      <c r="R128" s="43">
        <f t="shared" si="29"/>
        <v>225</v>
      </c>
      <c r="X128" s="122"/>
      <c r="Y128" s="50">
        <f t="shared" si="30"/>
        <v>4.4444444444444446</v>
      </c>
      <c r="Z128" s="50"/>
      <c r="AA128" s="50"/>
      <c r="AB128" s="50">
        <f t="shared" si="31"/>
        <v>4.4444444444444446</v>
      </c>
      <c r="AC128" s="121"/>
      <c r="AD128" s="122"/>
      <c r="AE128" s="122">
        <f t="shared" si="32"/>
        <v>4.4444444444444446</v>
      </c>
      <c r="AF128" s="122"/>
      <c r="AG128" s="122"/>
      <c r="AH128" s="122">
        <f t="shared" si="33"/>
        <v>4.4444444444444446</v>
      </c>
      <c r="AI128" s="122"/>
      <c r="AJ128" s="122"/>
      <c r="AK128" s="122">
        <f t="shared" si="34"/>
        <v>4.4444444444444446</v>
      </c>
      <c r="AL128" s="122"/>
      <c r="AM128" s="122"/>
      <c r="AN128" s="122">
        <f t="shared" si="35"/>
        <v>4.4444444444444446</v>
      </c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71">
        <v>10030753</v>
      </c>
      <c r="F129" s="64"/>
      <c r="G129" s="71"/>
      <c r="H129" s="118"/>
      <c r="I129" s="118"/>
      <c r="J129" s="118"/>
      <c r="K129" s="64"/>
      <c r="L129" s="105"/>
      <c r="M129" s="8"/>
      <c r="N129" s="91" t="s">
        <v>178</v>
      </c>
      <c r="O129" s="10">
        <v>1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10035144</v>
      </c>
      <c r="F130" s="71"/>
      <c r="G130" s="71"/>
      <c r="H130" s="71"/>
      <c r="I130" s="64"/>
      <c r="J130" s="64"/>
      <c r="K130" s="71"/>
      <c r="L130" s="116"/>
      <c r="M130" s="8"/>
      <c r="N130" s="91" t="s">
        <v>461</v>
      </c>
      <c r="O130" s="10">
        <v>8.3069129010583664E-4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10033352</v>
      </c>
      <c r="F131" s="71"/>
      <c r="G131" s="71"/>
      <c r="H131" s="71"/>
      <c r="I131" s="64"/>
      <c r="J131" s="64"/>
      <c r="K131" s="71"/>
      <c r="L131" s="116"/>
      <c r="M131" s="8"/>
      <c r="N131" s="91" t="s">
        <v>93</v>
      </c>
      <c r="O131" s="10">
        <v>9.8020024794002569E-2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10033353</v>
      </c>
      <c r="F132" s="71"/>
      <c r="G132" s="71"/>
      <c r="H132" s="71"/>
      <c r="I132" s="64"/>
      <c r="J132" s="64"/>
      <c r="K132" s="71"/>
      <c r="L132" s="116"/>
      <c r="M132" s="8"/>
      <c r="N132" s="91" t="s">
        <v>94</v>
      </c>
      <c r="O132" s="10">
        <v>4.3758939640179718E-3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10033354</v>
      </c>
      <c r="F133" s="71"/>
      <c r="G133" s="71"/>
      <c r="H133" s="71"/>
      <c r="I133" s="64"/>
      <c r="J133" s="64"/>
      <c r="K133" s="71"/>
      <c r="L133" s="116"/>
      <c r="M133" s="8"/>
      <c r="N133" s="91" t="s">
        <v>95</v>
      </c>
      <c r="O133" s="10">
        <v>8.7517879280359426E-4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10033355</v>
      </c>
      <c r="F134" s="71"/>
      <c r="G134" s="71"/>
      <c r="H134" s="71"/>
      <c r="I134" s="64"/>
      <c r="J134" s="64"/>
      <c r="K134" s="71"/>
      <c r="L134" s="116"/>
      <c r="M134" s="8"/>
      <c r="N134" s="91" t="s">
        <v>96</v>
      </c>
      <c r="O134" s="10">
        <v>6.3888051874662385E-2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10033356</v>
      </c>
      <c r="F135" s="71"/>
      <c r="G135" s="71"/>
      <c r="H135" s="71"/>
      <c r="I135" s="64"/>
      <c r="J135" s="64"/>
      <c r="K135" s="71"/>
      <c r="L135" s="116"/>
      <c r="M135" s="8"/>
      <c r="N135" s="91" t="s">
        <v>97</v>
      </c>
      <c r="O135" s="10">
        <v>8.7517879280359437E-3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114"/>
      <c r="D136" s="71"/>
      <c r="E136" s="71">
        <v>10033357</v>
      </c>
      <c r="F136" s="71"/>
      <c r="G136" s="71"/>
      <c r="H136" s="71"/>
      <c r="I136" s="64"/>
      <c r="J136" s="64"/>
      <c r="K136" s="71"/>
      <c r="L136" s="116"/>
      <c r="M136" s="8"/>
      <c r="N136" s="91" t="s">
        <v>98</v>
      </c>
      <c r="O136" s="10">
        <v>3.500715171214377E-3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134">
        <v>30023551</v>
      </c>
      <c r="E137" s="117"/>
      <c r="F137" s="64"/>
      <c r="G137" s="117"/>
      <c r="H137" s="118"/>
      <c r="I137" s="118"/>
      <c r="J137" s="118"/>
      <c r="K137" s="118"/>
      <c r="L137" s="105"/>
      <c r="M137" s="8"/>
      <c r="N137" s="91" t="s">
        <v>433</v>
      </c>
      <c r="O137" s="10">
        <v>1</v>
      </c>
      <c r="P137" s="10">
        <f>16</f>
        <v>16</v>
      </c>
      <c r="Q137" s="11" t="s">
        <v>75</v>
      </c>
      <c r="R137" s="43">
        <f t="shared" ref="R137" si="38">3600/P137</f>
        <v>225</v>
      </c>
      <c r="X137" s="122"/>
      <c r="Y137" s="50">
        <f t="shared" ref="Y137" si="39">$Y$1/R137</f>
        <v>4.4444444444444446</v>
      </c>
      <c r="Z137" s="50"/>
      <c r="AA137" s="50"/>
      <c r="AB137" s="50">
        <f t="shared" ref="AB137" si="40">$Y$1/R137</f>
        <v>4.4444444444444446</v>
      </c>
      <c r="AC137" s="121"/>
      <c r="AD137" s="122"/>
      <c r="AE137" s="122">
        <f t="shared" ref="AE137" si="41">$Y$1/R137</f>
        <v>4.4444444444444446</v>
      </c>
      <c r="AF137" s="122"/>
      <c r="AG137" s="122"/>
      <c r="AH137" s="122">
        <f t="shared" ref="AH137" si="42">$Y$1/R137</f>
        <v>4.4444444444444446</v>
      </c>
      <c r="AI137" s="122"/>
      <c r="AJ137" s="122"/>
      <c r="AK137" s="122">
        <f t="shared" ref="AK137" si="43">$Y$1/R137</f>
        <v>4.4444444444444446</v>
      </c>
      <c r="AL137" s="122"/>
      <c r="AM137" s="122"/>
      <c r="AN137" s="122">
        <f t="shared" ref="AN137" si="44">$Y$1/R137</f>
        <v>4.4444444444444446</v>
      </c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118">
        <v>10030443</v>
      </c>
      <c r="F138" s="64"/>
      <c r="G138" s="118"/>
      <c r="H138" s="64"/>
      <c r="I138" s="118"/>
      <c r="J138" s="64"/>
      <c r="K138" s="118"/>
      <c r="L138" s="105"/>
      <c r="M138" s="8"/>
      <c r="N138" s="91" t="s">
        <v>265</v>
      </c>
      <c r="O138" s="10">
        <v>1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10035144</v>
      </c>
      <c r="F139" s="71"/>
      <c r="G139" s="71"/>
      <c r="H139" s="71"/>
      <c r="I139" s="64"/>
      <c r="J139" s="64"/>
      <c r="K139" s="71"/>
      <c r="L139" s="116"/>
      <c r="M139" s="8"/>
      <c r="N139" s="91" t="s">
        <v>461</v>
      </c>
      <c r="O139" s="10">
        <v>8.2519600890741706E-4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10033352</v>
      </c>
      <c r="F140" s="71"/>
      <c r="G140" s="71"/>
      <c r="H140" s="71"/>
      <c r="I140" s="64"/>
      <c r="J140" s="64"/>
      <c r="K140" s="71"/>
      <c r="L140" s="116"/>
      <c r="M140" s="8"/>
      <c r="N140" s="91" t="s">
        <v>93</v>
      </c>
      <c r="O140" s="10">
        <v>6.5504525425943746E-2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10033353</v>
      </c>
      <c r="F141" s="71"/>
      <c r="G141" s="71"/>
      <c r="H141" s="71"/>
      <c r="I141" s="64"/>
      <c r="J141" s="64"/>
      <c r="K141" s="71"/>
      <c r="L141" s="116"/>
      <c r="M141" s="8"/>
      <c r="N141" s="91" t="s">
        <v>94</v>
      </c>
      <c r="O141" s="10">
        <v>2.9243091708010599E-3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10033354</v>
      </c>
      <c r="F142" s="71"/>
      <c r="G142" s="71"/>
      <c r="H142" s="71"/>
      <c r="I142" s="64"/>
      <c r="J142" s="64"/>
      <c r="K142" s="71"/>
      <c r="L142" s="116"/>
      <c r="M142" s="8"/>
      <c r="N142" s="91" t="s">
        <v>95</v>
      </c>
      <c r="O142" s="10">
        <v>5.8486183416021193E-4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10033355</v>
      </c>
      <c r="F143" s="71"/>
      <c r="G143" s="71"/>
      <c r="H143" s="71"/>
      <c r="I143" s="64"/>
      <c r="J143" s="64"/>
      <c r="K143" s="71"/>
      <c r="L143" s="116"/>
      <c r="M143" s="8"/>
      <c r="N143" s="91" t="s">
        <v>96</v>
      </c>
      <c r="O143" s="10">
        <v>4.2694913893695473E-2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10033356</v>
      </c>
      <c r="F144" s="71"/>
      <c r="G144" s="71"/>
      <c r="H144" s="71"/>
      <c r="I144" s="64"/>
      <c r="J144" s="64"/>
      <c r="K144" s="71"/>
      <c r="L144" s="116"/>
      <c r="M144" s="8"/>
      <c r="N144" s="91" t="s">
        <v>97</v>
      </c>
      <c r="O144" s="10">
        <v>5.8486183416021197E-3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114"/>
      <c r="D145" s="71"/>
      <c r="E145" s="71">
        <v>10033357</v>
      </c>
      <c r="F145" s="71"/>
      <c r="G145" s="71"/>
      <c r="H145" s="71"/>
      <c r="I145" s="64"/>
      <c r="J145" s="64"/>
      <c r="K145" s="71"/>
      <c r="L145" s="116"/>
      <c r="M145" s="8"/>
      <c r="N145" s="91" t="s">
        <v>98</v>
      </c>
      <c r="O145" s="10">
        <v>2.3394473366408477E-3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265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10034173</v>
      </c>
      <c r="E147" s="64"/>
      <c r="F147" s="64"/>
      <c r="G147" s="64"/>
      <c r="H147" s="118"/>
      <c r="I147" s="64"/>
      <c r="J147" s="64"/>
      <c r="K147" s="118"/>
      <c r="L147" s="105"/>
      <c r="M147" s="8"/>
      <c r="N147" s="91" t="s">
        <v>272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10030446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273</v>
      </c>
      <c r="O148" s="10">
        <v>1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10030447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274</v>
      </c>
      <c r="O149" s="10">
        <v>2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10030448</v>
      </c>
      <c r="E150" s="118"/>
      <c r="F150" s="118"/>
      <c r="G150" s="118"/>
      <c r="H150" s="118"/>
      <c r="I150" s="64"/>
      <c r="J150" s="64"/>
      <c r="K150" s="118"/>
      <c r="L150" s="105"/>
      <c r="M150" s="8"/>
      <c r="N150" s="91" t="s">
        <v>275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10030449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276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10030450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277</v>
      </c>
      <c r="O152" s="10">
        <v>4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10030451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278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10030452</v>
      </c>
      <c r="E154" s="118"/>
      <c r="F154" s="118"/>
      <c r="G154" s="118"/>
      <c r="H154" s="118"/>
      <c r="I154" s="118"/>
      <c r="J154" s="64"/>
      <c r="K154" s="118"/>
      <c r="L154" s="105"/>
      <c r="M154" s="8"/>
      <c r="N154" s="91" t="s">
        <v>279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10030453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280</v>
      </c>
      <c r="O155" s="10">
        <v>3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10030454</v>
      </c>
      <c r="E156" s="64"/>
      <c r="F156" s="118"/>
      <c r="G156" s="118"/>
      <c r="H156" s="118"/>
      <c r="I156" s="64"/>
      <c r="J156" s="65"/>
      <c r="K156" s="66"/>
      <c r="L156" s="105"/>
      <c r="M156" s="8"/>
      <c r="N156" s="91" t="s">
        <v>281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10030455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282</v>
      </c>
      <c r="O157" s="10">
        <v>14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10030456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283</v>
      </c>
      <c r="O158" s="10">
        <v>4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10034174</v>
      </c>
      <c r="E159" s="118"/>
      <c r="F159" s="118"/>
      <c r="G159" s="118"/>
      <c r="H159" s="118"/>
      <c r="I159" s="64"/>
      <c r="J159" s="64"/>
      <c r="K159" s="118"/>
      <c r="L159" s="105"/>
      <c r="M159" s="8"/>
      <c r="N159" s="91" t="s">
        <v>284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10034175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285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10034176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286</v>
      </c>
      <c r="O161" s="10">
        <v>7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10034177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287</v>
      </c>
      <c r="O162" s="10">
        <v>5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10030461</v>
      </c>
      <c r="E163" s="118"/>
      <c r="F163" s="118"/>
      <c r="G163" s="118"/>
      <c r="H163" s="118"/>
      <c r="I163" s="118"/>
      <c r="J163" s="64"/>
      <c r="K163" s="118"/>
      <c r="L163" s="105"/>
      <c r="M163" s="8"/>
      <c r="N163" s="91" t="s">
        <v>288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10030462</v>
      </c>
      <c r="E164" s="118"/>
      <c r="F164" s="118"/>
      <c r="G164" s="118"/>
      <c r="H164" s="117"/>
      <c r="I164" s="64"/>
      <c r="J164" s="65"/>
      <c r="K164" s="66"/>
      <c r="L164" s="105"/>
      <c r="M164" s="8"/>
      <c r="N164" s="91" t="s">
        <v>289</v>
      </c>
      <c r="O164" s="10">
        <v>4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10028460</v>
      </c>
      <c r="E165" s="64"/>
      <c r="F165" s="118"/>
      <c r="G165" s="118"/>
      <c r="H165" s="117"/>
      <c r="I165" s="64"/>
      <c r="J165" s="65"/>
      <c r="K165" s="66"/>
      <c r="L165" s="105"/>
      <c r="M165" s="8"/>
      <c r="N165" s="91" t="s">
        <v>290</v>
      </c>
      <c r="O165" s="10">
        <v>6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10034178</v>
      </c>
      <c r="E166" s="64"/>
      <c r="F166" s="64"/>
      <c r="G166" s="64"/>
      <c r="H166" s="71"/>
      <c r="I166" s="64"/>
      <c r="J166" s="65"/>
      <c r="K166" s="66"/>
      <c r="L166" s="105"/>
      <c r="M166" s="8"/>
      <c r="N166" s="91" t="s">
        <v>291</v>
      </c>
      <c r="O166" s="10">
        <v>24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10034179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292</v>
      </c>
      <c r="O167" s="10">
        <v>8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10030463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293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10034960</v>
      </c>
      <c r="E169" s="119"/>
      <c r="F169" s="64"/>
      <c r="G169" s="64"/>
      <c r="H169" s="71"/>
      <c r="I169" s="64"/>
      <c r="J169" s="65"/>
      <c r="K169" s="66"/>
      <c r="L169" s="105"/>
      <c r="M169" s="8"/>
      <c r="N169" s="91" t="s">
        <v>424</v>
      </c>
      <c r="O169" s="10">
        <v>4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20004240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295</v>
      </c>
      <c r="O170" s="10">
        <v>2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20004241</v>
      </c>
      <c r="E171" s="64"/>
      <c r="F171" s="64"/>
      <c r="G171" s="64"/>
      <c r="H171" s="71"/>
      <c r="I171" s="64"/>
      <c r="J171" s="65"/>
      <c r="K171" s="66"/>
      <c r="L171" s="105"/>
      <c r="M171" s="8"/>
      <c r="N171" s="91" t="s">
        <v>296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20004981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297</v>
      </c>
      <c r="O172" s="10">
        <v>1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20005029</v>
      </c>
      <c r="E173" s="64"/>
      <c r="F173" s="64"/>
      <c r="G173" s="64"/>
      <c r="H173" s="64"/>
      <c r="I173" s="64"/>
      <c r="J173" s="65"/>
      <c r="K173" s="66"/>
      <c r="L173" s="105"/>
      <c r="M173" s="8"/>
      <c r="N173" s="91" t="s">
        <v>298</v>
      </c>
      <c r="O173" s="10">
        <v>3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20005026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299</v>
      </c>
      <c r="O174" s="10">
        <v>4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20005008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300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20004936</v>
      </c>
      <c r="E176" s="118"/>
      <c r="F176" s="118"/>
      <c r="G176" s="118"/>
      <c r="H176" s="118"/>
      <c r="I176" s="64"/>
      <c r="J176" s="118"/>
      <c r="K176" s="118"/>
      <c r="L176" s="105"/>
      <c r="M176" s="8"/>
      <c r="N176" s="91" t="s">
        <v>301</v>
      </c>
      <c r="O176" s="10">
        <v>1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20004952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302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20005019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303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20005020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304</v>
      </c>
      <c r="O179" s="10">
        <v>4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20005014</v>
      </c>
      <c r="E180" s="118"/>
      <c r="F180" s="118"/>
      <c r="G180" s="118"/>
      <c r="H180" s="118"/>
      <c r="I180" s="118"/>
      <c r="J180" s="117"/>
      <c r="K180" s="118"/>
      <c r="L180" s="105"/>
      <c r="M180" s="8"/>
      <c r="N180" s="91" t="s">
        <v>305</v>
      </c>
      <c r="O180" s="10">
        <v>2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20004978</v>
      </c>
      <c r="E181" s="118"/>
      <c r="F181" s="71"/>
      <c r="G181" s="118"/>
      <c r="H181" s="118"/>
      <c r="I181" s="64"/>
      <c r="J181" s="65"/>
      <c r="K181" s="66"/>
      <c r="L181" s="105"/>
      <c r="M181" s="8"/>
      <c r="N181" s="91" t="s">
        <v>306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20004087</v>
      </c>
      <c r="E182" s="64"/>
      <c r="F182" s="71"/>
      <c r="G182" s="118"/>
      <c r="H182" s="118"/>
      <c r="I182" s="64"/>
      <c r="J182" s="65"/>
      <c r="K182" s="66"/>
      <c r="L182" s="105"/>
      <c r="M182" s="8"/>
      <c r="N182" s="91" t="s">
        <v>307</v>
      </c>
      <c r="O182" s="10">
        <v>0.45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20004998</v>
      </c>
      <c r="E183" s="64"/>
      <c r="F183" s="64"/>
      <c r="G183" s="64"/>
      <c r="H183" s="71"/>
      <c r="I183" s="64"/>
      <c r="J183" s="64"/>
      <c r="K183" s="65"/>
      <c r="L183" s="105"/>
      <c r="M183" s="8"/>
      <c r="N183" s="91" t="s">
        <v>308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20004973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309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20004983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310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20005002</v>
      </c>
      <c r="E186" s="64"/>
      <c r="F186" s="64"/>
      <c r="G186" s="64"/>
      <c r="H186" s="64"/>
      <c r="I186" s="64"/>
      <c r="J186" s="64"/>
      <c r="K186" s="65"/>
      <c r="L186" s="105"/>
      <c r="M186" s="8"/>
      <c r="N186" s="91" t="s">
        <v>311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20005227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463</v>
      </c>
      <c r="O187" s="10">
        <v>1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20005228</v>
      </c>
      <c r="E188" s="64"/>
      <c r="F188" s="64"/>
      <c r="G188" s="64"/>
      <c r="H188" s="71"/>
      <c r="I188" s="118"/>
      <c r="J188" s="64"/>
      <c r="K188" s="65"/>
      <c r="L188" s="105"/>
      <c r="M188" s="8"/>
      <c r="N188" s="91" t="s">
        <v>464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20004982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314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20004985</v>
      </c>
      <c r="E190" s="64"/>
      <c r="F190" s="64"/>
      <c r="G190" s="64"/>
      <c r="H190" s="64"/>
      <c r="I190" s="118"/>
      <c r="J190" s="64"/>
      <c r="K190" s="65"/>
      <c r="L190" s="105"/>
      <c r="M190" s="8"/>
      <c r="N190" s="91" t="s">
        <v>315</v>
      </c>
      <c r="O190" s="10">
        <v>4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20005229</v>
      </c>
      <c r="E191" s="118"/>
      <c r="F191" s="118"/>
      <c r="G191" s="118"/>
      <c r="H191" s="118"/>
      <c r="I191" s="64"/>
      <c r="J191" s="118"/>
      <c r="K191" s="118"/>
      <c r="L191" s="105"/>
      <c r="M191" s="8"/>
      <c r="N191" s="91" t="s">
        <v>465</v>
      </c>
      <c r="O191" s="10">
        <v>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20004089</v>
      </c>
      <c r="E192" s="118"/>
      <c r="F192" s="118"/>
      <c r="G192" s="118"/>
      <c r="H192" s="118"/>
      <c r="I192" s="64"/>
      <c r="J192" s="118"/>
      <c r="K192" s="118"/>
      <c r="L192" s="105"/>
      <c r="M192" s="8"/>
      <c r="N192" s="91" t="s">
        <v>462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10034963</v>
      </c>
      <c r="E193" s="118"/>
      <c r="F193" s="118"/>
      <c r="G193" s="118"/>
      <c r="H193" s="118"/>
      <c r="I193" s="118"/>
      <c r="J193" s="117"/>
      <c r="K193" s="118"/>
      <c r="L193" s="105"/>
      <c r="M193" s="8"/>
      <c r="N193" s="91" t="s">
        <v>459</v>
      </c>
      <c r="O193" s="10">
        <f>1/40</f>
        <v>2.5000000000000001E-2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118"/>
      <c r="G194" s="118"/>
      <c r="H194" s="118"/>
      <c r="I194" s="118"/>
      <c r="J194" s="117"/>
      <c r="K194" s="118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118"/>
      <c r="I195" s="118"/>
      <c r="J195" s="117"/>
      <c r="K195" s="118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71"/>
      <c r="G196" s="118"/>
      <c r="H196" s="118"/>
      <c r="I196" s="64"/>
      <c r="J196" s="65"/>
      <c r="K196" s="66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71"/>
      <c r="G197" s="118"/>
      <c r="H197" s="118"/>
      <c r="I197" s="64"/>
      <c r="J197" s="65"/>
      <c r="K197" s="66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71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71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118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71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71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8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7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71"/>
      <c r="I303" s="64"/>
      <c r="J303" s="64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71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64"/>
      <c r="J319" s="64"/>
      <c r="K319" s="64"/>
      <c r="L319" s="105"/>
      <c r="M319" s="8"/>
      <c r="N319" s="91"/>
      <c r="O319" s="10"/>
      <c r="P319" s="10"/>
      <c r="Q319" s="11"/>
      <c r="R319" s="43"/>
      <c r="X319" s="98"/>
      <c r="Y319" s="96"/>
      <c r="Z319" s="96"/>
      <c r="AA319" s="96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118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64"/>
      <c r="G352" s="64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119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43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43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119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5"/>
      <c r="I453" s="66"/>
      <c r="J453" s="66"/>
      <c r="K453" s="66"/>
      <c r="L453" s="105"/>
      <c r="M453" s="8"/>
      <c r="N453" s="16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6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4"/>
      <c r="G470" s="64"/>
      <c r="H470" s="65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6"/>
      <c r="E474" s="64"/>
      <c r="F474" s="66"/>
      <c r="G474" s="70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106"/>
      <c r="D475" s="107"/>
      <c r="E475" s="107"/>
      <c r="F475" s="107"/>
      <c r="G475" s="108"/>
      <c r="H475" s="107"/>
      <c r="I475" s="107"/>
      <c r="J475" s="107"/>
      <c r="K475" s="107"/>
      <c r="L475" s="109"/>
      <c r="M475" s="8"/>
      <c r="N475" s="90"/>
      <c r="O475" s="10"/>
      <c r="P475" s="10"/>
      <c r="Q475" s="11"/>
      <c r="R475" s="12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93"/>
      <c r="F476" s="93"/>
      <c r="H476" s="29"/>
      <c r="I476" s="93"/>
      <c r="J476" s="93"/>
      <c r="K476" s="93"/>
      <c r="L476" s="22"/>
      <c r="M476" s="8"/>
      <c r="N476" s="90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93"/>
      <c r="E480" s="60"/>
      <c r="F480" s="93"/>
      <c r="H480" s="93"/>
      <c r="I480" s="93"/>
      <c r="J480" s="93"/>
      <c r="K480" s="93"/>
      <c r="L480" s="22"/>
      <c r="M480" s="8"/>
      <c r="N480" s="90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60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93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93"/>
      <c r="F487" s="93"/>
      <c r="G487" s="60"/>
      <c r="H487" s="94"/>
      <c r="I487" s="93"/>
      <c r="J487" s="93"/>
      <c r="K487" s="93"/>
      <c r="L487" s="22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92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60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93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93"/>
      <c r="F493" s="93"/>
      <c r="G493" s="60"/>
      <c r="H493" s="94"/>
      <c r="I493" s="93"/>
      <c r="J493" s="93"/>
      <c r="K493" s="93"/>
      <c r="L493" s="22"/>
      <c r="M493" s="8"/>
      <c r="N493" s="9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93"/>
      <c r="E497" s="60"/>
      <c r="F497" s="60"/>
      <c r="G497" s="93"/>
      <c r="H497" s="29"/>
      <c r="I497" s="93"/>
      <c r="J497" s="93"/>
      <c r="K497" s="93"/>
      <c r="L497" s="22"/>
      <c r="M497" s="8"/>
      <c r="N497" s="90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60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93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60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83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1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17"/>
      <c r="O529" s="10"/>
      <c r="P529" s="10"/>
      <c r="Q529" s="11"/>
      <c r="R529" s="43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94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29"/>
      <c r="H535" s="94"/>
      <c r="I535" s="93"/>
      <c r="J535" s="93"/>
      <c r="K535" s="93"/>
      <c r="L535" s="22"/>
      <c r="M535" s="8"/>
      <c r="N535" s="91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104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1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V544" s="14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1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6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93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94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6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6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6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93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4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6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7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93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17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18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55"/>
      <c r="I621" s="23"/>
      <c r="J621" s="23"/>
      <c r="K621" s="24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25"/>
      <c r="K622" s="26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25"/>
      <c r="J623" s="6"/>
      <c r="K623" s="25"/>
      <c r="L623" s="2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5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23"/>
      <c r="K629" s="23"/>
      <c r="L629" s="7"/>
      <c r="M629" s="8"/>
      <c r="N629" s="21"/>
      <c r="O629" s="10"/>
      <c r="P629" s="10"/>
      <c r="Q629" s="11"/>
      <c r="R629" s="43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7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7"/>
      <c r="K643" s="7"/>
      <c r="L643" s="6"/>
      <c r="M643" s="8"/>
      <c r="N643" s="21"/>
      <c r="O643" s="10"/>
      <c r="P643" s="10"/>
      <c r="Q643" s="11"/>
      <c r="R643" s="43"/>
      <c r="V643" s="14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7"/>
      <c r="M645" s="8"/>
      <c r="N645" s="21"/>
      <c r="O645" s="10"/>
      <c r="P645" s="10"/>
      <c r="Q645" s="11"/>
      <c r="R645" s="43"/>
      <c r="V645" s="14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  <c r="V647" s="14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7"/>
      <c r="K661" s="7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2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8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24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7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0"/>
      <c r="Q676" s="11"/>
      <c r="R676" s="43"/>
      <c r="V676" s="14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56"/>
      <c r="I693" s="7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22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29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29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29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7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7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20"/>
      <c r="B730" s="52"/>
      <c r="C730" s="59"/>
      <c r="D730" s="60"/>
      <c r="E730" s="60"/>
      <c r="F730" s="60"/>
      <c r="G730" s="60"/>
      <c r="H730" s="15"/>
      <c r="I730" s="6"/>
      <c r="J730" s="29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2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6"/>
      <c r="L735" s="7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9"/>
      <c r="O738" s="10"/>
      <c r="P738" s="128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54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8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20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20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32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33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16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55"/>
      <c r="I840" s="7"/>
      <c r="J840" s="7"/>
      <c r="K840" s="7"/>
      <c r="L840" s="7"/>
      <c r="M840" s="35"/>
      <c r="N840" s="34"/>
      <c r="O840" s="10"/>
      <c r="P840" s="128"/>
    </row>
    <row r="841" spans="1:16" x14ac:dyDescent="0.55000000000000004">
      <c r="A841" s="36"/>
      <c r="B841" s="52"/>
      <c r="C841" s="59"/>
      <c r="D841" s="60"/>
      <c r="E841" s="60"/>
      <c r="F841" s="60"/>
      <c r="G841" s="60"/>
      <c r="H841" s="57"/>
      <c r="I841" s="37"/>
      <c r="J841" s="37"/>
      <c r="K841" s="38"/>
      <c r="L841" s="37"/>
      <c r="M841" s="39"/>
      <c r="N841" s="40"/>
      <c r="O841" s="41"/>
      <c r="P841" s="128"/>
    </row>
    <row r="842" spans="1:16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15" x14ac:dyDescent="0.55000000000000004">
      <c r="A849" s="42"/>
      <c r="B849" s="53"/>
      <c r="H849" s="58"/>
      <c r="I849" s="43"/>
      <c r="J849" s="43"/>
      <c r="K849" s="43"/>
      <c r="L849" s="43"/>
      <c r="M849" s="46"/>
      <c r="N849" s="42"/>
      <c r="O849" s="47"/>
    </row>
    <row r="850" spans="1:15" x14ac:dyDescent="0.55000000000000004">
      <c r="A850" s="42"/>
      <c r="B850" s="53"/>
      <c r="H850" s="58"/>
      <c r="I850" s="43"/>
      <c r="J850" s="43"/>
      <c r="K850" s="43"/>
      <c r="L850" s="43"/>
      <c r="M850" s="46"/>
      <c r="N850" s="42"/>
      <c r="O850" s="47"/>
    </row>
    <row r="851" spans="1:15" x14ac:dyDescent="0.55000000000000004">
      <c r="A851" s="42"/>
      <c r="B851" s="53"/>
      <c r="H851" s="58"/>
      <c r="I851" s="43"/>
      <c r="J851" s="43"/>
      <c r="K851" s="43"/>
      <c r="L851" s="43"/>
      <c r="M851" s="46"/>
      <c r="N851" s="42"/>
      <c r="O851" s="47"/>
    </row>
  </sheetData>
  <autoFilter ref="A2:AO65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3">
    <cfRule type="duplicateValues" dxfId="9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3376-A380-4C9D-B5FC-DCFD71D97BE9}">
  <sheetPr>
    <pageSetUpPr fitToPage="1"/>
  </sheetPr>
  <dimension ref="A1:AQ849"/>
  <sheetViews>
    <sheetView zoomScale="55" zoomScaleNormal="55" workbookViewId="0">
      <pane xSplit="2" ySplit="2" topLeftCell="C56" activePane="bottomRight" state="frozen"/>
      <selection pane="topRight" activeCell="C1" sqref="C1"/>
      <selection pane="bottomLeft" activeCell="A3" sqref="A3"/>
      <selection pane="bottomRight" activeCell="N60" sqref="N60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40013807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426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3">
        <v>30023545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427</v>
      </c>
      <c r="O4" s="10">
        <f>O3</f>
        <v>1</v>
      </c>
      <c r="P4" s="10">
        <v>16</v>
      </c>
      <c r="Q4" s="11" t="s">
        <v>75</v>
      </c>
      <c r="R4" s="43">
        <f t="shared" ref="R4:R65" si="0">3600/P4</f>
        <v>225</v>
      </c>
      <c r="X4" s="122"/>
      <c r="Y4" s="50">
        <f t="shared" ref="Y4:Y65" si="1">$Y$1/R4</f>
        <v>4.4444444444444446</v>
      </c>
      <c r="Z4" s="50"/>
      <c r="AA4" s="50"/>
      <c r="AB4" s="50">
        <f t="shared" ref="AB4:AB65" si="2">$Y$1/R4</f>
        <v>4.4444444444444446</v>
      </c>
      <c r="AC4" s="121"/>
      <c r="AD4" s="122"/>
      <c r="AE4" s="122">
        <f t="shared" ref="AE4:AE65" si="3">$Y$1/R4</f>
        <v>4.4444444444444446</v>
      </c>
      <c r="AF4" s="122"/>
      <c r="AG4" s="122"/>
      <c r="AH4" s="122">
        <f t="shared" ref="AH4:AH65" si="4">$Y$1/R4</f>
        <v>4.4444444444444446</v>
      </c>
      <c r="AI4" s="122"/>
      <c r="AJ4" s="122"/>
      <c r="AK4" s="122">
        <f t="shared" ref="AK4:AK65" si="5">$Y$1/R4</f>
        <v>4.4444444444444446</v>
      </c>
      <c r="AL4" s="122"/>
      <c r="AM4" s="122"/>
      <c r="AN4" s="122">
        <f t="shared" ref="AN4:AN65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71"/>
      <c r="F5" s="124">
        <v>30022063</v>
      </c>
      <c r="G5" s="71"/>
      <c r="H5" s="71"/>
      <c r="I5" s="115"/>
      <c r="J5" s="72"/>
      <c r="K5" s="72"/>
      <c r="L5" s="116"/>
      <c r="M5" s="8"/>
      <c r="N5" s="91" t="s">
        <v>187</v>
      </c>
      <c r="O5" s="10">
        <f t="shared" ref="O5:O7" si="7">O4</f>
        <v>1</v>
      </c>
      <c r="P5" s="10">
        <v>24</v>
      </c>
      <c r="Q5" s="11" t="s">
        <v>84</v>
      </c>
      <c r="R5" s="43">
        <f t="shared" si="0"/>
        <v>150</v>
      </c>
      <c r="X5" s="122"/>
      <c r="Y5" s="50">
        <f t="shared" si="1"/>
        <v>6.666666666666667</v>
      </c>
      <c r="Z5" s="50"/>
      <c r="AA5" s="50"/>
      <c r="AB5" s="50">
        <f t="shared" si="2"/>
        <v>6.666666666666667</v>
      </c>
      <c r="AC5" s="121"/>
      <c r="AD5" s="122"/>
      <c r="AE5" s="122">
        <f t="shared" si="3"/>
        <v>6.666666666666667</v>
      </c>
      <c r="AF5" s="122"/>
      <c r="AG5" s="122"/>
      <c r="AH5" s="122">
        <f t="shared" si="4"/>
        <v>6.666666666666667</v>
      </c>
      <c r="AI5" s="122"/>
      <c r="AJ5" s="122"/>
      <c r="AK5" s="122">
        <f t="shared" si="5"/>
        <v>6.666666666666667</v>
      </c>
      <c r="AL5" s="122"/>
      <c r="AM5" s="122"/>
      <c r="AN5" s="122">
        <f t="shared" si="6"/>
        <v>6.666666666666667</v>
      </c>
    </row>
    <row r="6" spans="1:40" ht="22.5" customHeight="1" x14ac:dyDescent="0.55000000000000004">
      <c r="A6" s="5">
        <v>1000</v>
      </c>
      <c r="B6" s="52" t="s">
        <v>66</v>
      </c>
      <c r="C6" s="114"/>
      <c r="D6" s="64"/>
      <c r="E6" s="64"/>
      <c r="F6" s="71"/>
      <c r="G6" s="71">
        <v>30022064</v>
      </c>
      <c r="H6" s="71"/>
      <c r="I6" s="115"/>
      <c r="J6" s="72"/>
      <c r="K6" s="72"/>
      <c r="L6" s="116"/>
      <c r="M6" s="8"/>
      <c r="N6" s="91" t="s">
        <v>186</v>
      </c>
      <c r="O6" s="10">
        <f t="shared" si="7"/>
        <v>1</v>
      </c>
      <c r="P6" s="10">
        <v>63</v>
      </c>
      <c r="Q6" s="11" t="s">
        <v>72</v>
      </c>
      <c r="R6" s="43">
        <f t="shared" si="0"/>
        <v>57.142857142857146</v>
      </c>
      <c r="X6" s="122"/>
      <c r="Y6" s="50">
        <f t="shared" si="1"/>
        <v>17.5</v>
      </c>
      <c r="Z6" s="50"/>
      <c r="AA6" s="50"/>
      <c r="AB6" s="50">
        <f t="shared" si="2"/>
        <v>17.5</v>
      </c>
      <c r="AC6" s="121"/>
      <c r="AD6" s="122"/>
      <c r="AE6" s="122">
        <f t="shared" si="3"/>
        <v>17.5</v>
      </c>
      <c r="AF6" s="122"/>
      <c r="AG6" s="122"/>
      <c r="AH6" s="122">
        <f t="shared" si="4"/>
        <v>17.5</v>
      </c>
      <c r="AI6" s="122"/>
      <c r="AJ6" s="122"/>
      <c r="AK6" s="122">
        <f t="shared" si="5"/>
        <v>17.5</v>
      </c>
      <c r="AL6" s="122"/>
      <c r="AM6" s="122"/>
      <c r="AN6" s="122">
        <f t="shared" si="6"/>
        <v>17.5</v>
      </c>
    </row>
    <row r="7" spans="1:40" ht="22.5" customHeight="1" x14ac:dyDescent="0.55000000000000004">
      <c r="A7" s="5">
        <v>1000</v>
      </c>
      <c r="B7" s="52" t="s">
        <v>66</v>
      </c>
      <c r="C7" s="114"/>
      <c r="D7" s="71"/>
      <c r="E7" s="71"/>
      <c r="F7" s="71"/>
      <c r="G7" s="71"/>
      <c r="H7" s="71">
        <v>10030492</v>
      </c>
      <c r="I7" s="115"/>
      <c r="J7" s="72"/>
      <c r="K7" s="72"/>
      <c r="L7" s="116"/>
      <c r="M7" s="8"/>
      <c r="N7" s="91" t="s">
        <v>188</v>
      </c>
      <c r="O7" s="10">
        <f t="shared" si="7"/>
        <v>1</v>
      </c>
      <c r="P7" s="10"/>
      <c r="Q7" s="11"/>
      <c r="R7" s="43"/>
      <c r="X7" s="122"/>
      <c r="Y7" s="50"/>
      <c r="Z7" s="50"/>
      <c r="AA7" s="50"/>
      <c r="AB7" s="50"/>
      <c r="AC7" s="121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124">
        <v>30022066</v>
      </c>
      <c r="G8" s="138"/>
      <c r="H8" s="71"/>
      <c r="I8" s="115"/>
      <c r="J8" s="72"/>
      <c r="K8" s="72"/>
      <c r="L8" s="116"/>
      <c r="M8" s="8"/>
      <c r="N8" s="91" t="s">
        <v>189</v>
      </c>
      <c r="O8" s="10">
        <f>O4</f>
        <v>1</v>
      </c>
      <c r="P8" s="10">
        <v>18</v>
      </c>
      <c r="Q8" s="11" t="s">
        <v>72</v>
      </c>
      <c r="R8" s="43">
        <f>3600/P8</f>
        <v>200</v>
      </c>
      <c r="X8" s="122"/>
      <c r="Y8" s="50">
        <v>1</v>
      </c>
      <c r="Z8" s="50"/>
      <c r="AA8" s="50"/>
      <c r="AB8" s="50">
        <v>1</v>
      </c>
      <c r="AC8" s="121"/>
      <c r="AD8" s="122"/>
      <c r="AE8" s="122">
        <v>1</v>
      </c>
      <c r="AF8" s="122"/>
      <c r="AG8" s="122"/>
      <c r="AH8" s="122">
        <v>1</v>
      </c>
      <c r="AI8" s="122"/>
      <c r="AJ8" s="122"/>
      <c r="AK8" s="122">
        <v>1</v>
      </c>
      <c r="AL8" s="122"/>
      <c r="AM8" s="122"/>
      <c r="AN8" s="122">
        <v>1</v>
      </c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71"/>
      <c r="G9" s="71">
        <v>10030493</v>
      </c>
      <c r="H9" s="71"/>
      <c r="I9" s="115"/>
      <c r="J9" s="72"/>
      <c r="K9" s="72"/>
      <c r="L9" s="116"/>
      <c r="M9" s="8"/>
      <c r="N9" s="91" t="s">
        <v>190</v>
      </c>
      <c r="O9" s="10">
        <f>O5</f>
        <v>1</v>
      </c>
      <c r="P9" s="10"/>
      <c r="Q9" s="11"/>
      <c r="R9" s="43"/>
      <c r="X9" s="122"/>
      <c r="Y9" s="50"/>
      <c r="Z9" s="50"/>
      <c r="AA9" s="50"/>
      <c r="AB9" s="50"/>
      <c r="AC9" s="121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124">
        <v>30022111</v>
      </c>
      <c r="G10" s="71"/>
      <c r="H10" s="71"/>
      <c r="I10" s="115"/>
      <c r="J10" s="72"/>
      <c r="K10" s="72"/>
      <c r="L10" s="116"/>
      <c r="M10" s="8"/>
      <c r="N10" s="91" t="s">
        <v>196</v>
      </c>
      <c r="O10" s="10">
        <f>O4</f>
        <v>1</v>
      </c>
      <c r="P10" s="10">
        <v>40</v>
      </c>
      <c r="Q10" s="11" t="s">
        <v>73</v>
      </c>
      <c r="R10" s="43">
        <f t="shared" si="0"/>
        <v>90</v>
      </c>
      <c r="X10" s="122"/>
      <c r="Y10" s="50">
        <f t="shared" si="1"/>
        <v>11.111111111111111</v>
      </c>
      <c r="Z10" s="50"/>
      <c r="AA10" s="50"/>
      <c r="AB10" s="50">
        <f t="shared" si="2"/>
        <v>11.111111111111111</v>
      </c>
      <c r="AC10" s="121"/>
      <c r="AD10" s="122"/>
      <c r="AE10" s="122">
        <f t="shared" si="3"/>
        <v>11.111111111111111</v>
      </c>
      <c r="AF10" s="122"/>
      <c r="AG10" s="122"/>
      <c r="AH10" s="122">
        <f t="shared" si="4"/>
        <v>11.111111111111111</v>
      </c>
      <c r="AI10" s="122"/>
      <c r="AJ10" s="122"/>
      <c r="AK10" s="122">
        <f t="shared" si="5"/>
        <v>11.111111111111111</v>
      </c>
      <c r="AL10" s="122"/>
      <c r="AM10" s="122"/>
      <c r="AN10" s="122">
        <f t="shared" si="6"/>
        <v>11.111111111111111</v>
      </c>
    </row>
    <row r="11" spans="1:40" ht="22.5" customHeight="1" x14ac:dyDescent="0.55000000000000004">
      <c r="A11" s="5"/>
      <c r="B11" s="52"/>
      <c r="C11" s="114"/>
      <c r="D11" s="71"/>
      <c r="E11" s="71"/>
      <c r="F11" s="71"/>
      <c r="G11" s="124">
        <v>30023754</v>
      </c>
      <c r="H11" s="71"/>
      <c r="I11" s="115"/>
      <c r="J11" s="72"/>
      <c r="K11" s="72"/>
      <c r="L11" s="116"/>
      <c r="M11" s="8"/>
      <c r="N11" s="91" t="s">
        <v>468</v>
      </c>
      <c r="O11" s="10">
        <v>1</v>
      </c>
      <c r="P11" s="10">
        <v>9</v>
      </c>
      <c r="Q11" s="11" t="s">
        <v>72</v>
      </c>
      <c r="R11" s="43">
        <f>3600/P11</f>
        <v>400</v>
      </c>
      <c r="X11" s="122"/>
      <c r="Y11" s="50">
        <v>1</v>
      </c>
      <c r="Z11" s="50"/>
      <c r="AA11" s="50"/>
      <c r="AB11" s="50">
        <v>1</v>
      </c>
      <c r="AC11" s="121"/>
      <c r="AD11" s="122"/>
      <c r="AE11" s="122">
        <v>1</v>
      </c>
      <c r="AF11" s="122"/>
      <c r="AG11" s="122"/>
      <c r="AH11" s="122">
        <v>1</v>
      </c>
      <c r="AI11" s="122"/>
      <c r="AJ11" s="122"/>
      <c r="AK11" s="122">
        <v>1</v>
      </c>
      <c r="AL11" s="122"/>
      <c r="AM11" s="122"/>
      <c r="AN11" s="122">
        <v>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71"/>
      <c r="H12" s="124">
        <v>30023041</v>
      </c>
      <c r="I12" s="71"/>
      <c r="J12" s="71"/>
      <c r="K12" s="115"/>
      <c r="L12" s="116"/>
      <c r="M12" s="8"/>
      <c r="N12" s="91" t="s">
        <v>191</v>
      </c>
      <c r="O12" s="10">
        <f>O5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/>
      <c r="I13" s="71">
        <v>10034330</v>
      </c>
      <c r="J13" s="71"/>
      <c r="K13" s="115"/>
      <c r="L13" s="116"/>
      <c r="M13" s="8"/>
      <c r="N13" s="91" t="s">
        <v>193</v>
      </c>
      <c r="O13" s="10">
        <f>O6</f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71">
        <v>10030495</v>
      </c>
      <c r="H14" s="71"/>
      <c r="I14" s="64"/>
      <c r="J14" s="71"/>
      <c r="K14" s="71"/>
      <c r="L14" s="116"/>
      <c r="M14" s="8"/>
      <c r="N14" s="91" t="s">
        <v>195</v>
      </c>
      <c r="O14" s="10">
        <f>O10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24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O4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/>
      <c r="B16" s="52"/>
      <c r="C16" s="114"/>
      <c r="D16" s="71"/>
      <c r="E16" s="71"/>
      <c r="F16" s="71"/>
      <c r="G16" s="124">
        <v>30023755</v>
      </c>
      <c r="H16" s="71"/>
      <c r="I16" s="115"/>
      <c r="J16" s="72"/>
      <c r="K16" s="72"/>
      <c r="L16" s="116"/>
      <c r="M16" s="8"/>
      <c r="N16" s="91" t="s">
        <v>470</v>
      </c>
      <c r="O16" s="10">
        <v>1</v>
      </c>
      <c r="P16" s="10">
        <v>9</v>
      </c>
      <c r="Q16" s="11" t="s">
        <v>72</v>
      </c>
      <c r="R16" s="43">
        <f>3600/P16</f>
        <v>400</v>
      </c>
      <c r="X16" s="122"/>
      <c r="Y16" s="50">
        <v>1</v>
      </c>
      <c r="Z16" s="50"/>
      <c r="AA16" s="50"/>
      <c r="AB16" s="50">
        <v>1</v>
      </c>
      <c r="AC16" s="121"/>
      <c r="AD16" s="122"/>
      <c r="AE16" s="122">
        <v>1</v>
      </c>
      <c r="AF16" s="122"/>
      <c r="AG16" s="122"/>
      <c r="AH16" s="122">
        <v>1</v>
      </c>
      <c r="AI16" s="122"/>
      <c r="AJ16" s="122"/>
      <c r="AK16" s="122">
        <v>1</v>
      </c>
      <c r="AL16" s="122"/>
      <c r="AM16" s="122"/>
      <c r="AN16" s="122">
        <v>1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124">
        <v>30022068</v>
      </c>
      <c r="I17" s="71"/>
      <c r="J17" s="71"/>
      <c r="K17" s="71"/>
      <c r="L17" s="116"/>
      <c r="M17" s="8"/>
      <c r="N17" s="91" t="s">
        <v>192</v>
      </c>
      <c r="O17" s="10">
        <f>O5</f>
        <v>1</v>
      </c>
      <c r="P17" s="10">
        <v>12</v>
      </c>
      <c r="Q17" s="11" t="s">
        <v>84</v>
      </c>
      <c r="R17" s="43">
        <f t="shared" si="0"/>
        <v>300</v>
      </c>
      <c r="X17" s="122"/>
      <c r="Y17" s="50">
        <f t="shared" si="1"/>
        <v>3.3333333333333335</v>
      </c>
      <c r="Z17" s="50"/>
      <c r="AA17" s="50"/>
      <c r="AB17" s="50">
        <f t="shared" si="2"/>
        <v>3.3333333333333335</v>
      </c>
      <c r="AC17" s="121"/>
      <c r="AD17" s="122"/>
      <c r="AE17" s="122">
        <f t="shared" si="3"/>
        <v>3.3333333333333335</v>
      </c>
      <c r="AF17" s="122"/>
      <c r="AG17" s="122"/>
      <c r="AH17" s="122">
        <f t="shared" si="4"/>
        <v>3.3333333333333335</v>
      </c>
      <c r="AI17" s="122"/>
      <c r="AJ17" s="122"/>
      <c r="AK17" s="122">
        <f t="shared" si="5"/>
        <v>3.3333333333333335</v>
      </c>
      <c r="AL17" s="122"/>
      <c r="AM17" s="122"/>
      <c r="AN17" s="122">
        <f t="shared" si="6"/>
        <v>3.3333333333333335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71"/>
      <c r="I18" s="71">
        <v>10030494</v>
      </c>
      <c r="J18" s="71"/>
      <c r="K18" s="71"/>
      <c r="L18" s="116"/>
      <c r="M18" s="8"/>
      <c r="N18" s="91" t="s">
        <v>194</v>
      </c>
      <c r="O18" s="10">
        <f>O6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64"/>
      <c r="G19" s="124">
        <v>10030495</v>
      </c>
      <c r="H19" s="71"/>
      <c r="I19" s="64"/>
      <c r="J19" s="71"/>
      <c r="K19" s="71"/>
      <c r="L19" s="116"/>
      <c r="M19" s="8"/>
      <c r="N19" s="91" t="s">
        <v>195</v>
      </c>
      <c r="O19" s="10">
        <f>O15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63"/>
      <c r="D20" s="64"/>
      <c r="E20" s="64"/>
      <c r="F20" s="124">
        <v>10030760</v>
      </c>
      <c r="G20" s="64"/>
      <c r="H20" s="64"/>
      <c r="I20" s="64"/>
      <c r="J20" s="64"/>
      <c r="K20" s="64"/>
      <c r="L20" s="105"/>
      <c r="M20" s="8"/>
      <c r="N20" s="91" t="s">
        <v>235</v>
      </c>
      <c r="O20" s="10">
        <f>O4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10035144</v>
      </c>
      <c r="F21" s="71"/>
      <c r="G21" s="71"/>
      <c r="H21" s="71"/>
      <c r="I21" s="64"/>
      <c r="J21" s="64"/>
      <c r="K21" s="71"/>
      <c r="L21" s="116"/>
      <c r="M21" s="8"/>
      <c r="N21" s="91" t="s">
        <v>461</v>
      </c>
      <c r="O21" s="10">
        <v>0.19826260177342123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10033352</v>
      </c>
      <c r="F22" s="71"/>
      <c r="G22" s="71"/>
      <c r="H22" s="71"/>
      <c r="I22" s="64"/>
      <c r="J22" s="64"/>
      <c r="K22" s="71"/>
      <c r="L22" s="116"/>
      <c r="M22" s="8"/>
      <c r="N22" s="91" t="s">
        <v>93</v>
      </c>
      <c r="O22" s="10">
        <v>23.394617679304424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10033353</v>
      </c>
      <c r="F23" s="71"/>
      <c r="G23" s="71"/>
      <c r="H23" s="71"/>
      <c r="I23" s="64"/>
      <c r="J23" s="64"/>
      <c r="K23" s="71"/>
      <c r="L23" s="116"/>
      <c r="M23" s="8"/>
      <c r="N23" s="91" t="s">
        <v>94</v>
      </c>
      <c r="O23" s="10">
        <v>1.0444025749689474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10033354</v>
      </c>
      <c r="F24" s="71"/>
      <c r="G24" s="71"/>
      <c r="H24" s="71"/>
      <c r="I24" s="64"/>
      <c r="J24" s="64"/>
      <c r="K24" s="71"/>
      <c r="L24" s="116"/>
      <c r="M24" s="8"/>
      <c r="N24" s="91" t="s">
        <v>95</v>
      </c>
      <c r="O24" s="10">
        <v>0.20888051499378948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10033355</v>
      </c>
      <c r="F25" s="71"/>
      <c r="G25" s="71"/>
      <c r="H25" s="71"/>
      <c r="I25" s="64"/>
      <c r="J25" s="64"/>
      <c r="K25" s="71"/>
      <c r="L25" s="116"/>
      <c r="M25" s="8"/>
      <c r="N25" s="91" t="s">
        <v>96</v>
      </c>
      <c r="O25" s="10">
        <v>15.248277594546634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10033356</v>
      </c>
      <c r="F26" s="71"/>
      <c r="G26" s="71"/>
      <c r="H26" s="71"/>
      <c r="I26" s="64"/>
      <c r="J26" s="64"/>
      <c r="K26" s="71"/>
      <c r="L26" s="116"/>
      <c r="M26" s="8"/>
      <c r="N26" s="91" t="s">
        <v>97</v>
      </c>
      <c r="O26" s="10">
        <v>2.0888051499378948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10033357</v>
      </c>
      <c r="F27" s="71"/>
      <c r="G27" s="71"/>
      <c r="H27" s="71"/>
      <c r="I27" s="64"/>
      <c r="J27" s="64"/>
      <c r="K27" s="71"/>
      <c r="L27" s="116"/>
      <c r="M27" s="8"/>
      <c r="N27" s="91" t="s">
        <v>98</v>
      </c>
      <c r="O27" s="10">
        <v>0.83552205997515794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133">
        <v>30023546</v>
      </c>
      <c r="E28" s="71"/>
      <c r="F28" s="71"/>
      <c r="G28" s="71"/>
      <c r="H28" s="71"/>
      <c r="I28" s="64"/>
      <c r="J28" s="64"/>
      <c r="K28" s="71"/>
      <c r="L28" s="116"/>
      <c r="M28" s="8"/>
      <c r="N28" s="91" t="s">
        <v>428</v>
      </c>
      <c r="O28" s="10">
        <f>O3</f>
        <v>1</v>
      </c>
      <c r="P28" s="10">
        <f>16</f>
        <v>16</v>
      </c>
      <c r="Q28" s="11" t="s">
        <v>75</v>
      </c>
      <c r="R28" s="43">
        <f t="shared" si="0"/>
        <v>225</v>
      </c>
      <c r="X28" s="122"/>
      <c r="Y28" s="50">
        <f t="shared" si="1"/>
        <v>4.4444444444444446</v>
      </c>
      <c r="Z28" s="50"/>
      <c r="AA28" s="50"/>
      <c r="AB28" s="50">
        <f t="shared" si="2"/>
        <v>4.4444444444444446</v>
      </c>
      <c r="AC28" s="121"/>
      <c r="AD28" s="122"/>
      <c r="AE28" s="122">
        <f t="shared" si="3"/>
        <v>4.4444444444444446</v>
      </c>
      <c r="AF28" s="122"/>
      <c r="AG28" s="122"/>
      <c r="AH28" s="122">
        <f t="shared" si="4"/>
        <v>4.4444444444444446</v>
      </c>
      <c r="AI28" s="122"/>
      <c r="AJ28" s="122"/>
      <c r="AK28" s="122">
        <f t="shared" si="5"/>
        <v>4.4444444444444446</v>
      </c>
      <c r="AL28" s="122"/>
      <c r="AM28" s="122"/>
      <c r="AN28" s="122">
        <f t="shared" si="6"/>
        <v>4.4444444444444446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130">
        <v>30022058</v>
      </c>
      <c r="F29" s="71"/>
      <c r="G29" s="71"/>
      <c r="H29" s="71"/>
      <c r="I29" s="71"/>
      <c r="J29" s="64"/>
      <c r="K29" s="64"/>
      <c r="L29" s="116"/>
      <c r="M29" s="8"/>
      <c r="N29" s="91" t="s">
        <v>236</v>
      </c>
      <c r="O29" s="10">
        <f>O3</f>
        <v>1</v>
      </c>
      <c r="P29" s="10">
        <f>120+30+30</f>
        <v>180</v>
      </c>
      <c r="Q29" s="11" t="s">
        <v>74</v>
      </c>
      <c r="R29" s="43">
        <f t="shared" si="0"/>
        <v>20</v>
      </c>
      <c r="X29" s="122"/>
      <c r="Y29" s="50">
        <f t="shared" si="1"/>
        <v>50</v>
      </c>
      <c r="Z29" s="50"/>
      <c r="AA29" s="50"/>
      <c r="AB29" s="50">
        <f t="shared" si="2"/>
        <v>50</v>
      </c>
      <c r="AC29" s="121"/>
      <c r="AD29" s="122"/>
      <c r="AE29" s="122">
        <f t="shared" si="3"/>
        <v>50</v>
      </c>
      <c r="AF29" s="122"/>
      <c r="AG29" s="122"/>
      <c r="AH29" s="122">
        <f t="shared" si="4"/>
        <v>50</v>
      </c>
      <c r="AI29" s="122"/>
      <c r="AJ29" s="122"/>
      <c r="AK29" s="122">
        <f t="shared" si="5"/>
        <v>50</v>
      </c>
      <c r="AL29" s="122"/>
      <c r="AM29" s="122"/>
      <c r="AN29" s="122">
        <f t="shared" si="6"/>
        <v>50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71"/>
      <c r="F30" s="71">
        <v>30022059</v>
      </c>
      <c r="G30" s="71"/>
      <c r="H30" s="71"/>
      <c r="I30" s="71"/>
      <c r="J30" s="64"/>
      <c r="K30" s="64"/>
      <c r="L30" s="116"/>
      <c r="M30" s="8"/>
      <c r="N30" s="91" t="s">
        <v>234</v>
      </c>
      <c r="O30" s="10">
        <f>O29</f>
        <v>1</v>
      </c>
      <c r="P30" s="10">
        <f>84+119+84+84</f>
        <v>371</v>
      </c>
      <c r="Q30" s="11" t="s">
        <v>73</v>
      </c>
      <c r="R30" s="43">
        <f t="shared" si="0"/>
        <v>9.703504043126685</v>
      </c>
      <c r="X30" s="122"/>
      <c r="Y30" s="50">
        <f t="shared" si="1"/>
        <v>103.05555555555556</v>
      </c>
      <c r="Z30" s="50"/>
      <c r="AA30" s="50"/>
      <c r="AB30" s="50">
        <f t="shared" si="2"/>
        <v>103.05555555555556</v>
      </c>
      <c r="AC30" s="121"/>
      <c r="AD30" s="122"/>
      <c r="AE30" s="122">
        <f t="shared" si="3"/>
        <v>103.05555555555556</v>
      </c>
      <c r="AF30" s="122"/>
      <c r="AG30" s="122"/>
      <c r="AH30" s="122">
        <f t="shared" si="4"/>
        <v>103.05555555555556</v>
      </c>
      <c r="AI30" s="122"/>
      <c r="AJ30" s="122"/>
      <c r="AK30" s="122">
        <f t="shared" si="5"/>
        <v>103.05555555555556</v>
      </c>
      <c r="AL30" s="122"/>
      <c r="AM30" s="122"/>
      <c r="AN30" s="122">
        <f t="shared" si="6"/>
        <v>103.05555555555556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71">
        <v>30022073</v>
      </c>
      <c r="H31" s="71"/>
      <c r="I31" s="71"/>
      <c r="J31" s="64"/>
      <c r="K31" s="64"/>
      <c r="L31" s="116"/>
      <c r="M31" s="8"/>
      <c r="N31" s="91" t="s">
        <v>233</v>
      </c>
      <c r="O31" s="10">
        <f t="shared" ref="O31:O33" si="8">O30</f>
        <v>1</v>
      </c>
      <c r="P31" s="10">
        <f>75</f>
        <v>75</v>
      </c>
      <c r="Q31" s="11" t="s">
        <v>73</v>
      </c>
      <c r="R31" s="43">
        <f t="shared" si="0"/>
        <v>48</v>
      </c>
      <c r="X31" s="122"/>
      <c r="Y31" s="50">
        <f t="shared" si="1"/>
        <v>20.833333333333332</v>
      </c>
      <c r="Z31" s="50"/>
      <c r="AA31" s="50"/>
      <c r="AB31" s="50">
        <f t="shared" si="2"/>
        <v>20.833333333333332</v>
      </c>
      <c r="AC31" s="121"/>
      <c r="AD31" s="122"/>
      <c r="AE31" s="122">
        <f t="shared" si="3"/>
        <v>20.833333333333332</v>
      </c>
      <c r="AF31" s="122"/>
      <c r="AG31" s="122"/>
      <c r="AH31" s="122">
        <f t="shared" si="4"/>
        <v>20.833333333333332</v>
      </c>
      <c r="AI31" s="122"/>
      <c r="AJ31" s="122"/>
      <c r="AK31" s="122">
        <f t="shared" si="5"/>
        <v>20.833333333333332</v>
      </c>
      <c r="AL31" s="122"/>
      <c r="AM31" s="122"/>
      <c r="AN31" s="122">
        <f t="shared" si="6"/>
        <v>20.833333333333332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124">
        <v>30022074</v>
      </c>
      <c r="I32" s="71"/>
      <c r="J32" s="64"/>
      <c r="K32" s="64"/>
      <c r="L32" s="116"/>
      <c r="M32" s="8"/>
      <c r="N32" s="91" t="s">
        <v>231</v>
      </c>
      <c r="O32" s="10">
        <f t="shared" si="8"/>
        <v>1</v>
      </c>
      <c r="P32" s="10">
        <v>27</v>
      </c>
      <c r="Q32" s="11" t="s">
        <v>72</v>
      </c>
      <c r="R32" s="43">
        <f t="shared" si="0"/>
        <v>133.33333333333334</v>
      </c>
      <c r="X32" s="122"/>
      <c r="Y32" s="50">
        <f t="shared" si="1"/>
        <v>7.4999999999999991</v>
      </c>
      <c r="Z32" s="50"/>
      <c r="AA32" s="50"/>
      <c r="AB32" s="50">
        <f t="shared" si="2"/>
        <v>7.4999999999999991</v>
      </c>
      <c r="AC32" s="121"/>
      <c r="AD32" s="122"/>
      <c r="AE32" s="122">
        <f t="shared" si="3"/>
        <v>7.4999999999999991</v>
      </c>
      <c r="AF32" s="122"/>
      <c r="AG32" s="122"/>
      <c r="AH32" s="122">
        <f t="shared" si="4"/>
        <v>7.4999999999999991</v>
      </c>
      <c r="AI32" s="122"/>
      <c r="AJ32" s="122"/>
      <c r="AK32" s="122">
        <f t="shared" si="5"/>
        <v>7.4999999999999991</v>
      </c>
      <c r="AL32" s="122"/>
      <c r="AM32" s="122"/>
      <c r="AN32" s="122">
        <f t="shared" si="6"/>
        <v>7.4999999999999991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71"/>
      <c r="I33" s="71">
        <v>10030741</v>
      </c>
      <c r="J33" s="64"/>
      <c r="K33" s="64"/>
      <c r="L33" s="116"/>
      <c r="M33" s="8"/>
      <c r="N33" s="91" t="s">
        <v>232</v>
      </c>
      <c r="O33" s="10">
        <f t="shared" si="8"/>
        <v>1</v>
      </c>
      <c r="P33" s="10"/>
      <c r="Q33" s="11"/>
      <c r="R33" s="43"/>
      <c r="X33" s="122"/>
      <c r="Y33" s="50"/>
      <c r="Z33" s="50"/>
      <c r="AA33" s="50"/>
      <c r="AB33" s="50"/>
      <c r="AC33" s="121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124">
        <v>30022075</v>
      </c>
      <c r="I34" s="138"/>
      <c r="J34" s="71"/>
      <c r="K34" s="64"/>
      <c r="L34" s="105"/>
      <c r="M34" s="8"/>
      <c r="N34" s="91" t="s">
        <v>227</v>
      </c>
      <c r="O34" s="10">
        <f>O28*2</f>
        <v>2</v>
      </c>
      <c r="P34" s="10">
        <v>12</v>
      </c>
      <c r="Q34" s="11" t="s">
        <v>475</v>
      </c>
      <c r="R34" s="43">
        <f t="shared" si="0"/>
        <v>300</v>
      </c>
      <c r="X34" s="122"/>
      <c r="Y34" s="50">
        <v>1</v>
      </c>
      <c r="Z34" s="50"/>
      <c r="AA34" s="50"/>
      <c r="AB34" s="50">
        <v>1</v>
      </c>
      <c r="AC34" s="121"/>
      <c r="AD34" s="122"/>
      <c r="AE34" s="122">
        <v>1</v>
      </c>
      <c r="AF34" s="122"/>
      <c r="AG34" s="122"/>
      <c r="AH34" s="122">
        <v>1</v>
      </c>
      <c r="AI34" s="122"/>
      <c r="AJ34" s="122"/>
      <c r="AK34" s="122">
        <v>1</v>
      </c>
      <c r="AL34" s="122"/>
      <c r="AM34" s="122"/>
      <c r="AN34" s="122">
        <v>1</v>
      </c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71"/>
      <c r="I35" s="71">
        <v>10030742</v>
      </c>
      <c r="J35" s="71"/>
      <c r="K35" s="64"/>
      <c r="L35" s="105"/>
      <c r="M35" s="8"/>
      <c r="N35" s="91" t="s">
        <v>229</v>
      </c>
      <c r="O35" s="10">
        <f>O34</f>
        <v>2</v>
      </c>
      <c r="P35" s="10"/>
      <c r="Q35" s="11"/>
      <c r="R35" s="43"/>
      <c r="X35" s="122"/>
      <c r="Y35" s="50"/>
      <c r="Z35" s="50"/>
      <c r="AA35" s="50"/>
      <c r="AB35" s="50"/>
      <c r="AC35" s="121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124">
        <v>30022076</v>
      </c>
      <c r="I36" s="138"/>
      <c r="J36" s="71"/>
      <c r="K36" s="118"/>
      <c r="L36" s="105"/>
      <c r="M36" s="8"/>
      <c r="N36" s="91" t="s">
        <v>228</v>
      </c>
      <c r="O36" s="10">
        <f>O28</f>
        <v>1</v>
      </c>
      <c r="P36" s="10">
        <v>12</v>
      </c>
      <c r="Q36" s="11" t="s">
        <v>475</v>
      </c>
      <c r="R36" s="43">
        <f t="shared" si="0"/>
        <v>300</v>
      </c>
      <c r="X36" s="122"/>
      <c r="Y36" s="50">
        <v>1</v>
      </c>
      <c r="Z36" s="50"/>
      <c r="AA36" s="50"/>
      <c r="AB36" s="50">
        <v>1</v>
      </c>
      <c r="AC36" s="121"/>
      <c r="AD36" s="122"/>
      <c r="AE36" s="122">
        <v>1</v>
      </c>
      <c r="AF36" s="122"/>
      <c r="AG36" s="122"/>
      <c r="AH36" s="122">
        <v>1</v>
      </c>
      <c r="AI36" s="122"/>
      <c r="AJ36" s="122"/>
      <c r="AK36" s="122">
        <v>1</v>
      </c>
      <c r="AL36" s="122"/>
      <c r="AM36" s="122"/>
      <c r="AN36" s="122">
        <v>1</v>
      </c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71"/>
      <c r="I37" s="71">
        <v>10030743</v>
      </c>
      <c r="J37" s="64"/>
      <c r="K37" s="118"/>
      <c r="L37" s="105"/>
      <c r="M37" s="8"/>
      <c r="N37" s="91" t="s">
        <v>230</v>
      </c>
      <c r="O37" s="10">
        <f>O36</f>
        <v>1</v>
      </c>
      <c r="P37" s="10"/>
      <c r="Q37" s="11"/>
      <c r="R37" s="43"/>
      <c r="X37" s="122"/>
      <c r="Y37" s="50"/>
      <c r="Z37" s="50"/>
      <c r="AA37" s="50"/>
      <c r="AB37" s="50"/>
      <c r="AC37" s="121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>
        <v>30022088</v>
      </c>
      <c r="H38" s="64"/>
      <c r="I38" s="64"/>
      <c r="J38" s="64"/>
      <c r="K38" s="64"/>
      <c r="L38" s="116"/>
      <c r="M38" s="8"/>
      <c r="N38" s="91" t="s">
        <v>226</v>
      </c>
      <c r="O38" s="10">
        <f>O2</f>
        <v>0</v>
      </c>
      <c r="P38" s="10">
        <f>30</f>
        <v>30</v>
      </c>
      <c r="Q38" s="11" t="s">
        <v>73</v>
      </c>
      <c r="R38" s="43">
        <f t="shared" si="0"/>
        <v>120</v>
      </c>
      <c r="X38" s="122"/>
      <c r="Y38" s="50">
        <f t="shared" si="1"/>
        <v>8.3333333333333339</v>
      </c>
      <c r="Z38" s="50"/>
      <c r="AA38" s="50"/>
      <c r="AB38" s="50">
        <f t="shared" si="2"/>
        <v>8.3333333333333339</v>
      </c>
      <c r="AC38" s="121"/>
      <c r="AD38" s="122"/>
      <c r="AE38" s="122">
        <f t="shared" si="3"/>
        <v>8.3333333333333339</v>
      </c>
      <c r="AF38" s="122"/>
      <c r="AG38" s="122"/>
      <c r="AH38" s="122">
        <f t="shared" si="4"/>
        <v>8.3333333333333339</v>
      </c>
      <c r="AI38" s="122"/>
      <c r="AJ38" s="122"/>
      <c r="AK38" s="122">
        <f t="shared" si="5"/>
        <v>8.3333333333333339</v>
      </c>
      <c r="AL38" s="122"/>
      <c r="AM38" s="122"/>
      <c r="AN38" s="122">
        <f t="shared" si="6"/>
        <v>8.3333333333333339</v>
      </c>
    </row>
    <row r="39" spans="1:40" ht="22.5" customHeight="1" x14ac:dyDescent="0.55000000000000004">
      <c r="A39" s="5"/>
      <c r="B39" s="52"/>
      <c r="C39" s="114"/>
      <c r="D39" s="64"/>
      <c r="E39" s="64"/>
      <c r="F39" s="64"/>
      <c r="G39" s="71"/>
      <c r="H39" s="124">
        <v>37002957</v>
      </c>
      <c r="I39" s="64"/>
      <c r="J39" s="64"/>
      <c r="K39" s="64"/>
      <c r="L39" s="116"/>
      <c r="M39" s="8"/>
      <c r="N39" s="91" t="s">
        <v>473</v>
      </c>
      <c r="O39" s="10">
        <v>1</v>
      </c>
      <c r="P39" s="10"/>
      <c r="Q39" s="11"/>
      <c r="R39" s="43"/>
      <c r="X39" s="122"/>
      <c r="Y39" s="50"/>
      <c r="Z39" s="50"/>
      <c r="AA39" s="50"/>
      <c r="AB39" s="50"/>
      <c r="AC39" s="121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71"/>
      <c r="H40" s="71"/>
      <c r="I40" s="71">
        <v>30022089</v>
      </c>
      <c r="J40" s="64"/>
      <c r="K40" s="64"/>
      <c r="L40" s="116"/>
      <c r="M40" s="8"/>
      <c r="N40" s="91" t="s">
        <v>224</v>
      </c>
      <c r="O40" s="10">
        <f>O38</f>
        <v>0</v>
      </c>
      <c r="P40" s="10">
        <v>18</v>
      </c>
      <c r="Q40" s="11" t="s">
        <v>72</v>
      </c>
      <c r="R40" s="43">
        <f t="shared" si="0"/>
        <v>200</v>
      </c>
      <c r="X40" s="122"/>
      <c r="Y40" s="50">
        <f t="shared" si="1"/>
        <v>5</v>
      </c>
      <c r="Z40" s="50"/>
      <c r="AA40" s="50"/>
      <c r="AB40" s="50">
        <f t="shared" si="2"/>
        <v>5</v>
      </c>
      <c r="AC40" s="121"/>
      <c r="AD40" s="122"/>
      <c r="AE40" s="122">
        <f t="shared" si="3"/>
        <v>5</v>
      </c>
      <c r="AF40" s="122"/>
      <c r="AG40" s="122"/>
      <c r="AH40" s="122">
        <f t="shared" si="4"/>
        <v>5</v>
      </c>
      <c r="AI40" s="122"/>
      <c r="AJ40" s="122"/>
      <c r="AK40" s="122">
        <f t="shared" si="5"/>
        <v>5</v>
      </c>
      <c r="AL40" s="122"/>
      <c r="AM40" s="122"/>
      <c r="AN40" s="122">
        <f t="shared" si="6"/>
        <v>5</v>
      </c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64"/>
      <c r="I41" s="64"/>
      <c r="J41" s="71">
        <v>30022090</v>
      </c>
      <c r="K41" s="71"/>
      <c r="L41" s="116"/>
      <c r="M41" s="8"/>
      <c r="N41" s="91" t="s">
        <v>223</v>
      </c>
      <c r="O41" s="10">
        <f t="shared" ref="O41:O42" si="9">O40</f>
        <v>0</v>
      </c>
      <c r="P41" s="10">
        <v>24</v>
      </c>
      <c r="Q41" s="11" t="s">
        <v>84</v>
      </c>
      <c r="R41" s="43">
        <f t="shared" si="0"/>
        <v>150</v>
      </c>
      <c r="X41" s="122"/>
      <c r="Y41" s="50">
        <f t="shared" si="1"/>
        <v>6.666666666666667</v>
      </c>
      <c r="Z41" s="50"/>
      <c r="AA41" s="50"/>
      <c r="AB41" s="50">
        <f t="shared" si="2"/>
        <v>6.666666666666667</v>
      </c>
      <c r="AC41" s="121"/>
      <c r="AD41" s="122"/>
      <c r="AE41" s="122">
        <f t="shared" si="3"/>
        <v>6.666666666666667</v>
      </c>
      <c r="AF41" s="122"/>
      <c r="AG41" s="122"/>
      <c r="AH41" s="122">
        <f t="shared" si="4"/>
        <v>6.666666666666667</v>
      </c>
      <c r="AI41" s="122"/>
      <c r="AJ41" s="122"/>
      <c r="AK41" s="122">
        <f t="shared" si="5"/>
        <v>6.666666666666667</v>
      </c>
      <c r="AL41" s="122"/>
      <c r="AM41" s="122"/>
      <c r="AN41" s="122">
        <f t="shared" si="6"/>
        <v>6.666666666666667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/>
      <c r="K42" s="71">
        <v>10030749</v>
      </c>
      <c r="L42" s="116"/>
      <c r="M42" s="8"/>
      <c r="N42" s="91" t="s">
        <v>225</v>
      </c>
      <c r="O42" s="10">
        <f t="shared" si="9"/>
        <v>0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124">
        <v>30022091</v>
      </c>
      <c r="I43" s="71"/>
      <c r="J43" s="71"/>
      <c r="K43" s="64"/>
      <c r="L43" s="116"/>
      <c r="M43" s="8"/>
      <c r="N43" s="91" t="s">
        <v>219</v>
      </c>
      <c r="O43" s="10">
        <f>O38</f>
        <v>0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71"/>
      <c r="I44" s="71">
        <v>10030750</v>
      </c>
      <c r="J44" s="71"/>
      <c r="K44" s="64"/>
      <c r="L44" s="116"/>
      <c r="M44" s="8"/>
      <c r="N44" s="91" t="s">
        <v>222</v>
      </c>
      <c r="O44" s="10">
        <f>O43</f>
        <v>0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63"/>
      <c r="D45" s="64"/>
      <c r="E45" s="64"/>
      <c r="F45" s="64"/>
      <c r="G45" s="64"/>
      <c r="H45" s="124">
        <v>30022092</v>
      </c>
      <c r="I45" s="71"/>
      <c r="J45" s="71"/>
      <c r="K45" s="71"/>
      <c r="L45" s="105"/>
      <c r="M45" s="8"/>
      <c r="N45" s="91" t="s">
        <v>220</v>
      </c>
      <c r="O45" s="10">
        <f>O38</f>
        <v>0</v>
      </c>
      <c r="P45" s="10">
        <v>9</v>
      </c>
      <c r="Q45" s="11" t="s">
        <v>72</v>
      </c>
      <c r="R45" s="43">
        <f t="shared" si="0"/>
        <v>400</v>
      </c>
      <c r="X45" s="122"/>
      <c r="Y45" s="50">
        <f t="shared" si="1"/>
        <v>2.5</v>
      </c>
      <c r="Z45" s="50"/>
      <c r="AA45" s="50"/>
      <c r="AB45" s="50">
        <f t="shared" si="2"/>
        <v>2.5</v>
      </c>
      <c r="AC45" s="121"/>
      <c r="AD45" s="122"/>
      <c r="AE45" s="122">
        <f t="shared" si="3"/>
        <v>2.5</v>
      </c>
      <c r="AF45" s="122"/>
      <c r="AG45" s="122"/>
      <c r="AH45" s="122">
        <f t="shared" si="4"/>
        <v>2.5</v>
      </c>
      <c r="AI45" s="122"/>
      <c r="AJ45" s="122"/>
      <c r="AK45" s="122">
        <f t="shared" si="5"/>
        <v>2.5</v>
      </c>
      <c r="AL45" s="122"/>
      <c r="AM45" s="122"/>
      <c r="AN45" s="122">
        <f t="shared" si="6"/>
        <v>2.5</v>
      </c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71"/>
      <c r="I46" s="71">
        <v>10030751</v>
      </c>
      <c r="J46" s="71"/>
      <c r="K46" s="71"/>
      <c r="L46" s="105"/>
      <c r="M46" s="8"/>
      <c r="N46" s="91" t="s">
        <v>221</v>
      </c>
      <c r="O46" s="10">
        <f>O45</f>
        <v>0</v>
      </c>
      <c r="P46" s="10"/>
      <c r="Q46" s="11"/>
      <c r="R46" s="43"/>
      <c r="X46" s="122"/>
      <c r="Y46" s="50"/>
      <c r="Z46" s="50"/>
      <c r="AA46" s="50"/>
      <c r="AB46" s="50"/>
      <c r="AC46" s="121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>
        <v>30022077</v>
      </c>
      <c r="H47" s="71"/>
      <c r="I47" s="71"/>
      <c r="J47" s="71"/>
      <c r="K47" s="64"/>
      <c r="L47" s="116"/>
      <c r="M47" s="8"/>
      <c r="N47" s="91" t="s">
        <v>205</v>
      </c>
      <c r="O47" s="10">
        <f>O30</f>
        <v>1</v>
      </c>
      <c r="P47" s="10">
        <f>15+20+50+40+16</f>
        <v>141</v>
      </c>
      <c r="Q47" s="11" t="s">
        <v>73</v>
      </c>
      <c r="R47" s="43">
        <f t="shared" si="0"/>
        <v>25.531914893617021</v>
      </c>
      <c r="X47" s="122"/>
      <c r="Y47" s="50">
        <f t="shared" si="1"/>
        <v>39.166666666666664</v>
      </c>
      <c r="Z47" s="50"/>
      <c r="AA47" s="50"/>
      <c r="AB47" s="50">
        <f t="shared" si="2"/>
        <v>39.166666666666664</v>
      </c>
      <c r="AC47" s="121"/>
      <c r="AD47" s="122"/>
      <c r="AE47" s="122">
        <f t="shared" si="3"/>
        <v>39.166666666666664</v>
      </c>
      <c r="AF47" s="122"/>
      <c r="AG47" s="122"/>
      <c r="AH47" s="122">
        <f t="shared" si="4"/>
        <v>39.166666666666664</v>
      </c>
      <c r="AI47" s="122"/>
      <c r="AJ47" s="122"/>
      <c r="AK47" s="122">
        <f t="shared" si="5"/>
        <v>39.166666666666664</v>
      </c>
      <c r="AL47" s="122"/>
      <c r="AM47" s="122"/>
      <c r="AN47" s="122">
        <f t="shared" si="6"/>
        <v>39.166666666666664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124">
        <v>30022078</v>
      </c>
      <c r="I48" s="71"/>
      <c r="J48" s="71"/>
      <c r="K48" s="64"/>
      <c r="L48" s="116"/>
      <c r="M48" s="8"/>
      <c r="N48" s="91" t="s">
        <v>200</v>
      </c>
      <c r="O48" s="10">
        <f>O47</f>
        <v>1</v>
      </c>
      <c r="P48" s="10">
        <v>27</v>
      </c>
      <c r="Q48" s="11" t="s">
        <v>72</v>
      </c>
      <c r="R48" s="43">
        <f t="shared" si="0"/>
        <v>133.33333333333334</v>
      </c>
      <c r="X48" s="122"/>
      <c r="Y48" s="50">
        <f t="shared" si="1"/>
        <v>7.4999999999999991</v>
      </c>
      <c r="Z48" s="50"/>
      <c r="AA48" s="50"/>
      <c r="AB48" s="50">
        <f t="shared" si="2"/>
        <v>7.4999999999999991</v>
      </c>
      <c r="AC48" s="121"/>
      <c r="AD48" s="122"/>
      <c r="AE48" s="122">
        <f t="shared" si="3"/>
        <v>7.4999999999999991</v>
      </c>
      <c r="AF48" s="122"/>
      <c r="AG48" s="122"/>
      <c r="AH48" s="122">
        <f t="shared" si="4"/>
        <v>7.4999999999999991</v>
      </c>
      <c r="AI48" s="122"/>
      <c r="AJ48" s="122"/>
      <c r="AK48" s="122">
        <f t="shared" si="5"/>
        <v>7.4999999999999991</v>
      </c>
      <c r="AL48" s="122"/>
      <c r="AM48" s="122"/>
      <c r="AN48" s="122">
        <f t="shared" si="6"/>
        <v>7.4999999999999991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71"/>
      <c r="I49" s="71">
        <v>30022079</v>
      </c>
      <c r="J49" s="71"/>
      <c r="K49" s="64"/>
      <c r="L49" s="116"/>
      <c r="M49" s="8"/>
      <c r="N49" s="91" t="s">
        <v>199</v>
      </c>
      <c r="O49" s="10">
        <f t="shared" ref="O49:O50" si="10">O48</f>
        <v>1</v>
      </c>
      <c r="P49" s="10">
        <v>36</v>
      </c>
      <c r="Q49" s="11" t="s">
        <v>84</v>
      </c>
      <c r="R49" s="43">
        <f t="shared" si="0"/>
        <v>100</v>
      </c>
      <c r="X49" s="122"/>
      <c r="Y49" s="50">
        <f t="shared" si="1"/>
        <v>10</v>
      </c>
      <c r="Z49" s="50"/>
      <c r="AA49" s="50"/>
      <c r="AB49" s="50">
        <f t="shared" si="2"/>
        <v>10</v>
      </c>
      <c r="AC49" s="121"/>
      <c r="AD49" s="122"/>
      <c r="AE49" s="122">
        <f t="shared" si="3"/>
        <v>10</v>
      </c>
      <c r="AF49" s="122"/>
      <c r="AG49" s="122"/>
      <c r="AH49" s="122">
        <f t="shared" si="4"/>
        <v>10</v>
      </c>
      <c r="AI49" s="122"/>
      <c r="AJ49" s="122"/>
      <c r="AK49" s="122">
        <f t="shared" si="5"/>
        <v>10</v>
      </c>
      <c r="AL49" s="122"/>
      <c r="AM49" s="122"/>
      <c r="AN49" s="122">
        <f t="shared" si="6"/>
        <v>10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/>
      <c r="J50" s="71">
        <v>10030744</v>
      </c>
      <c r="K50" s="64"/>
      <c r="L50" s="116"/>
      <c r="M50" s="8"/>
      <c r="N50" s="91" t="s">
        <v>201</v>
      </c>
      <c r="O50" s="10">
        <f t="shared" si="10"/>
        <v>1</v>
      </c>
      <c r="P50" s="10"/>
      <c r="Q50" s="11"/>
      <c r="R50" s="43"/>
      <c r="X50" s="122"/>
      <c r="Y50" s="50"/>
      <c r="Z50" s="50"/>
      <c r="AA50" s="50"/>
      <c r="AB50" s="50"/>
      <c r="AC50" s="121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124">
        <v>10034329</v>
      </c>
      <c r="I51" s="64"/>
      <c r="J51" s="64"/>
      <c r="K51" s="64"/>
      <c r="L51" s="105"/>
      <c r="M51" s="8"/>
      <c r="N51" s="91" t="s">
        <v>263</v>
      </c>
      <c r="O51" s="10">
        <f>O47</f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71">
        <v>30023044</v>
      </c>
      <c r="I52" s="71"/>
      <c r="J52" s="71"/>
      <c r="K52" s="71"/>
      <c r="L52" s="105"/>
      <c r="M52" s="8"/>
      <c r="N52" s="91" t="s">
        <v>213</v>
      </c>
      <c r="O52" s="10">
        <f>O47</f>
        <v>1</v>
      </c>
      <c r="P52" s="10">
        <f>50</f>
        <v>50</v>
      </c>
      <c r="Q52" s="11" t="s">
        <v>73</v>
      </c>
      <c r="R52" s="43">
        <f t="shared" si="0"/>
        <v>72</v>
      </c>
      <c r="X52" s="122"/>
      <c r="Y52" s="50">
        <f t="shared" si="1"/>
        <v>13.888888888888889</v>
      </c>
      <c r="Z52" s="50"/>
      <c r="AA52" s="50"/>
      <c r="AB52" s="50">
        <f t="shared" si="2"/>
        <v>13.888888888888889</v>
      </c>
      <c r="AC52" s="121"/>
      <c r="AD52" s="122"/>
      <c r="AE52" s="122">
        <f t="shared" si="3"/>
        <v>13.888888888888889</v>
      </c>
      <c r="AF52" s="122"/>
      <c r="AG52" s="122"/>
      <c r="AH52" s="122">
        <f t="shared" si="4"/>
        <v>13.888888888888889</v>
      </c>
      <c r="AI52" s="122"/>
      <c r="AJ52" s="122"/>
      <c r="AK52" s="122">
        <f t="shared" si="5"/>
        <v>13.888888888888889</v>
      </c>
      <c r="AL52" s="122"/>
      <c r="AM52" s="122"/>
      <c r="AN52" s="122">
        <f t="shared" si="6"/>
        <v>13.888888888888889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>
        <v>30023043</v>
      </c>
      <c r="J53" s="71"/>
      <c r="K53" s="71"/>
      <c r="L53" s="116"/>
      <c r="M53" s="8"/>
      <c r="N53" s="91" t="s">
        <v>210</v>
      </c>
      <c r="O53" s="10">
        <f>O52</f>
        <v>1</v>
      </c>
      <c r="P53" s="10">
        <v>24</v>
      </c>
      <c r="Q53" s="11" t="s">
        <v>84</v>
      </c>
      <c r="R53" s="43">
        <f t="shared" si="0"/>
        <v>150</v>
      </c>
      <c r="X53" s="122"/>
      <c r="Y53" s="50">
        <f t="shared" si="1"/>
        <v>6.666666666666667</v>
      </c>
      <c r="Z53" s="50"/>
      <c r="AA53" s="50"/>
      <c r="AB53" s="50">
        <f t="shared" si="2"/>
        <v>6.666666666666667</v>
      </c>
      <c r="AC53" s="121"/>
      <c r="AD53" s="122"/>
      <c r="AE53" s="122">
        <f t="shared" si="3"/>
        <v>6.666666666666667</v>
      </c>
      <c r="AF53" s="122"/>
      <c r="AG53" s="122"/>
      <c r="AH53" s="122">
        <f t="shared" si="4"/>
        <v>6.666666666666667</v>
      </c>
      <c r="AI53" s="122"/>
      <c r="AJ53" s="122"/>
      <c r="AK53" s="122">
        <f t="shared" si="5"/>
        <v>6.666666666666667</v>
      </c>
      <c r="AL53" s="122"/>
      <c r="AM53" s="122"/>
      <c r="AN53" s="122">
        <f t="shared" si="6"/>
        <v>6.666666666666667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/>
      <c r="J54" s="71">
        <v>10034381</v>
      </c>
      <c r="K54" s="71"/>
      <c r="L54" s="116"/>
      <c r="M54" s="8"/>
      <c r="N54" s="91" t="s">
        <v>207</v>
      </c>
      <c r="O54" s="10">
        <f t="shared" ref="O54" si="11">O53</f>
        <v>1</v>
      </c>
      <c r="P54" s="10"/>
      <c r="Q54" s="11"/>
      <c r="R54" s="43"/>
      <c r="X54" s="122"/>
      <c r="Y54" s="50"/>
      <c r="Z54" s="50"/>
      <c r="AA54" s="50"/>
      <c r="AB54" s="50"/>
      <c r="AC54" s="121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124">
        <v>30023032</v>
      </c>
      <c r="J55" s="71"/>
      <c r="K55" s="71"/>
      <c r="L55" s="116"/>
      <c r="M55" s="8"/>
      <c r="N55" s="91" t="s">
        <v>271</v>
      </c>
      <c r="O55" s="10">
        <f>O52</f>
        <v>1</v>
      </c>
      <c r="P55" s="10">
        <v>18</v>
      </c>
      <c r="Q55" s="11" t="s">
        <v>72</v>
      </c>
      <c r="R55" s="43">
        <f t="shared" ref="R55" si="12">3600/P55</f>
        <v>200</v>
      </c>
      <c r="X55" s="122"/>
      <c r="Y55" s="50">
        <f t="shared" ref="Y55" si="13">$Y$1/R55</f>
        <v>5</v>
      </c>
      <c r="Z55" s="50"/>
      <c r="AA55" s="50"/>
      <c r="AB55" s="50">
        <f t="shared" ref="AB55" si="14">$Y$1/R55</f>
        <v>5</v>
      </c>
      <c r="AC55" s="121"/>
      <c r="AD55" s="122"/>
      <c r="AE55" s="122">
        <f t="shared" ref="AE55" si="15">$Y$1/R55</f>
        <v>5</v>
      </c>
      <c r="AF55" s="122"/>
      <c r="AG55" s="122"/>
      <c r="AH55" s="122">
        <f t="shared" ref="AH55" si="16">$Y$1/R55</f>
        <v>5</v>
      </c>
      <c r="AI55" s="122"/>
      <c r="AJ55" s="122"/>
      <c r="AK55" s="122">
        <f t="shared" ref="AK55" si="17">$Y$1/R55</f>
        <v>5</v>
      </c>
      <c r="AL55" s="122"/>
      <c r="AM55" s="122"/>
      <c r="AN55" s="122">
        <f t="shared" ref="AN55" si="18">$Y$1/R55</f>
        <v>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>
        <v>10034264</v>
      </c>
      <c r="K56" s="71"/>
      <c r="L56" s="105"/>
      <c r="M56" s="8"/>
      <c r="N56" s="91" t="s">
        <v>269</v>
      </c>
      <c r="O56" s="10">
        <f>O52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24">
        <v>30023048</v>
      </c>
      <c r="I57" s="71"/>
      <c r="J57" s="64"/>
      <c r="K57" s="64"/>
      <c r="L57" s="116"/>
      <c r="M57" s="8"/>
      <c r="N57" s="91" t="s">
        <v>215</v>
      </c>
      <c r="O57" s="10">
        <f>O47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O47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O30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24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71">
        <v>30022085</v>
      </c>
      <c r="J61" s="71"/>
      <c r="K61" s="64"/>
      <c r="L61" s="116"/>
      <c r="M61" s="8"/>
      <c r="N61" s="91" t="s">
        <v>203</v>
      </c>
      <c r="O61" s="10">
        <f t="shared" ref="O61:O62" si="19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19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124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71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71">
        <v>30023046</v>
      </c>
      <c r="J65" s="71"/>
      <c r="K65" s="71"/>
      <c r="L65" s="116"/>
      <c r="M65" s="8"/>
      <c r="N65" s="91" t="s">
        <v>209</v>
      </c>
      <c r="O65" s="10">
        <f>O64</f>
        <v>1</v>
      </c>
      <c r="P65" s="10">
        <v>24</v>
      </c>
      <c r="Q65" s="11" t="s">
        <v>84</v>
      </c>
      <c r="R65" s="43">
        <f t="shared" si="0"/>
        <v>150</v>
      </c>
      <c r="X65" s="122"/>
      <c r="Y65" s="50">
        <f t="shared" si="1"/>
        <v>6.666666666666667</v>
      </c>
      <c r="Z65" s="50"/>
      <c r="AA65" s="50"/>
      <c r="AB65" s="50">
        <f t="shared" si="2"/>
        <v>6.666666666666667</v>
      </c>
      <c r="AC65" s="121"/>
      <c r="AD65" s="122"/>
      <c r="AE65" s="122">
        <f t="shared" si="3"/>
        <v>6.666666666666667</v>
      </c>
      <c r="AF65" s="122"/>
      <c r="AG65" s="122"/>
      <c r="AH65" s="122">
        <f t="shared" si="4"/>
        <v>6.666666666666667</v>
      </c>
      <c r="AI65" s="122"/>
      <c r="AJ65" s="122"/>
      <c r="AK65" s="122">
        <f t="shared" si="5"/>
        <v>6.666666666666667</v>
      </c>
      <c r="AL65" s="122"/>
      <c r="AM65" s="122"/>
      <c r="AN65" s="122">
        <f t="shared" si="6"/>
        <v>6.666666666666667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71">
        <v>10034382</v>
      </c>
      <c r="K66" s="71"/>
      <c r="L66" s="116"/>
      <c r="M66" s="8"/>
      <c r="N66" s="91" t="s">
        <v>208</v>
      </c>
      <c r="O66" s="10">
        <f t="shared" ref="O66" si="20">O65</f>
        <v>1</v>
      </c>
      <c r="P66" s="10"/>
      <c r="Q66" s="11"/>
      <c r="R66" s="43"/>
      <c r="X66" s="122"/>
      <c r="Y66" s="50"/>
      <c r="Z66" s="50"/>
      <c r="AA66" s="50"/>
      <c r="AB66" s="50"/>
      <c r="AC66" s="121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124">
        <v>30023032</v>
      </c>
      <c r="J67" s="71"/>
      <c r="K67" s="71"/>
      <c r="L67" s="116"/>
      <c r="M67" s="8"/>
      <c r="N67" s="91" t="s">
        <v>271</v>
      </c>
      <c r="O67" s="10">
        <f>O64</f>
        <v>1</v>
      </c>
      <c r="P67" s="10">
        <v>18</v>
      </c>
      <c r="Q67" s="11" t="s">
        <v>72</v>
      </c>
      <c r="R67" s="43">
        <f t="shared" ref="R67:R69" si="21">3600/P67</f>
        <v>200</v>
      </c>
      <c r="X67" s="122"/>
      <c r="Y67" s="50">
        <f t="shared" ref="Y67" si="22">$Y$1/R67</f>
        <v>5</v>
      </c>
      <c r="Z67" s="50"/>
      <c r="AA67" s="50"/>
      <c r="AB67" s="50">
        <f t="shared" ref="AB67" si="23">$Y$1/R67</f>
        <v>5</v>
      </c>
      <c r="AC67" s="121"/>
      <c r="AD67" s="122"/>
      <c r="AE67" s="122">
        <f t="shared" ref="AE67" si="24">$Y$1/R67</f>
        <v>5</v>
      </c>
      <c r="AF67" s="122"/>
      <c r="AG67" s="122"/>
      <c r="AH67" s="122">
        <f t="shared" ref="AH67" si="25">$Y$1/R67</f>
        <v>5</v>
      </c>
      <c r="AI67" s="122"/>
      <c r="AJ67" s="122"/>
      <c r="AK67" s="122">
        <f t="shared" ref="AK67" si="26">$Y$1/R67</f>
        <v>5</v>
      </c>
      <c r="AL67" s="122"/>
      <c r="AM67" s="122"/>
      <c r="AN67" s="122">
        <f t="shared" ref="AN67" si="27">$Y$1/R67</f>
        <v>5</v>
      </c>
    </row>
    <row r="68" spans="1:40" ht="22.5" customHeight="1" x14ac:dyDescent="0.55000000000000004">
      <c r="A68" s="5">
        <v>1000</v>
      </c>
      <c r="B68" s="52" t="s">
        <v>66</v>
      </c>
      <c r="C68" s="63"/>
      <c r="D68" s="64"/>
      <c r="E68" s="64"/>
      <c r="F68" s="64"/>
      <c r="G68" s="64"/>
      <c r="H68" s="64"/>
      <c r="I68" s="71"/>
      <c r="J68" s="71">
        <v>10034264</v>
      </c>
      <c r="K68" s="71"/>
      <c r="L68" s="105"/>
      <c r="M68" s="8"/>
      <c r="N68" s="91" t="s">
        <v>269</v>
      </c>
      <c r="O68" s="10">
        <f>O64</f>
        <v>1</v>
      </c>
      <c r="P68" s="10"/>
      <c r="Q68" s="11"/>
      <c r="R68" s="43"/>
      <c r="X68" s="122"/>
      <c r="Y68" s="50"/>
      <c r="Z68" s="50"/>
      <c r="AA68" s="50"/>
      <c r="AB68" s="50"/>
      <c r="AC68" s="121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124">
        <v>30023049</v>
      </c>
      <c r="I69" s="71"/>
      <c r="J69" s="64"/>
      <c r="K69" s="64"/>
      <c r="L69" s="116"/>
      <c r="M69" s="8"/>
      <c r="N69" s="91" t="s">
        <v>216</v>
      </c>
      <c r="O69" s="10">
        <f>O59</f>
        <v>1</v>
      </c>
      <c r="P69" s="10">
        <v>12</v>
      </c>
      <c r="Q69" s="11" t="s">
        <v>84</v>
      </c>
      <c r="R69" s="43">
        <f t="shared" si="21"/>
        <v>300</v>
      </c>
      <c r="X69" s="122"/>
      <c r="Y69" s="50">
        <f t="shared" ref="Y69" si="28">$Y$1/R69</f>
        <v>3.3333333333333335</v>
      </c>
      <c r="Z69" s="50"/>
      <c r="AA69" s="50"/>
      <c r="AB69" s="50">
        <f t="shared" ref="AB69" si="29">$Y$1/R69</f>
        <v>3.3333333333333335</v>
      </c>
      <c r="AC69" s="121"/>
      <c r="AD69" s="122"/>
      <c r="AE69" s="122">
        <f t="shared" ref="AE69" si="30">$Y$1/R69</f>
        <v>3.3333333333333335</v>
      </c>
      <c r="AF69" s="122"/>
      <c r="AG69" s="122"/>
      <c r="AH69" s="122">
        <f t="shared" ref="AH69" si="31">$Y$1/R69</f>
        <v>3.3333333333333335</v>
      </c>
      <c r="AI69" s="122"/>
      <c r="AJ69" s="122"/>
      <c r="AK69" s="122">
        <f t="shared" ref="AK69" si="32">$Y$1/R69</f>
        <v>3.3333333333333335</v>
      </c>
      <c r="AL69" s="122"/>
      <c r="AM69" s="122"/>
      <c r="AN69" s="122">
        <f t="shared" ref="AN69" si="33">$Y$1/R69</f>
        <v>3.3333333333333335</v>
      </c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71"/>
      <c r="I70" s="71">
        <v>10034384</v>
      </c>
      <c r="J70" s="64"/>
      <c r="K70" s="64"/>
      <c r="L70" s="116"/>
      <c r="M70" s="8"/>
      <c r="N70" s="91" t="s">
        <v>218</v>
      </c>
      <c r="O70" s="10">
        <f>O69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124">
        <v>10030496</v>
      </c>
      <c r="G71" s="64"/>
      <c r="H71" s="64"/>
      <c r="I71" s="64"/>
      <c r="J71" s="64"/>
      <c r="K71" s="64"/>
      <c r="L71" s="116"/>
      <c r="M71" s="8"/>
      <c r="N71" s="91" t="s">
        <v>198</v>
      </c>
      <c r="O71" s="10">
        <f>2*O29</f>
        <v>2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71"/>
      <c r="E72" s="64"/>
      <c r="F72" s="117">
        <v>10011564</v>
      </c>
      <c r="G72" s="118"/>
      <c r="H72" s="118"/>
      <c r="I72" s="64"/>
      <c r="J72" s="118"/>
      <c r="K72" s="118"/>
      <c r="L72" s="116"/>
      <c r="M72" s="8"/>
      <c r="N72" s="126" t="s">
        <v>77</v>
      </c>
      <c r="O72" s="10">
        <v>0.02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71"/>
      <c r="F73" s="117">
        <v>10025819</v>
      </c>
      <c r="G73" s="117"/>
      <c r="H73" s="117"/>
      <c r="I73" s="64"/>
      <c r="J73" s="118"/>
      <c r="K73" s="117"/>
      <c r="L73" s="116"/>
      <c r="M73" s="8"/>
      <c r="N73" s="126" t="s">
        <v>319</v>
      </c>
      <c r="O73" s="10">
        <v>1E-3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>
        <v>10035144</v>
      </c>
      <c r="F74" s="71"/>
      <c r="G74" s="71"/>
      <c r="H74" s="71"/>
      <c r="I74" s="64"/>
      <c r="J74" s="64"/>
      <c r="K74" s="71"/>
      <c r="L74" s="116"/>
      <c r="M74" s="8"/>
      <c r="N74" s="91" t="s">
        <v>461</v>
      </c>
      <c r="O74" s="10">
        <v>0.61232676171213429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10033352</v>
      </c>
      <c r="F75" s="71"/>
      <c r="G75" s="71"/>
      <c r="H75" s="71"/>
      <c r="I75" s="64"/>
      <c r="J75" s="64"/>
      <c r="K75" s="71"/>
      <c r="L75" s="116"/>
      <c r="M75" s="8"/>
      <c r="N75" s="91" t="s">
        <v>93</v>
      </c>
      <c r="O75" s="10">
        <v>72.253417220021234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10033353</v>
      </c>
      <c r="F76" s="71"/>
      <c r="G76" s="71"/>
      <c r="H76" s="71"/>
      <c r="I76" s="64"/>
      <c r="J76" s="64"/>
      <c r="K76" s="71"/>
      <c r="L76" s="116"/>
      <c r="M76" s="8"/>
      <c r="N76" s="91" t="s">
        <v>94</v>
      </c>
      <c r="O76" s="10">
        <v>3.2255989830366625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10033354</v>
      </c>
      <c r="F77" s="71"/>
      <c r="G77" s="71"/>
      <c r="H77" s="71"/>
      <c r="I77" s="64"/>
      <c r="J77" s="64"/>
      <c r="K77" s="71"/>
      <c r="L77" s="116"/>
      <c r="M77" s="8"/>
      <c r="N77" s="91" t="s">
        <v>95</v>
      </c>
      <c r="O77" s="10">
        <v>0.64511979660733243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10033355</v>
      </c>
      <c r="F78" s="71"/>
      <c r="G78" s="71"/>
      <c r="H78" s="71"/>
      <c r="I78" s="64"/>
      <c r="J78" s="64"/>
      <c r="K78" s="71"/>
      <c r="L78" s="116"/>
      <c r="M78" s="8"/>
      <c r="N78" s="91" t="s">
        <v>96</v>
      </c>
      <c r="O78" s="10">
        <v>47.093745152335273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10033356</v>
      </c>
      <c r="F79" s="71"/>
      <c r="G79" s="71"/>
      <c r="H79" s="71"/>
      <c r="I79" s="64"/>
      <c r="J79" s="64"/>
      <c r="K79" s="71"/>
      <c r="L79" s="116"/>
      <c r="M79" s="8"/>
      <c r="N79" s="91" t="s">
        <v>97</v>
      </c>
      <c r="O79" s="10">
        <v>6.451197966073325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10033357</v>
      </c>
      <c r="F80" s="71"/>
      <c r="G80" s="71"/>
      <c r="H80" s="71"/>
      <c r="I80" s="64"/>
      <c r="J80" s="64"/>
      <c r="K80" s="71"/>
      <c r="L80" s="116"/>
      <c r="M80" s="8"/>
      <c r="N80" s="91" t="s">
        <v>98</v>
      </c>
      <c r="O80" s="10">
        <v>2.5804791864293297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133">
        <v>30023547</v>
      </c>
      <c r="E81" s="64"/>
      <c r="F81" s="118"/>
      <c r="G81" s="118"/>
      <c r="H81" s="118"/>
      <c r="I81" s="64"/>
      <c r="J81" s="118"/>
      <c r="K81" s="118"/>
      <c r="L81" s="116"/>
      <c r="M81" s="8"/>
      <c r="N81" s="126" t="s">
        <v>429</v>
      </c>
      <c r="O81" s="10">
        <f>3*O3</f>
        <v>3</v>
      </c>
      <c r="P81" s="10">
        <f>16</f>
        <v>16</v>
      </c>
      <c r="Q81" s="11" t="s">
        <v>75</v>
      </c>
      <c r="R81" s="43">
        <f t="shared" ref="R81:R126" si="34">3600/P81</f>
        <v>225</v>
      </c>
      <c r="X81" s="122"/>
      <c r="Y81" s="50">
        <f t="shared" ref="Y81:Y126" si="35">$Y$1/R81</f>
        <v>4.4444444444444446</v>
      </c>
      <c r="Z81" s="50"/>
      <c r="AA81" s="50"/>
      <c r="AB81" s="50">
        <f t="shared" ref="AB81:AB126" si="36">$Y$1/R81</f>
        <v>4.4444444444444446</v>
      </c>
      <c r="AC81" s="121"/>
      <c r="AD81" s="122"/>
      <c r="AE81" s="122">
        <f t="shared" ref="AE81:AE126" si="37">$Y$1/R81</f>
        <v>4.4444444444444446</v>
      </c>
      <c r="AF81" s="122"/>
      <c r="AG81" s="122"/>
      <c r="AH81" s="122">
        <f t="shared" ref="AH81:AH126" si="38">$Y$1/R81</f>
        <v>4.4444444444444446</v>
      </c>
      <c r="AI81" s="122"/>
      <c r="AJ81" s="122"/>
      <c r="AK81" s="122">
        <f t="shared" ref="AK81:AK126" si="39">$Y$1/R81</f>
        <v>4.4444444444444446</v>
      </c>
      <c r="AL81" s="122"/>
      <c r="AM81" s="122"/>
      <c r="AN81" s="122">
        <f t="shared" ref="AN81:AN126" si="40">$Y$1/R81</f>
        <v>4.4444444444444446</v>
      </c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130">
        <v>30022094</v>
      </c>
      <c r="F82" s="118"/>
      <c r="G82" s="118"/>
      <c r="H82" s="118"/>
      <c r="I82" s="64"/>
      <c r="J82" s="118"/>
      <c r="K82" s="118"/>
      <c r="L82" s="116"/>
      <c r="M82" s="8"/>
      <c r="N82" s="126" t="s">
        <v>237</v>
      </c>
      <c r="O82" s="10">
        <f>$O$81</f>
        <v>3</v>
      </c>
      <c r="P82" s="10">
        <v>90</v>
      </c>
      <c r="Q82" s="11" t="s">
        <v>73</v>
      </c>
      <c r="R82" s="43">
        <f t="shared" si="34"/>
        <v>40</v>
      </c>
      <c r="X82" s="122"/>
      <c r="Y82" s="50">
        <f t="shared" si="35"/>
        <v>25</v>
      </c>
      <c r="Z82" s="50"/>
      <c r="AA82" s="50"/>
      <c r="AB82" s="50">
        <f t="shared" si="36"/>
        <v>25</v>
      </c>
      <c r="AC82" s="121"/>
      <c r="AD82" s="122"/>
      <c r="AE82" s="122">
        <f t="shared" si="37"/>
        <v>25</v>
      </c>
      <c r="AF82" s="122"/>
      <c r="AG82" s="122"/>
      <c r="AH82" s="122">
        <f t="shared" si="38"/>
        <v>25</v>
      </c>
      <c r="AI82" s="122"/>
      <c r="AJ82" s="122"/>
      <c r="AK82" s="122">
        <f t="shared" si="39"/>
        <v>25</v>
      </c>
      <c r="AL82" s="122"/>
      <c r="AM82" s="122"/>
      <c r="AN82" s="122">
        <f t="shared" si="40"/>
        <v>25</v>
      </c>
    </row>
    <row r="83" spans="1:40" ht="22.5" customHeight="1" x14ac:dyDescent="0.55000000000000004">
      <c r="A83" s="5">
        <v>1000</v>
      </c>
      <c r="B83" s="52" t="s">
        <v>66</v>
      </c>
      <c r="C83" s="63"/>
      <c r="D83" s="64"/>
      <c r="E83" s="118"/>
      <c r="F83" s="89">
        <v>30022095</v>
      </c>
      <c r="G83" s="118"/>
      <c r="H83" s="118"/>
      <c r="I83" s="64"/>
      <c r="J83" s="118"/>
      <c r="K83" s="118"/>
      <c r="L83" s="105"/>
      <c r="M83" s="8"/>
      <c r="N83" s="16" t="s">
        <v>240</v>
      </c>
      <c r="O83" s="10">
        <f t="shared" ref="O83:O91" si="41">$O$81</f>
        <v>3</v>
      </c>
      <c r="P83" s="10">
        <v>9</v>
      </c>
      <c r="Q83" s="11" t="s">
        <v>72</v>
      </c>
      <c r="R83" s="43">
        <f t="shared" si="34"/>
        <v>400</v>
      </c>
      <c r="X83" s="122"/>
      <c r="Y83" s="50">
        <f t="shared" si="35"/>
        <v>2.5</v>
      </c>
      <c r="Z83" s="50"/>
      <c r="AA83" s="50"/>
      <c r="AB83" s="50">
        <f t="shared" si="36"/>
        <v>2.5</v>
      </c>
      <c r="AC83" s="121"/>
      <c r="AD83" s="122"/>
      <c r="AE83" s="122">
        <f t="shared" si="37"/>
        <v>2.5</v>
      </c>
      <c r="AF83" s="122"/>
      <c r="AG83" s="122"/>
      <c r="AH83" s="122">
        <f t="shared" si="38"/>
        <v>2.5</v>
      </c>
      <c r="AI83" s="122"/>
      <c r="AJ83" s="122"/>
      <c r="AK83" s="122">
        <f t="shared" si="39"/>
        <v>2.5</v>
      </c>
      <c r="AL83" s="122"/>
      <c r="AM83" s="122"/>
      <c r="AN83" s="122">
        <f t="shared" si="40"/>
        <v>2.5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118"/>
      <c r="G84" s="89">
        <v>30022096</v>
      </c>
      <c r="H84" s="118"/>
      <c r="I84" s="64"/>
      <c r="J84" s="118"/>
      <c r="K84" s="118"/>
      <c r="L84" s="105"/>
      <c r="M84" s="8"/>
      <c r="N84" s="16" t="s">
        <v>241</v>
      </c>
      <c r="O84" s="10">
        <f t="shared" si="41"/>
        <v>3</v>
      </c>
      <c r="P84" s="10">
        <v>12</v>
      </c>
      <c r="Q84" s="11" t="s">
        <v>84</v>
      </c>
      <c r="R84" s="43">
        <f t="shared" si="34"/>
        <v>300</v>
      </c>
      <c r="X84" s="122"/>
      <c r="Y84" s="50">
        <f t="shared" si="35"/>
        <v>3.3333333333333335</v>
      </c>
      <c r="Z84" s="50"/>
      <c r="AA84" s="50"/>
      <c r="AB84" s="50">
        <f t="shared" si="36"/>
        <v>3.3333333333333335</v>
      </c>
      <c r="AC84" s="121"/>
      <c r="AD84" s="122"/>
      <c r="AE84" s="122">
        <f t="shared" si="37"/>
        <v>3.3333333333333335</v>
      </c>
      <c r="AF84" s="122"/>
      <c r="AG84" s="122"/>
      <c r="AH84" s="122">
        <f t="shared" si="38"/>
        <v>3.3333333333333335</v>
      </c>
      <c r="AI84" s="122"/>
      <c r="AJ84" s="122"/>
      <c r="AK84" s="122">
        <f t="shared" si="39"/>
        <v>3.3333333333333335</v>
      </c>
      <c r="AL84" s="122"/>
      <c r="AM84" s="122"/>
      <c r="AN84" s="122">
        <f t="shared" si="40"/>
        <v>3.3333333333333335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118"/>
      <c r="H85" s="64">
        <v>10030754</v>
      </c>
      <c r="I85" s="64"/>
      <c r="J85" s="118"/>
      <c r="K85" s="118"/>
      <c r="L85" s="105"/>
      <c r="M85" s="8"/>
      <c r="N85" s="16" t="s">
        <v>239</v>
      </c>
      <c r="O85" s="10">
        <f t="shared" si="41"/>
        <v>3</v>
      </c>
      <c r="P85" s="10"/>
      <c r="Q85" s="11"/>
      <c r="R85" s="43"/>
      <c r="X85" s="122"/>
      <c r="Y85" s="50"/>
      <c r="Z85" s="50"/>
      <c r="AA85" s="50"/>
      <c r="AB85" s="50"/>
      <c r="AC85" s="121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89">
        <v>30022097</v>
      </c>
      <c r="G86" s="118"/>
      <c r="H86" s="118"/>
      <c r="I86" s="64"/>
      <c r="J86" s="118"/>
      <c r="K86" s="118"/>
      <c r="L86" s="105"/>
      <c r="M86" s="8"/>
      <c r="N86" s="91" t="s">
        <v>244</v>
      </c>
      <c r="O86" s="10">
        <f t="shared" si="41"/>
        <v>3</v>
      </c>
      <c r="P86" s="10">
        <v>36</v>
      </c>
      <c r="Q86" s="11" t="s">
        <v>72</v>
      </c>
      <c r="R86" s="43">
        <f t="shared" si="34"/>
        <v>100</v>
      </c>
      <c r="X86" s="122"/>
      <c r="Y86" s="50">
        <f t="shared" si="35"/>
        <v>10</v>
      </c>
      <c r="Z86" s="50"/>
      <c r="AA86" s="50"/>
      <c r="AB86" s="50">
        <f t="shared" si="36"/>
        <v>10</v>
      </c>
      <c r="AC86" s="121"/>
      <c r="AD86" s="122"/>
      <c r="AE86" s="122">
        <f t="shared" si="37"/>
        <v>10</v>
      </c>
      <c r="AF86" s="122"/>
      <c r="AG86" s="122"/>
      <c r="AH86" s="122">
        <f t="shared" si="38"/>
        <v>10</v>
      </c>
      <c r="AI86" s="122"/>
      <c r="AJ86" s="122"/>
      <c r="AK86" s="122">
        <f t="shared" si="39"/>
        <v>10</v>
      </c>
      <c r="AL86" s="122"/>
      <c r="AM86" s="122"/>
      <c r="AN86" s="122">
        <f t="shared" si="40"/>
        <v>10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64"/>
      <c r="G87" s="89">
        <v>30022098</v>
      </c>
      <c r="H87" s="118"/>
      <c r="I87" s="64"/>
      <c r="J87" s="118"/>
      <c r="K87" s="118"/>
      <c r="L87" s="105"/>
      <c r="M87" s="8"/>
      <c r="N87" s="91" t="s">
        <v>243</v>
      </c>
      <c r="O87" s="10">
        <f t="shared" si="41"/>
        <v>3</v>
      </c>
      <c r="P87" s="10">
        <v>72</v>
      </c>
      <c r="Q87" s="11" t="s">
        <v>84</v>
      </c>
      <c r="R87" s="43">
        <f t="shared" si="34"/>
        <v>50</v>
      </c>
      <c r="X87" s="122"/>
      <c r="Y87" s="50">
        <f t="shared" si="35"/>
        <v>20</v>
      </c>
      <c r="Z87" s="50"/>
      <c r="AA87" s="50"/>
      <c r="AB87" s="50">
        <f t="shared" si="36"/>
        <v>20</v>
      </c>
      <c r="AC87" s="121"/>
      <c r="AD87" s="122"/>
      <c r="AE87" s="122">
        <f t="shared" si="37"/>
        <v>20</v>
      </c>
      <c r="AF87" s="122"/>
      <c r="AG87" s="122"/>
      <c r="AH87" s="122">
        <f t="shared" si="38"/>
        <v>20</v>
      </c>
      <c r="AI87" s="122"/>
      <c r="AJ87" s="122"/>
      <c r="AK87" s="122">
        <f t="shared" si="39"/>
        <v>20</v>
      </c>
      <c r="AL87" s="122"/>
      <c r="AM87" s="122"/>
      <c r="AN87" s="122">
        <f t="shared" si="40"/>
        <v>20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118"/>
      <c r="G88" s="64"/>
      <c r="H88" s="64">
        <v>10030755</v>
      </c>
      <c r="I88" s="64"/>
      <c r="J88" s="118"/>
      <c r="K88" s="118"/>
      <c r="L88" s="105"/>
      <c r="M88" s="8"/>
      <c r="N88" s="91" t="s">
        <v>245</v>
      </c>
      <c r="O88" s="10">
        <f t="shared" si="41"/>
        <v>3</v>
      </c>
      <c r="P88" s="10"/>
      <c r="Q88" s="11"/>
      <c r="R88" s="43"/>
      <c r="X88" s="122"/>
      <c r="Y88" s="50"/>
      <c r="Z88" s="50"/>
      <c r="AA88" s="50"/>
      <c r="AB88" s="50"/>
      <c r="AC88" s="121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89">
        <v>30022099</v>
      </c>
      <c r="G89" s="118"/>
      <c r="H89" s="118"/>
      <c r="I89" s="64"/>
      <c r="J89" s="118"/>
      <c r="K89" s="118"/>
      <c r="L89" s="105"/>
      <c r="M89" s="8"/>
      <c r="N89" s="91" t="s">
        <v>247</v>
      </c>
      <c r="O89" s="10">
        <f t="shared" si="41"/>
        <v>3</v>
      </c>
      <c r="P89" s="10">
        <v>12</v>
      </c>
      <c r="Q89" s="11" t="s">
        <v>84</v>
      </c>
      <c r="R89" s="43">
        <f t="shared" si="34"/>
        <v>300</v>
      </c>
      <c r="X89" s="122"/>
      <c r="Y89" s="50">
        <f t="shared" si="35"/>
        <v>3.3333333333333335</v>
      </c>
      <c r="Z89" s="50"/>
      <c r="AA89" s="50"/>
      <c r="AB89" s="50">
        <f t="shared" si="36"/>
        <v>3.3333333333333335</v>
      </c>
      <c r="AC89" s="121"/>
      <c r="AD89" s="122"/>
      <c r="AE89" s="122">
        <f t="shared" si="37"/>
        <v>3.3333333333333335</v>
      </c>
      <c r="AF89" s="122"/>
      <c r="AG89" s="122"/>
      <c r="AH89" s="122">
        <f t="shared" si="38"/>
        <v>3.3333333333333335</v>
      </c>
      <c r="AI89" s="122"/>
      <c r="AJ89" s="122"/>
      <c r="AK89" s="122">
        <f t="shared" si="39"/>
        <v>3.3333333333333335</v>
      </c>
      <c r="AL89" s="122"/>
      <c r="AM89" s="122"/>
      <c r="AN89" s="122">
        <f t="shared" si="40"/>
        <v>3.3333333333333335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64"/>
      <c r="G90" s="89">
        <v>30022100</v>
      </c>
      <c r="H90" s="118"/>
      <c r="I90" s="64"/>
      <c r="J90" s="118"/>
      <c r="K90" s="118"/>
      <c r="L90" s="105"/>
      <c r="M90" s="8"/>
      <c r="N90" s="91" t="s">
        <v>246</v>
      </c>
      <c r="O90" s="10">
        <f t="shared" si="41"/>
        <v>3</v>
      </c>
      <c r="P90" s="10">
        <v>9</v>
      </c>
      <c r="Q90" s="11" t="s">
        <v>72</v>
      </c>
      <c r="R90" s="43">
        <f t="shared" si="34"/>
        <v>400</v>
      </c>
      <c r="X90" s="122"/>
      <c r="Y90" s="50">
        <f t="shared" si="35"/>
        <v>2.5</v>
      </c>
      <c r="Z90" s="50"/>
      <c r="AA90" s="50"/>
      <c r="AB90" s="50">
        <f t="shared" si="36"/>
        <v>2.5</v>
      </c>
      <c r="AC90" s="121"/>
      <c r="AD90" s="122"/>
      <c r="AE90" s="122">
        <f t="shared" si="37"/>
        <v>2.5</v>
      </c>
      <c r="AF90" s="122"/>
      <c r="AG90" s="122"/>
      <c r="AH90" s="122">
        <f t="shared" si="38"/>
        <v>2.5</v>
      </c>
      <c r="AI90" s="122"/>
      <c r="AJ90" s="122"/>
      <c r="AK90" s="122">
        <f t="shared" si="39"/>
        <v>2.5</v>
      </c>
      <c r="AL90" s="122"/>
      <c r="AM90" s="122"/>
      <c r="AN90" s="122">
        <f t="shared" si="40"/>
        <v>2.5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118"/>
      <c r="G91" s="64"/>
      <c r="H91" s="64">
        <v>10030756</v>
      </c>
      <c r="I91" s="64"/>
      <c r="J91" s="118"/>
      <c r="K91" s="118"/>
      <c r="L91" s="105"/>
      <c r="M91" s="8"/>
      <c r="N91" s="91" t="s">
        <v>242</v>
      </c>
      <c r="O91" s="10">
        <f t="shared" si="41"/>
        <v>3</v>
      </c>
      <c r="P91" s="10"/>
      <c r="Q91" s="11"/>
      <c r="R91" s="43"/>
      <c r="X91" s="122"/>
      <c r="Y91" s="50"/>
      <c r="Z91" s="50"/>
      <c r="AA91" s="50"/>
      <c r="AB91" s="50"/>
      <c r="AC91" s="121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</row>
    <row r="92" spans="1:40" ht="22.5" customHeight="1" x14ac:dyDescent="0.55000000000000004">
      <c r="A92" s="5">
        <v>1000</v>
      </c>
      <c r="B92" s="52" t="s">
        <v>66</v>
      </c>
      <c r="C92" s="114"/>
      <c r="D92" s="71"/>
      <c r="E92" s="71">
        <v>10035144</v>
      </c>
      <c r="F92" s="71"/>
      <c r="G92" s="71"/>
      <c r="H92" s="71"/>
      <c r="I92" s="64"/>
      <c r="J92" s="64"/>
      <c r="K92" s="71"/>
      <c r="L92" s="116"/>
      <c r="M92" s="8"/>
      <c r="N92" s="91" t="s">
        <v>461</v>
      </c>
      <c r="O92" s="10">
        <v>5.1944022607297628E-2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10033352</v>
      </c>
      <c r="F93" s="71"/>
      <c r="G93" s="71"/>
      <c r="H93" s="71"/>
      <c r="I93" s="64"/>
      <c r="J93" s="64"/>
      <c r="K93" s="71"/>
      <c r="L93" s="116"/>
      <c r="M93" s="8"/>
      <c r="N93" s="91" t="s">
        <v>93</v>
      </c>
      <c r="O93" s="10">
        <v>6.1292979046630416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10033353</v>
      </c>
      <c r="F94" s="71"/>
      <c r="G94" s="71"/>
      <c r="H94" s="71"/>
      <c r="I94" s="64"/>
      <c r="J94" s="64"/>
      <c r="K94" s="71"/>
      <c r="L94" s="116"/>
      <c r="M94" s="8"/>
      <c r="N94" s="91" t="s">
        <v>94</v>
      </c>
      <c r="O94" s="10">
        <v>0.27362937074388577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10033354</v>
      </c>
      <c r="F95" s="71"/>
      <c r="G95" s="71"/>
      <c r="H95" s="71"/>
      <c r="I95" s="64"/>
      <c r="J95" s="64"/>
      <c r="K95" s="71"/>
      <c r="L95" s="116"/>
      <c r="M95" s="8"/>
      <c r="N95" s="91" t="s">
        <v>95</v>
      </c>
      <c r="O95" s="10">
        <v>5.4725874148777151E-2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10033355</v>
      </c>
      <c r="F96" s="71"/>
      <c r="G96" s="71"/>
      <c r="H96" s="71"/>
      <c r="I96" s="64"/>
      <c r="J96" s="64"/>
      <c r="K96" s="71"/>
      <c r="L96" s="116"/>
      <c r="M96" s="8"/>
      <c r="N96" s="91" t="s">
        <v>96</v>
      </c>
      <c r="O96" s="10">
        <v>3.9949888128607323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10033356</v>
      </c>
      <c r="F97" s="71"/>
      <c r="G97" s="71"/>
      <c r="H97" s="71"/>
      <c r="I97" s="64"/>
      <c r="J97" s="64"/>
      <c r="K97" s="71"/>
      <c r="L97" s="116"/>
      <c r="M97" s="8"/>
      <c r="N97" s="91" t="s">
        <v>97</v>
      </c>
      <c r="O97" s="10">
        <v>0.54725874148777154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10033357</v>
      </c>
      <c r="F98" s="71"/>
      <c r="G98" s="71"/>
      <c r="H98" s="71"/>
      <c r="I98" s="64"/>
      <c r="J98" s="64"/>
      <c r="K98" s="71"/>
      <c r="L98" s="116"/>
      <c r="M98" s="8"/>
      <c r="N98" s="91" t="s">
        <v>98</v>
      </c>
      <c r="O98" s="10">
        <v>0.2189034965951086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63"/>
      <c r="D99" s="134">
        <v>30023548</v>
      </c>
      <c r="E99" s="118"/>
      <c r="F99" s="118"/>
      <c r="G99" s="118"/>
      <c r="H99" s="118"/>
      <c r="I99" s="64"/>
      <c r="J99" s="118"/>
      <c r="K99" s="118"/>
      <c r="L99" s="105"/>
      <c r="M99" s="8"/>
      <c r="N99" s="91" t="s">
        <v>430</v>
      </c>
      <c r="O99" s="10">
        <f>4*O3</f>
        <v>4</v>
      </c>
      <c r="P99" s="10">
        <f>16</f>
        <v>16</v>
      </c>
      <c r="Q99" s="11" t="s">
        <v>75</v>
      </c>
      <c r="R99" s="43">
        <f t="shared" si="34"/>
        <v>225</v>
      </c>
      <c r="X99" s="122"/>
      <c r="Y99" s="50">
        <f t="shared" si="35"/>
        <v>4.4444444444444446</v>
      </c>
      <c r="Z99" s="50"/>
      <c r="AA99" s="50"/>
      <c r="AB99" s="50">
        <f t="shared" si="36"/>
        <v>4.4444444444444446</v>
      </c>
      <c r="AC99" s="121"/>
      <c r="AD99" s="122"/>
      <c r="AE99" s="122">
        <f t="shared" si="37"/>
        <v>4.4444444444444446</v>
      </c>
      <c r="AF99" s="122"/>
      <c r="AG99" s="122"/>
      <c r="AH99" s="122">
        <f t="shared" si="38"/>
        <v>4.4444444444444446</v>
      </c>
      <c r="AI99" s="122"/>
      <c r="AJ99" s="122"/>
      <c r="AK99" s="122">
        <f t="shared" si="39"/>
        <v>4.4444444444444446</v>
      </c>
      <c r="AL99" s="122"/>
      <c r="AM99" s="122"/>
      <c r="AN99" s="122">
        <f t="shared" si="40"/>
        <v>4.4444444444444446</v>
      </c>
    </row>
    <row r="100" spans="1:40" ht="22.5" customHeight="1" x14ac:dyDescent="0.55000000000000004">
      <c r="A100" s="5">
        <v>1000</v>
      </c>
      <c r="B100" s="52" t="s">
        <v>66</v>
      </c>
      <c r="C100" s="63"/>
      <c r="D100" s="64"/>
      <c r="E100" s="89">
        <v>30022102</v>
      </c>
      <c r="F100" s="118"/>
      <c r="G100" s="118"/>
      <c r="H100" s="118"/>
      <c r="I100" s="64"/>
      <c r="J100" s="118"/>
      <c r="K100" s="118"/>
      <c r="L100" s="105"/>
      <c r="M100" s="8"/>
      <c r="N100" s="91" t="s">
        <v>248</v>
      </c>
      <c r="O100" s="10">
        <f>$O$99</f>
        <v>4</v>
      </c>
      <c r="P100" s="10">
        <v>100</v>
      </c>
      <c r="Q100" s="11" t="s">
        <v>73</v>
      </c>
      <c r="R100" s="43">
        <f t="shared" si="34"/>
        <v>36</v>
      </c>
      <c r="X100" s="122"/>
      <c r="Y100" s="50">
        <f t="shared" si="35"/>
        <v>27.777777777777779</v>
      </c>
      <c r="Z100" s="50"/>
      <c r="AA100" s="50"/>
      <c r="AB100" s="50">
        <f t="shared" si="36"/>
        <v>27.777777777777779</v>
      </c>
      <c r="AC100" s="121"/>
      <c r="AD100" s="122"/>
      <c r="AE100" s="122">
        <f t="shared" si="37"/>
        <v>27.777777777777779</v>
      </c>
      <c r="AF100" s="122"/>
      <c r="AG100" s="122"/>
      <c r="AH100" s="122">
        <f t="shared" si="38"/>
        <v>27.777777777777779</v>
      </c>
      <c r="AI100" s="122"/>
      <c r="AJ100" s="122"/>
      <c r="AK100" s="122">
        <f t="shared" si="39"/>
        <v>27.777777777777779</v>
      </c>
      <c r="AL100" s="122"/>
      <c r="AM100" s="122"/>
      <c r="AN100" s="122">
        <f t="shared" si="40"/>
        <v>27.777777777777779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71"/>
      <c r="F101" s="89">
        <v>30023039</v>
      </c>
      <c r="G101" s="118"/>
      <c r="H101" s="118"/>
      <c r="I101" s="64"/>
      <c r="J101" s="64"/>
      <c r="K101" s="118"/>
      <c r="L101" s="105"/>
      <c r="M101" s="8"/>
      <c r="N101" s="91" t="s">
        <v>252</v>
      </c>
      <c r="O101" s="10">
        <f t="shared" ref="O101:O109" si="42">$O$99</f>
        <v>4</v>
      </c>
      <c r="P101" s="10">
        <v>9</v>
      </c>
      <c r="Q101" s="11" t="s">
        <v>72</v>
      </c>
      <c r="R101" s="43">
        <f t="shared" si="34"/>
        <v>400</v>
      </c>
      <c r="X101" s="122"/>
      <c r="Y101" s="50">
        <f t="shared" si="35"/>
        <v>2.5</v>
      </c>
      <c r="Z101" s="50"/>
      <c r="AA101" s="50"/>
      <c r="AB101" s="50">
        <f t="shared" si="36"/>
        <v>2.5</v>
      </c>
      <c r="AC101" s="121"/>
      <c r="AD101" s="122"/>
      <c r="AE101" s="122">
        <f t="shared" si="37"/>
        <v>2.5</v>
      </c>
      <c r="AF101" s="122"/>
      <c r="AG101" s="122"/>
      <c r="AH101" s="122">
        <f t="shared" si="38"/>
        <v>2.5</v>
      </c>
      <c r="AI101" s="122"/>
      <c r="AJ101" s="122"/>
      <c r="AK101" s="122">
        <f t="shared" si="39"/>
        <v>2.5</v>
      </c>
      <c r="AL101" s="122"/>
      <c r="AM101" s="122"/>
      <c r="AN101" s="122">
        <f t="shared" si="40"/>
        <v>2.5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64"/>
      <c r="G102" s="89">
        <v>30023040</v>
      </c>
      <c r="H102" s="118"/>
      <c r="I102" s="64"/>
      <c r="J102" s="64"/>
      <c r="K102" s="118"/>
      <c r="L102" s="105"/>
      <c r="M102" s="8"/>
      <c r="N102" s="91" t="s">
        <v>251</v>
      </c>
      <c r="O102" s="10">
        <f t="shared" si="42"/>
        <v>4</v>
      </c>
      <c r="P102" s="10">
        <v>12</v>
      </c>
      <c r="Q102" s="11" t="s">
        <v>84</v>
      </c>
      <c r="R102" s="43">
        <f t="shared" si="34"/>
        <v>300</v>
      </c>
      <c r="X102" s="122"/>
      <c r="Y102" s="50">
        <f t="shared" si="35"/>
        <v>3.3333333333333335</v>
      </c>
      <c r="Z102" s="50"/>
      <c r="AA102" s="50"/>
      <c r="AB102" s="50">
        <f t="shared" si="36"/>
        <v>3.3333333333333335</v>
      </c>
      <c r="AC102" s="121"/>
      <c r="AD102" s="122"/>
      <c r="AE102" s="122">
        <f t="shared" si="37"/>
        <v>3.3333333333333335</v>
      </c>
      <c r="AF102" s="122"/>
      <c r="AG102" s="122"/>
      <c r="AH102" s="122">
        <f t="shared" si="38"/>
        <v>3.3333333333333335</v>
      </c>
      <c r="AI102" s="122"/>
      <c r="AJ102" s="122"/>
      <c r="AK102" s="122">
        <f t="shared" si="39"/>
        <v>3.3333333333333335</v>
      </c>
      <c r="AL102" s="122"/>
      <c r="AM102" s="122"/>
      <c r="AN102" s="122">
        <f t="shared" si="40"/>
        <v>3.3333333333333335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118"/>
      <c r="G103" s="64"/>
      <c r="H103" s="64">
        <v>10030774</v>
      </c>
      <c r="I103" s="64"/>
      <c r="J103" s="64"/>
      <c r="K103" s="118"/>
      <c r="L103" s="105"/>
      <c r="M103" s="8"/>
      <c r="N103" s="91" t="s">
        <v>250</v>
      </c>
      <c r="O103" s="10">
        <f t="shared" si="42"/>
        <v>4</v>
      </c>
      <c r="P103" s="10"/>
      <c r="Q103" s="11"/>
      <c r="R103" s="43"/>
      <c r="X103" s="122"/>
      <c r="Y103" s="50"/>
      <c r="Z103" s="50"/>
      <c r="AA103" s="50"/>
      <c r="AB103" s="50"/>
      <c r="AC103" s="121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118"/>
      <c r="F104" s="89">
        <v>30023037</v>
      </c>
      <c r="G104" s="118"/>
      <c r="H104" s="118"/>
      <c r="I104" s="118"/>
      <c r="J104" s="64"/>
      <c r="K104" s="118"/>
      <c r="L104" s="105"/>
      <c r="M104" s="8"/>
      <c r="N104" s="91" t="s">
        <v>255</v>
      </c>
      <c r="O104" s="10">
        <f t="shared" si="42"/>
        <v>4</v>
      </c>
      <c r="P104" s="10">
        <v>36</v>
      </c>
      <c r="Q104" s="11" t="s">
        <v>72</v>
      </c>
      <c r="R104" s="43">
        <f t="shared" si="34"/>
        <v>100</v>
      </c>
      <c r="X104" s="122"/>
      <c r="Y104" s="50">
        <f t="shared" si="35"/>
        <v>10</v>
      </c>
      <c r="Z104" s="50"/>
      <c r="AA104" s="50"/>
      <c r="AB104" s="50">
        <f t="shared" si="36"/>
        <v>10</v>
      </c>
      <c r="AC104" s="121"/>
      <c r="AD104" s="122"/>
      <c r="AE104" s="122">
        <f t="shared" si="37"/>
        <v>10</v>
      </c>
      <c r="AF104" s="122"/>
      <c r="AG104" s="122"/>
      <c r="AH104" s="122">
        <f t="shared" si="38"/>
        <v>10</v>
      </c>
      <c r="AI104" s="122"/>
      <c r="AJ104" s="122"/>
      <c r="AK104" s="122">
        <f t="shared" si="39"/>
        <v>10</v>
      </c>
      <c r="AL104" s="122"/>
      <c r="AM104" s="122"/>
      <c r="AN104" s="122">
        <f t="shared" si="40"/>
        <v>10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64"/>
      <c r="G105" s="89">
        <v>30023038</v>
      </c>
      <c r="H105" s="118"/>
      <c r="I105" s="118"/>
      <c r="J105" s="64"/>
      <c r="K105" s="118"/>
      <c r="L105" s="105"/>
      <c r="M105" s="8"/>
      <c r="N105" s="91" t="s">
        <v>254</v>
      </c>
      <c r="O105" s="10">
        <f t="shared" si="42"/>
        <v>4</v>
      </c>
      <c r="P105" s="10">
        <v>72</v>
      </c>
      <c r="Q105" s="11" t="s">
        <v>84</v>
      </c>
      <c r="R105" s="43">
        <f t="shared" si="34"/>
        <v>50</v>
      </c>
      <c r="X105" s="122"/>
      <c r="Y105" s="50">
        <f t="shared" si="35"/>
        <v>20</v>
      </c>
      <c r="Z105" s="50"/>
      <c r="AA105" s="50"/>
      <c r="AB105" s="50">
        <f t="shared" si="36"/>
        <v>20</v>
      </c>
      <c r="AC105" s="121"/>
      <c r="AD105" s="122"/>
      <c r="AE105" s="122">
        <f t="shared" si="37"/>
        <v>20</v>
      </c>
      <c r="AF105" s="122"/>
      <c r="AG105" s="122"/>
      <c r="AH105" s="122">
        <f t="shared" si="38"/>
        <v>20</v>
      </c>
      <c r="AI105" s="122"/>
      <c r="AJ105" s="122"/>
      <c r="AK105" s="122">
        <f t="shared" si="39"/>
        <v>20</v>
      </c>
      <c r="AL105" s="122"/>
      <c r="AM105" s="122"/>
      <c r="AN105" s="122">
        <f t="shared" si="40"/>
        <v>20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118"/>
      <c r="G106" s="64"/>
      <c r="H106" s="64">
        <v>10030773</v>
      </c>
      <c r="I106" s="118"/>
      <c r="J106" s="64"/>
      <c r="K106" s="118"/>
      <c r="L106" s="105"/>
      <c r="M106" s="8"/>
      <c r="N106" s="91" t="s">
        <v>253</v>
      </c>
      <c r="O106" s="10">
        <f t="shared" si="42"/>
        <v>4</v>
      </c>
      <c r="P106" s="10"/>
      <c r="Q106" s="11"/>
      <c r="R106" s="43"/>
      <c r="X106" s="122"/>
      <c r="Y106" s="50"/>
      <c r="Z106" s="50"/>
      <c r="AA106" s="50"/>
      <c r="AB106" s="50"/>
      <c r="AC106" s="121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89">
        <v>30022107</v>
      </c>
      <c r="G107" s="118"/>
      <c r="H107" s="118"/>
      <c r="I107" s="118"/>
      <c r="J107" s="64"/>
      <c r="K107" s="118"/>
      <c r="L107" s="105"/>
      <c r="M107" s="8"/>
      <c r="N107" s="91" t="s">
        <v>258</v>
      </c>
      <c r="O107" s="10">
        <f t="shared" si="42"/>
        <v>4</v>
      </c>
      <c r="P107" s="10">
        <v>12</v>
      </c>
      <c r="Q107" s="11" t="s">
        <v>84</v>
      </c>
      <c r="R107" s="43">
        <f t="shared" si="34"/>
        <v>300</v>
      </c>
      <c r="X107" s="122"/>
      <c r="Y107" s="50">
        <f t="shared" si="35"/>
        <v>3.3333333333333335</v>
      </c>
      <c r="Z107" s="50"/>
      <c r="AA107" s="50"/>
      <c r="AB107" s="50">
        <f t="shared" si="36"/>
        <v>3.3333333333333335</v>
      </c>
      <c r="AC107" s="121"/>
      <c r="AD107" s="122"/>
      <c r="AE107" s="122">
        <f t="shared" si="37"/>
        <v>3.3333333333333335</v>
      </c>
      <c r="AF107" s="122"/>
      <c r="AG107" s="122"/>
      <c r="AH107" s="122">
        <f t="shared" si="38"/>
        <v>3.3333333333333335</v>
      </c>
      <c r="AI107" s="122"/>
      <c r="AJ107" s="122"/>
      <c r="AK107" s="122">
        <f t="shared" si="39"/>
        <v>3.3333333333333335</v>
      </c>
      <c r="AL107" s="122"/>
      <c r="AM107" s="122"/>
      <c r="AN107" s="122">
        <f t="shared" si="40"/>
        <v>3.3333333333333335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64"/>
      <c r="G108" s="89">
        <v>30022108</v>
      </c>
      <c r="H108" s="118"/>
      <c r="I108" s="118"/>
      <c r="J108" s="64"/>
      <c r="K108" s="118"/>
      <c r="L108" s="105"/>
      <c r="M108" s="8"/>
      <c r="N108" s="91" t="s">
        <v>257</v>
      </c>
      <c r="O108" s="10">
        <f t="shared" si="42"/>
        <v>4</v>
      </c>
      <c r="P108" s="10">
        <v>9</v>
      </c>
      <c r="Q108" s="11" t="s">
        <v>72</v>
      </c>
      <c r="R108" s="43">
        <f t="shared" si="34"/>
        <v>400</v>
      </c>
      <c r="X108" s="122"/>
      <c r="Y108" s="50">
        <f t="shared" si="35"/>
        <v>2.5</v>
      </c>
      <c r="Z108" s="50"/>
      <c r="AA108" s="50"/>
      <c r="AB108" s="50">
        <f t="shared" si="36"/>
        <v>2.5</v>
      </c>
      <c r="AC108" s="121"/>
      <c r="AD108" s="122"/>
      <c r="AE108" s="122">
        <f t="shared" si="37"/>
        <v>2.5</v>
      </c>
      <c r="AF108" s="122"/>
      <c r="AG108" s="122"/>
      <c r="AH108" s="122">
        <f t="shared" si="38"/>
        <v>2.5</v>
      </c>
      <c r="AI108" s="122"/>
      <c r="AJ108" s="122"/>
      <c r="AK108" s="122">
        <f t="shared" si="39"/>
        <v>2.5</v>
      </c>
      <c r="AL108" s="122"/>
      <c r="AM108" s="122"/>
      <c r="AN108" s="122">
        <f t="shared" si="40"/>
        <v>2.5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118"/>
      <c r="G109" s="64"/>
      <c r="H109" s="64">
        <v>10030759</v>
      </c>
      <c r="I109" s="118"/>
      <c r="J109" s="64"/>
      <c r="K109" s="118"/>
      <c r="L109" s="105"/>
      <c r="M109" s="8"/>
      <c r="N109" s="91" t="s">
        <v>256</v>
      </c>
      <c r="O109" s="10">
        <f t="shared" si="42"/>
        <v>4</v>
      </c>
      <c r="P109" s="10"/>
      <c r="Q109" s="11"/>
      <c r="R109" s="43"/>
      <c r="X109" s="122"/>
      <c r="Y109" s="50"/>
      <c r="Z109" s="50"/>
      <c r="AA109" s="50"/>
      <c r="AB109" s="50"/>
      <c r="AC109" s="121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</row>
    <row r="110" spans="1:40" ht="22.5" customHeight="1" x14ac:dyDescent="0.55000000000000004">
      <c r="A110" s="5">
        <v>1000</v>
      </c>
      <c r="B110" s="52" t="s">
        <v>66</v>
      </c>
      <c r="C110" s="114"/>
      <c r="D110" s="71"/>
      <c r="E110" s="71">
        <v>10035144</v>
      </c>
      <c r="F110" s="71"/>
      <c r="G110" s="71"/>
      <c r="H110" s="71"/>
      <c r="I110" s="64"/>
      <c r="J110" s="64"/>
      <c r="K110" s="71"/>
      <c r="L110" s="116"/>
      <c r="M110" s="8"/>
      <c r="N110" s="91" t="s">
        <v>461</v>
      </c>
      <c r="O110" s="10">
        <v>0.12666370090196724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10033352</v>
      </c>
      <c r="F111" s="71"/>
      <c r="G111" s="71"/>
      <c r="H111" s="71"/>
      <c r="I111" s="64"/>
      <c r="J111" s="64"/>
      <c r="K111" s="71"/>
      <c r="L111" s="116"/>
      <c r="M111" s="8"/>
      <c r="N111" s="91" t="s">
        <v>93</v>
      </c>
      <c r="O111" s="10">
        <v>14.946080753211115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10033353</v>
      </c>
      <c r="F112" s="71"/>
      <c r="G112" s="71"/>
      <c r="H112" s="71"/>
      <c r="I112" s="64"/>
      <c r="J112" s="64"/>
      <c r="K112" s="71"/>
      <c r="L112" s="116"/>
      <c r="M112" s="8"/>
      <c r="N112" s="91" t="s">
        <v>94</v>
      </c>
      <c r="O112" s="10">
        <v>0.66723574791121043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10033354</v>
      </c>
      <c r="F113" s="71"/>
      <c r="G113" s="71"/>
      <c r="H113" s="71"/>
      <c r="I113" s="64"/>
      <c r="J113" s="64"/>
      <c r="K113" s="71"/>
      <c r="L113" s="116"/>
      <c r="M113" s="8"/>
      <c r="N113" s="91" t="s">
        <v>95</v>
      </c>
      <c r="O113" s="10">
        <v>0.13344714958224208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10033355</v>
      </c>
      <c r="F114" s="71"/>
      <c r="G114" s="71"/>
      <c r="H114" s="71"/>
      <c r="I114" s="64"/>
      <c r="J114" s="64"/>
      <c r="K114" s="71"/>
      <c r="L114" s="116"/>
      <c r="M114" s="8"/>
      <c r="N114" s="91" t="s">
        <v>96</v>
      </c>
      <c r="O114" s="10">
        <v>9.7416419195036728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10033356</v>
      </c>
      <c r="F115" s="71"/>
      <c r="G115" s="71"/>
      <c r="H115" s="71"/>
      <c r="I115" s="64"/>
      <c r="J115" s="64"/>
      <c r="K115" s="71"/>
      <c r="L115" s="116"/>
      <c r="M115" s="8"/>
      <c r="N115" s="91" t="s">
        <v>97</v>
      </c>
      <c r="O115" s="10">
        <v>1.3344714958224209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10033357</v>
      </c>
      <c r="F116" s="71"/>
      <c r="G116" s="71"/>
      <c r="H116" s="71"/>
      <c r="I116" s="64"/>
      <c r="J116" s="64"/>
      <c r="K116" s="71"/>
      <c r="L116" s="116"/>
      <c r="M116" s="8"/>
      <c r="N116" s="91" t="s">
        <v>98</v>
      </c>
      <c r="O116" s="10">
        <v>0.5337885983289683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134">
        <v>30023549</v>
      </c>
      <c r="E117" s="71"/>
      <c r="F117" s="71"/>
      <c r="G117" s="71"/>
      <c r="H117" s="71"/>
      <c r="I117" s="64"/>
      <c r="J117" s="64"/>
      <c r="K117" s="117"/>
      <c r="L117" s="116"/>
      <c r="M117" s="8"/>
      <c r="N117" s="91" t="s">
        <v>431</v>
      </c>
      <c r="O117" s="10">
        <v>2</v>
      </c>
      <c r="P117" s="10">
        <f>16</f>
        <v>16</v>
      </c>
      <c r="Q117" s="11" t="s">
        <v>75</v>
      </c>
      <c r="R117" s="43">
        <f t="shared" si="34"/>
        <v>225</v>
      </c>
      <c r="X117" s="122"/>
      <c r="Y117" s="50">
        <f t="shared" si="35"/>
        <v>4.4444444444444446</v>
      </c>
      <c r="Z117" s="50"/>
      <c r="AA117" s="50"/>
      <c r="AB117" s="50">
        <f t="shared" si="36"/>
        <v>4.4444444444444446</v>
      </c>
      <c r="AC117" s="121"/>
      <c r="AD117" s="122"/>
      <c r="AE117" s="122">
        <f t="shared" si="37"/>
        <v>4.4444444444444446</v>
      </c>
      <c r="AF117" s="122"/>
      <c r="AG117" s="122"/>
      <c r="AH117" s="122">
        <f t="shared" si="38"/>
        <v>4.4444444444444446</v>
      </c>
      <c r="AI117" s="122"/>
      <c r="AJ117" s="122"/>
      <c r="AK117" s="122">
        <f t="shared" si="39"/>
        <v>4.4444444444444446</v>
      </c>
      <c r="AL117" s="122"/>
      <c r="AM117" s="122"/>
      <c r="AN117" s="122">
        <f t="shared" si="40"/>
        <v>4.4444444444444446</v>
      </c>
    </row>
    <row r="118" spans="1:40" ht="22.5" customHeight="1" x14ac:dyDescent="0.55000000000000004">
      <c r="A118" s="5">
        <v>1000</v>
      </c>
      <c r="B118" s="52" t="s">
        <v>66</v>
      </c>
      <c r="C118" s="63"/>
      <c r="D118" s="64"/>
      <c r="E118" s="71">
        <v>10030752</v>
      </c>
      <c r="F118" s="64"/>
      <c r="G118" s="71"/>
      <c r="H118" s="64"/>
      <c r="I118" s="64"/>
      <c r="J118" s="64"/>
      <c r="K118" s="118"/>
      <c r="L118" s="105"/>
      <c r="M118" s="8"/>
      <c r="N118" s="91" t="s">
        <v>177</v>
      </c>
      <c r="O118" s="10">
        <f>O117</f>
        <v>2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71"/>
      <c r="E119" s="71">
        <v>10035144</v>
      </c>
      <c r="F119" s="71"/>
      <c r="G119" s="71"/>
      <c r="H119" s="71"/>
      <c r="I119" s="64"/>
      <c r="J119" s="64"/>
      <c r="K119" s="71"/>
      <c r="L119" s="116"/>
      <c r="M119" s="8"/>
      <c r="N119" s="91" t="s">
        <v>461</v>
      </c>
      <c r="O119" s="10">
        <v>2.7689709670194553E-3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10033352</v>
      </c>
      <c r="F120" s="71"/>
      <c r="G120" s="71"/>
      <c r="H120" s="71"/>
      <c r="I120" s="64"/>
      <c r="J120" s="64"/>
      <c r="K120" s="71"/>
      <c r="L120" s="116"/>
      <c r="M120" s="8"/>
      <c r="N120" s="91" t="s">
        <v>93</v>
      </c>
      <c r="O120" s="10">
        <v>0.32673341598000855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10033353</v>
      </c>
      <c r="F121" s="71"/>
      <c r="G121" s="71"/>
      <c r="H121" s="71"/>
      <c r="I121" s="64"/>
      <c r="J121" s="64"/>
      <c r="K121" s="71"/>
      <c r="L121" s="116"/>
      <c r="M121" s="8"/>
      <c r="N121" s="91" t="s">
        <v>94</v>
      </c>
      <c r="O121" s="10">
        <v>1.4586313213393237E-2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10033354</v>
      </c>
      <c r="F122" s="71"/>
      <c r="G122" s="71"/>
      <c r="H122" s="71"/>
      <c r="I122" s="64"/>
      <c r="J122" s="64"/>
      <c r="K122" s="71"/>
      <c r="L122" s="116"/>
      <c r="M122" s="8"/>
      <c r="N122" s="91" t="s">
        <v>95</v>
      </c>
      <c r="O122" s="10">
        <v>2.9172626426786476E-3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10033355</v>
      </c>
      <c r="F123" s="71"/>
      <c r="G123" s="71"/>
      <c r="H123" s="71"/>
      <c r="I123" s="64"/>
      <c r="J123" s="64"/>
      <c r="K123" s="71"/>
      <c r="L123" s="116"/>
      <c r="M123" s="8"/>
      <c r="N123" s="91" t="s">
        <v>96</v>
      </c>
      <c r="O123" s="10">
        <v>0.21296017291554128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10033356</v>
      </c>
      <c r="F124" s="71"/>
      <c r="G124" s="71"/>
      <c r="H124" s="71"/>
      <c r="I124" s="64"/>
      <c r="J124" s="64"/>
      <c r="K124" s="71"/>
      <c r="L124" s="116"/>
      <c r="M124" s="8"/>
      <c r="N124" s="91" t="s">
        <v>97</v>
      </c>
      <c r="O124" s="10">
        <v>2.9172626426786474E-2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10033357</v>
      </c>
      <c r="F125" s="71"/>
      <c r="G125" s="71"/>
      <c r="H125" s="71"/>
      <c r="I125" s="64"/>
      <c r="J125" s="64"/>
      <c r="K125" s="71"/>
      <c r="L125" s="116"/>
      <c r="M125" s="8"/>
      <c r="N125" s="91" t="s">
        <v>98</v>
      </c>
      <c r="O125" s="10">
        <v>1.166905057071459E-2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63"/>
      <c r="D126" s="134">
        <v>30023550</v>
      </c>
      <c r="E126" s="71"/>
      <c r="F126" s="64"/>
      <c r="G126" s="71"/>
      <c r="H126" s="118"/>
      <c r="I126" s="118"/>
      <c r="J126" s="118"/>
      <c r="K126" s="118"/>
      <c r="L126" s="105"/>
      <c r="M126" s="8"/>
      <c r="N126" s="91" t="s">
        <v>432</v>
      </c>
      <c r="O126" s="10">
        <v>1</v>
      </c>
      <c r="P126" s="10">
        <f>16</f>
        <v>16</v>
      </c>
      <c r="Q126" s="11" t="s">
        <v>75</v>
      </c>
      <c r="R126" s="43">
        <f t="shared" si="34"/>
        <v>225</v>
      </c>
      <c r="X126" s="122"/>
      <c r="Y126" s="50">
        <f t="shared" si="35"/>
        <v>4.4444444444444446</v>
      </c>
      <c r="Z126" s="50"/>
      <c r="AA126" s="50"/>
      <c r="AB126" s="50">
        <f t="shared" si="36"/>
        <v>4.4444444444444446</v>
      </c>
      <c r="AC126" s="121"/>
      <c r="AD126" s="122"/>
      <c r="AE126" s="122">
        <f t="shared" si="37"/>
        <v>4.4444444444444446</v>
      </c>
      <c r="AF126" s="122"/>
      <c r="AG126" s="122"/>
      <c r="AH126" s="122">
        <f t="shared" si="38"/>
        <v>4.4444444444444446</v>
      </c>
      <c r="AI126" s="122"/>
      <c r="AJ126" s="122"/>
      <c r="AK126" s="122">
        <f t="shared" si="39"/>
        <v>4.4444444444444446</v>
      </c>
      <c r="AL126" s="122"/>
      <c r="AM126" s="122"/>
      <c r="AN126" s="122">
        <f t="shared" si="40"/>
        <v>4.4444444444444446</v>
      </c>
    </row>
    <row r="127" spans="1:40" ht="22.5" customHeight="1" x14ac:dyDescent="0.55000000000000004">
      <c r="A127" s="5">
        <v>1000</v>
      </c>
      <c r="B127" s="52" t="s">
        <v>66</v>
      </c>
      <c r="C127" s="63"/>
      <c r="D127" s="64"/>
      <c r="E127" s="71">
        <v>10030753</v>
      </c>
      <c r="F127" s="64"/>
      <c r="G127" s="71"/>
      <c r="H127" s="118"/>
      <c r="I127" s="118"/>
      <c r="J127" s="118"/>
      <c r="K127" s="64"/>
      <c r="L127" s="105"/>
      <c r="M127" s="8"/>
      <c r="N127" s="91" t="s">
        <v>178</v>
      </c>
      <c r="O127" s="10">
        <v>1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114"/>
      <c r="D128" s="71"/>
      <c r="E128" s="71">
        <v>10035144</v>
      </c>
      <c r="F128" s="71"/>
      <c r="G128" s="71"/>
      <c r="H128" s="71"/>
      <c r="I128" s="64"/>
      <c r="J128" s="64"/>
      <c r="K128" s="71"/>
      <c r="L128" s="116"/>
      <c r="M128" s="8"/>
      <c r="N128" s="91" t="s">
        <v>461</v>
      </c>
      <c r="O128" s="10">
        <v>8.3069129010583664E-4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2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10033352</v>
      </c>
      <c r="F129" s="71"/>
      <c r="G129" s="71"/>
      <c r="H129" s="71"/>
      <c r="I129" s="64"/>
      <c r="J129" s="64"/>
      <c r="K129" s="71"/>
      <c r="L129" s="116"/>
      <c r="M129" s="8"/>
      <c r="N129" s="91" t="s">
        <v>93</v>
      </c>
      <c r="O129" s="10">
        <v>9.8020024794002569E-2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2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10033353</v>
      </c>
      <c r="F130" s="71"/>
      <c r="G130" s="71"/>
      <c r="H130" s="71"/>
      <c r="I130" s="64"/>
      <c r="J130" s="64"/>
      <c r="K130" s="71"/>
      <c r="L130" s="116"/>
      <c r="M130" s="8"/>
      <c r="N130" s="91" t="s">
        <v>94</v>
      </c>
      <c r="O130" s="10">
        <v>4.3758939640179718E-3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2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10033354</v>
      </c>
      <c r="F131" s="71"/>
      <c r="G131" s="71"/>
      <c r="H131" s="71"/>
      <c r="I131" s="64"/>
      <c r="J131" s="64"/>
      <c r="K131" s="71"/>
      <c r="L131" s="116"/>
      <c r="M131" s="8"/>
      <c r="N131" s="91" t="s">
        <v>95</v>
      </c>
      <c r="O131" s="10">
        <v>8.7517879280359426E-4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2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10033355</v>
      </c>
      <c r="F132" s="71"/>
      <c r="G132" s="71"/>
      <c r="H132" s="71"/>
      <c r="I132" s="64"/>
      <c r="J132" s="64"/>
      <c r="K132" s="71"/>
      <c r="L132" s="116"/>
      <c r="M132" s="8"/>
      <c r="N132" s="91" t="s">
        <v>96</v>
      </c>
      <c r="O132" s="10">
        <v>6.3888051874662385E-2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2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10033356</v>
      </c>
      <c r="F133" s="71"/>
      <c r="G133" s="71"/>
      <c r="H133" s="71"/>
      <c r="I133" s="64"/>
      <c r="J133" s="64"/>
      <c r="K133" s="71"/>
      <c r="L133" s="116"/>
      <c r="M133" s="8"/>
      <c r="N133" s="91" t="s">
        <v>97</v>
      </c>
      <c r="O133" s="10">
        <v>8.7517879280359437E-3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2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10033357</v>
      </c>
      <c r="F134" s="71"/>
      <c r="G134" s="71"/>
      <c r="H134" s="71"/>
      <c r="I134" s="64"/>
      <c r="J134" s="64"/>
      <c r="K134" s="71"/>
      <c r="L134" s="116"/>
      <c r="M134" s="8"/>
      <c r="N134" s="91" t="s">
        <v>98</v>
      </c>
      <c r="O134" s="10">
        <v>3.500715171214377E-3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2" ht="22.5" customHeight="1" x14ac:dyDescent="0.55000000000000004">
      <c r="A135" s="5">
        <v>1000</v>
      </c>
      <c r="B135" s="52" t="s">
        <v>66</v>
      </c>
      <c r="C135" s="63"/>
      <c r="D135" s="134">
        <v>30023551</v>
      </c>
      <c r="E135" s="117"/>
      <c r="F135" s="64"/>
      <c r="G135" s="117"/>
      <c r="H135" s="118"/>
      <c r="I135" s="118"/>
      <c r="J135" s="118"/>
      <c r="K135" s="118"/>
      <c r="L135" s="105"/>
      <c r="M135" s="8"/>
      <c r="N135" s="91" t="s">
        <v>433</v>
      </c>
      <c r="O135" s="10">
        <v>1</v>
      </c>
      <c r="P135" s="10">
        <f>16</f>
        <v>16</v>
      </c>
      <c r="Q135" s="11" t="s">
        <v>75</v>
      </c>
      <c r="R135" s="43">
        <f t="shared" ref="R135" si="43">3600/P135</f>
        <v>225</v>
      </c>
      <c r="X135" s="122"/>
      <c r="Y135" s="50">
        <f t="shared" ref="Y135" si="44">$Y$1/R135</f>
        <v>4.4444444444444446</v>
      </c>
      <c r="Z135" s="50"/>
      <c r="AA135" s="50"/>
      <c r="AB135" s="50">
        <f t="shared" ref="AB135" si="45">$Y$1/R135</f>
        <v>4.4444444444444446</v>
      </c>
      <c r="AC135" s="121"/>
      <c r="AD135" s="122"/>
      <c r="AE135" s="122">
        <f t="shared" ref="AE135" si="46">$Y$1/R135</f>
        <v>4.4444444444444446</v>
      </c>
      <c r="AF135" s="122"/>
      <c r="AG135" s="122"/>
      <c r="AH135" s="122">
        <f t="shared" ref="AH135" si="47">$Y$1/R135</f>
        <v>4.4444444444444446</v>
      </c>
      <c r="AI135" s="122"/>
      <c r="AJ135" s="122"/>
      <c r="AK135" s="122">
        <f t="shared" ref="AK135" si="48">$Y$1/R135</f>
        <v>4.4444444444444446</v>
      </c>
      <c r="AL135" s="122"/>
      <c r="AM135" s="122"/>
      <c r="AN135" s="122">
        <f t="shared" ref="AN135" si="49">$Y$1/R135</f>
        <v>4.4444444444444446</v>
      </c>
    </row>
    <row r="136" spans="1:42" ht="22.5" customHeight="1" x14ac:dyDescent="0.55000000000000004">
      <c r="A136" s="5">
        <v>1000</v>
      </c>
      <c r="B136" s="52" t="s">
        <v>66</v>
      </c>
      <c r="C136" s="63"/>
      <c r="D136" s="64"/>
      <c r="E136" s="118">
        <v>10030443</v>
      </c>
      <c r="F136" s="64"/>
      <c r="G136" s="118"/>
      <c r="H136" s="64"/>
      <c r="I136" s="118"/>
      <c r="J136" s="64"/>
      <c r="K136" s="118"/>
      <c r="L136" s="105"/>
      <c r="M136" s="8"/>
      <c r="N136" s="91" t="s">
        <v>265</v>
      </c>
      <c r="O136" s="10">
        <v>1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2" ht="22.5" customHeight="1" x14ac:dyDescent="0.55000000000000004">
      <c r="A137" s="5">
        <v>1000</v>
      </c>
      <c r="B137" s="52" t="s">
        <v>66</v>
      </c>
      <c r="C137" s="114"/>
      <c r="D137" s="71"/>
      <c r="E137" s="71">
        <v>10035144</v>
      </c>
      <c r="F137" s="71"/>
      <c r="G137" s="71"/>
      <c r="H137" s="71"/>
      <c r="I137" s="64"/>
      <c r="J137" s="64"/>
      <c r="K137" s="71"/>
      <c r="L137" s="116"/>
      <c r="M137" s="8"/>
      <c r="N137" s="91" t="s">
        <v>461</v>
      </c>
      <c r="O137" s="10">
        <v>8.2519600890741706E-4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2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10033352</v>
      </c>
      <c r="F138" s="71"/>
      <c r="G138" s="71"/>
      <c r="H138" s="71"/>
      <c r="I138" s="64"/>
      <c r="J138" s="64"/>
      <c r="K138" s="71"/>
      <c r="L138" s="116"/>
      <c r="M138" s="8"/>
      <c r="N138" s="91" t="s">
        <v>93</v>
      </c>
      <c r="O138" s="10">
        <v>6.5504525425943746E-2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2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10033353</v>
      </c>
      <c r="F139" s="71"/>
      <c r="G139" s="71"/>
      <c r="H139" s="71"/>
      <c r="I139" s="64"/>
      <c r="J139" s="64"/>
      <c r="K139" s="71"/>
      <c r="L139" s="116"/>
      <c r="M139" s="8"/>
      <c r="N139" s="91" t="s">
        <v>94</v>
      </c>
      <c r="O139" s="10">
        <v>2.9243091708010599E-3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2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10033354</v>
      </c>
      <c r="F140" s="71"/>
      <c r="G140" s="71"/>
      <c r="H140" s="71"/>
      <c r="I140" s="64"/>
      <c r="J140" s="64"/>
      <c r="K140" s="71"/>
      <c r="L140" s="116"/>
      <c r="M140" s="8"/>
      <c r="N140" s="91" t="s">
        <v>95</v>
      </c>
      <c r="O140" s="10">
        <v>5.8486183416021193E-4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2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10033355</v>
      </c>
      <c r="F141" s="71"/>
      <c r="G141" s="71"/>
      <c r="H141" s="71"/>
      <c r="I141" s="64"/>
      <c r="J141" s="64"/>
      <c r="K141" s="71"/>
      <c r="L141" s="116"/>
      <c r="M141" s="8"/>
      <c r="N141" s="91" t="s">
        <v>96</v>
      </c>
      <c r="O141" s="10">
        <v>4.2694913893695473E-2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2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10033356</v>
      </c>
      <c r="F142" s="71"/>
      <c r="G142" s="71"/>
      <c r="H142" s="71"/>
      <c r="I142" s="64"/>
      <c r="J142" s="64"/>
      <c r="K142" s="71"/>
      <c r="L142" s="116"/>
      <c r="M142" s="8"/>
      <c r="N142" s="91" t="s">
        <v>97</v>
      </c>
      <c r="O142" s="10">
        <v>5.8486183416021197E-3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2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10033357</v>
      </c>
      <c r="F143" s="71"/>
      <c r="G143" s="71"/>
      <c r="H143" s="71"/>
      <c r="I143" s="64"/>
      <c r="J143" s="64"/>
      <c r="K143" s="71"/>
      <c r="L143" s="116"/>
      <c r="M143" s="8"/>
      <c r="N143" s="91" t="s">
        <v>98</v>
      </c>
      <c r="O143" s="10">
        <v>2.3394473366408477E-3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2" ht="22.5" customHeight="1" x14ac:dyDescent="0.55000000000000004">
      <c r="A144" s="5">
        <v>1000</v>
      </c>
      <c r="B144" s="52" t="s">
        <v>66</v>
      </c>
      <c r="C144" s="63"/>
      <c r="D144" s="64">
        <v>10030443</v>
      </c>
      <c r="E144" s="64"/>
      <c r="F144" s="64"/>
      <c r="G144" s="64"/>
      <c r="H144" s="118"/>
      <c r="I144" s="64"/>
      <c r="J144" s="64"/>
      <c r="K144" s="118"/>
      <c r="L144" s="105"/>
      <c r="M144" s="8"/>
      <c r="N144" s="91" t="s">
        <v>265</v>
      </c>
      <c r="O144" s="10">
        <v>1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P144" s="13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10034173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272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10030446</v>
      </c>
      <c r="E146" s="118"/>
      <c r="F146" s="118"/>
      <c r="G146" s="118"/>
      <c r="H146" s="118"/>
      <c r="I146" s="64"/>
      <c r="J146" s="64"/>
      <c r="K146" s="118"/>
      <c r="L146" s="105"/>
      <c r="M146" s="8"/>
      <c r="N146" s="91" t="s">
        <v>273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10030447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274</v>
      </c>
      <c r="O147" s="10">
        <v>2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10030448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275</v>
      </c>
      <c r="O148" s="10">
        <v>4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10030449</v>
      </c>
      <c r="E149" s="118"/>
      <c r="F149" s="118"/>
      <c r="G149" s="118"/>
      <c r="H149" s="118"/>
      <c r="I149" s="118"/>
      <c r="J149" s="64"/>
      <c r="K149" s="118"/>
      <c r="L149" s="105"/>
      <c r="M149" s="8"/>
      <c r="N149" s="91" t="s">
        <v>276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10030450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277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10030451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278</v>
      </c>
      <c r="O151" s="10">
        <v>3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10030452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279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10030453</v>
      </c>
      <c r="E153" s="118"/>
      <c r="F153" s="118"/>
      <c r="G153" s="118"/>
      <c r="H153" s="118"/>
      <c r="I153" s="64"/>
      <c r="J153" s="64"/>
      <c r="K153" s="118"/>
      <c r="L153" s="105"/>
      <c r="M153" s="8"/>
      <c r="N153" s="91" t="s">
        <v>280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10030454</v>
      </c>
      <c r="E154" s="64"/>
      <c r="F154" s="118"/>
      <c r="G154" s="118"/>
      <c r="H154" s="118"/>
      <c r="I154" s="64"/>
      <c r="J154" s="65"/>
      <c r="K154" s="66"/>
      <c r="L154" s="105"/>
      <c r="M154" s="8"/>
      <c r="N154" s="91" t="s">
        <v>281</v>
      </c>
      <c r="O154" s="10">
        <v>4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10030455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282</v>
      </c>
      <c r="O155" s="10">
        <v>14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10030456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283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10034174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284</v>
      </c>
      <c r="O157" s="10">
        <v>7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10034175</v>
      </c>
      <c r="E158" s="118"/>
      <c r="F158" s="118"/>
      <c r="G158" s="118"/>
      <c r="H158" s="118"/>
      <c r="I158" s="118"/>
      <c r="J158" s="64"/>
      <c r="K158" s="118"/>
      <c r="L158" s="105"/>
      <c r="M158" s="8"/>
      <c r="N158" s="91" t="s">
        <v>285</v>
      </c>
      <c r="O158" s="10">
        <v>5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10034176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286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10034177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287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10030461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288</v>
      </c>
      <c r="O161" s="10">
        <v>4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10030462</v>
      </c>
      <c r="E162" s="118"/>
      <c r="F162" s="118"/>
      <c r="G162" s="118"/>
      <c r="H162" s="117"/>
      <c r="I162" s="64"/>
      <c r="J162" s="65"/>
      <c r="K162" s="66"/>
      <c r="L162" s="105"/>
      <c r="M162" s="8"/>
      <c r="N162" s="91" t="s">
        <v>289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10028460</v>
      </c>
      <c r="E163" s="64"/>
      <c r="F163" s="118"/>
      <c r="G163" s="118"/>
      <c r="H163" s="117"/>
      <c r="I163" s="64"/>
      <c r="J163" s="65"/>
      <c r="K163" s="66"/>
      <c r="L163" s="105"/>
      <c r="M163" s="8"/>
      <c r="N163" s="91" t="s">
        <v>290</v>
      </c>
      <c r="O163" s="10">
        <v>6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10034178</v>
      </c>
      <c r="E164" s="64"/>
      <c r="F164" s="64"/>
      <c r="G164" s="64"/>
      <c r="H164" s="71"/>
      <c r="I164" s="64"/>
      <c r="J164" s="65"/>
      <c r="K164" s="66"/>
      <c r="L164" s="105"/>
      <c r="M164" s="8"/>
      <c r="N164" s="91" t="s">
        <v>291</v>
      </c>
      <c r="O164" s="10">
        <v>24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10034179</v>
      </c>
      <c r="E165" s="64"/>
      <c r="F165" s="64"/>
      <c r="G165" s="64"/>
      <c r="H165" s="64"/>
      <c r="I165" s="64"/>
      <c r="J165" s="65"/>
      <c r="K165" s="66"/>
      <c r="L165" s="105"/>
      <c r="M165" s="8"/>
      <c r="N165" s="91" t="s">
        <v>292</v>
      </c>
      <c r="O165" s="10">
        <v>8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10030463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293</v>
      </c>
      <c r="O166" s="10">
        <v>2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10034960</v>
      </c>
      <c r="E167" s="119"/>
      <c r="F167" s="64"/>
      <c r="G167" s="64"/>
      <c r="H167" s="71"/>
      <c r="I167" s="64"/>
      <c r="J167" s="65"/>
      <c r="K167" s="66"/>
      <c r="L167" s="105"/>
      <c r="M167" s="8"/>
      <c r="N167" s="91" t="s">
        <v>424</v>
      </c>
      <c r="O167" s="10">
        <v>4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20004240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295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20004241</v>
      </c>
      <c r="E169" s="64"/>
      <c r="F169" s="64"/>
      <c r="G169" s="64"/>
      <c r="H169" s="71"/>
      <c r="I169" s="64"/>
      <c r="J169" s="65"/>
      <c r="K169" s="66"/>
      <c r="L169" s="105"/>
      <c r="M169" s="8"/>
      <c r="N169" s="91" t="s">
        <v>296</v>
      </c>
      <c r="O169" s="10">
        <v>1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20004981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297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20005029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298</v>
      </c>
      <c r="O171" s="10">
        <v>3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20005026</v>
      </c>
      <c r="E172" s="118"/>
      <c r="F172" s="118"/>
      <c r="G172" s="118"/>
      <c r="H172" s="118"/>
      <c r="I172" s="64"/>
      <c r="J172" s="118"/>
      <c r="K172" s="118"/>
      <c r="L172" s="105"/>
      <c r="M172" s="8"/>
      <c r="N172" s="91" t="s">
        <v>299</v>
      </c>
      <c r="O172" s="10">
        <v>4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20005008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300</v>
      </c>
      <c r="O173" s="10">
        <v>1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20004936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301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20004952</v>
      </c>
      <c r="E175" s="118"/>
      <c r="F175" s="118"/>
      <c r="G175" s="118"/>
      <c r="H175" s="118"/>
      <c r="I175" s="118"/>
      <c r="J175" s="117"/>
      <c r="K175" s="118"/>
      <c r="L175" s="105"/>
      <c r="M175" s="8"/>
      <c r="N175" s="91" t="s">
        <v>302</v>
      </c>
      <c r="O175" s="10">
        <v>4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20005019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303</v>
      </c>
      <c r="O176" s="10">
        <v>2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20005020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304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20005014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305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20004978</v>
      </c>
      <c r="E179" s="118"/>
      <c r="F179" s="71"/>
      <c r="G179" s="118"/>
      <c r="H179" s="118"/>
      <c r="I179" s="64"/>
      <c r="J179" s="65"/>
      <c r="K179" s="66"/>
      <c r="L179" s="105"/>
      <c r="M179" s="8"/>
      <c r="N179" s="91" t="s">
        <v>306</v>
      </c>
      <c r="O179" s="10">
        <v>1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20004087</v>
      </c>
      <c r="E180" s="64"/>
      <c r="F180" s="71"/>
      <c r="G180" s="118"/>
      <c r="H180" s="118"/>
      <c r="I180" s="64"/>
      <c r="J180" s="65"/>
      <c r="K180" s="66"/>
      <c r="L180" s="105"/>
      <c r="M180" s="8"/>
      <c r="N180" s="91" t="s">
        <v>307</v>
      </c>
      <c r="O180" s="10">
        <v>0.45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20004998</v>
      </c>
      <c r="E181" s="64"/>
      <c r="F181" s="64"/>
      <c r="G181" s="64"/>
      <c r="H181" s="71"/>
      <c r="I181" s="64"/>
      <c r="J181" s="64"/>
      <c r="K181" s="65"/>
      <c r="L181" s="105"/>
      <c r="M181" s="8"/>
      <c r="N181" s="91" t="s">
        <v>308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20004973</v>
      </c>
      <c r="E182" s="64"/>
      <c r="F182" s="64"/>
      <c r="G182" s="64"/>
      <c r="H182" s="64"/>
      <c r="I182" s="64"/>
      <c r="J182" s="64"/>
      <c r="K182" s="65"/>
      <c r="L182" s="105"/>
      <c r="M182" s="8"/>
      <c r="N182" s="91" t="s">
        <v>309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20004983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310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20005002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311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20005227</v>
      </c>
      <c r="E185" s="64"/>
      <c r="F185" s="64"/>
      <c r="G185" s="64"/>
      <c r="H185" s="64"/>
      <c r="I185" s="118"/>
      <c r="J185" s="64"/>
      <c r="K185" s="65"/>
      <c r="L185" s="105"/>
      <c r="M185" s="8"/>
      <c r="N185" s="91" t="s">
        <v>463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20005228</v>
      </c>
      <c r="E186" s="64"/>
      <c r="F186" s="64"/>
      <c r="G186" s="64"/>
      <c r="H186" s="71"/>
      <c r="I186" s="118"/>
      <c r="J186" s="64"/>
      <c r="K186" s="65"/>
      <c r="L186" s="105"/>
      <c r="M186" s="8"/>
      <c r="N186" s="91" t="s">
        <v>464</v>
      </c>
      <c r="O186" s="10">
        <v>4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20004982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314</v>
      </c>
      <c r="O187" s="10">
        <v>2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20004985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315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20005229</v>
      </c>
      <c r="E189" s="118"/>
      <c r="F189" s="118"/>
      <c r="G189" s="118"/>
      <c r="H189" s="118"/>
      <c r="I189" s="64"/>
      <c r="J189" s="118"/>
      <c r="K189" s="118"/>
      <c r="L189" s="105"/>
      <c r="M189" s="8"/>
      <c r="N189" s="91" t="s">
        <v>465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20004089</v>
      </c>
      <c r="E190" s="118"/>
      <c r="F190" s="118"/>
      <c r="G190" s="118"/>
      <c r="H190" s="118"/>
      <c r="I190" s="64"/>
      <c r="J190" s="118"/>
      <c r="K190" s="118"/>
      <c r="L190" s="105"/>
      <c r="M190" s="8"/>
      <c r="N190" s="91" t="s">
        <v>462</v>
      </c>
      <c r="O190" s="10">
        <v>4.5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10034963</v>
      </c>
      <c r="E191" s="118"/>
      <c r="F191" s="118"/>
      <c r="G191" s="118"/>
      <c r="H191" s="118"/>
      <c r="I191" s="118"/>
      <c r="J191" s="117"/>
      <c r="K191" s="118"/>
      <c r="L191" s="105"/>
      <c r="M191" s="8"/>
      <c r="N191" s="91" t="s">
        <v>459</v>
      </c>
      <c r="O191" s="10">
        <f>1/40</f>
        <v>2.5000000000000001E-2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/>
      <c r="E192" s="118"/>
      <c r="F192" s="118"/>
      <c r="G192" s="118"/>
      <c r="H192" s="118"/>
      <c r="I192" s="118"/>
      <c r="J192" s="117"/>
      <c r="K192" s="118"/>
      <c r="L192" s="105"/>
      <c r="M192" s="8"/>
      <c r="N192" s="91"/>
      <c r="O192" s="10"/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/>
      <c r="E193" s="118"/>
      <c r="F193" s="118"/>
      <c r="G193" s="118"/>
      <c r="H193" s="118"/>
      <c r="I193" s="118"/>
      <c r="J193" s="117"/>
      <c r="K193" s="118"/>
      <c r="L193" s="105"/>
      <c r="M193" s="8"/>
      <c r="N193" s="91"/>
      <c r="O193" s="10"/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71"/>
      <c r="G194" s="118"/>
      <c r="H194" s="118"/>
      <c r="I194" s="64"/>
      <c r="J194" s="65"/>
      <c r="K194" s="66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64"/>
      <c r="F195" s="71"/>
      <c r="G195" s="118"/>
      <c r="H195" s="118"/>
      <c r="I195" s="64"/>
      <c r="J195" s="65"/>
      <c r="K195" s="66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64"/>
      <c r="F196" s="64"/>
      <c r="G196" s="64"/>
      <c r="H196" s="71"/>
      <c r="I196" s="64"/>
      <c r="J196" s="64"/>
      <c r="K196" s="65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64"/>
      <c r="G197" s="64"/>
      <c r="H197" s="64"/>
      <c r="I197" s="64"/>
      <c r="J197" s="64"/>
      <c r="K197" s="65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118"/>
      <c r="I199" s="118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71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64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118"/>
      <c r="F204" s="118"/>
      <c r="G204" s="118"/>
      <c r="H204" s="118"/>
      <c r="I204" s="64"/>
      <c r="J204" s="118"/>
      <c r="K204" s="118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118"/>
      <c r="J207" s="117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64"/>
      <c r="F211" s="64"/>
      <c r="G211" s="118"/>
      <c r="H211" s="118"/>
      <c r="I211" s="118"/>
      <c r="J211" s="118"/>
      <c r="K211" s="65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64"/>
      <c r="H213" s="64"/>
      <c r="I213" s="118"/>
      <c r="J213" s="118"/>
      <c r="K213" s="118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4"/>
      <c r="I214" s="64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64"/>
      <c r="J215" s="64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64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118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64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118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118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64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71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118"/>
      <c r="K244" s="118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118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118"/>
      <c r="F247" s="118"/>
      <c r="G247" s="118"/>
      <c r="H247" s="118"/>
      <c r="I247" s="64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18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/>
      <c r="C251" s="63"/>
      <c r="D251" s="64"/>
      <c r="E251" s="118"/>
      <c r="F251" s="118"/>
      <c r="G251" s="118"/>
      <c r="H251" s="118"/>
      <c r="I251" s="118"/>
      <c r="J251" s="117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18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 t="s">
        <v>66</v>
      </c>
      <c r="C255" s="63"/>
      <c r="D255" s="64"/>
      <c r="E255" s="64"/>
      <c r="F255" s="71"/>
      <c r="G255" s="118"/>
      <c r="H255" s="118"/>
      <c r="I255" s="118"/>
      <c r="J255" s="118"/>
      <c r="K255" s="64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3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64"/>
      <c r="G257" s="64"/>
      <c r="H257" s="71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3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64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3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3" ht="22.5" customHeight="1" x14ac:dyDescent="0.55000000000000004">
      <c r="A260" s="5">
        <v>1000</v>
      </c>
      <c r="B260" s="52" t="s">
        <v>66</v>
      </c>
      <c r="C260" s="63"/>
      <c r="D260" s="64"/>
      <c r="E260" s="118"/>
      <c r="F260" s="118"/>
      <c r="G260" s="118"/>
      <c r="H260" s="118"/>
      <c r="I260" s="64"/>
      <c r="J260" s="118"/>
      <c r="K260" s="118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3" ht="22.5" customHeight="1" x14ac:dyDescent="0.55000000000000004">
      <c r="A261" s="5">
        <v>1000</v>
      </c>
      <c r="B261" s="52" t="s">
        <v>66</v>
      </c>
      <c r="C261" s="63"/>
      <c r="D261" s="64"/>
      <c r="E261" s="118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3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3" ht="22.5" customHeight="1" x14ac:dyDescent="0.55000000000000004">
      <c r="A263" s="5">
        <v>1000</v>
      </c>
      <c r="B263" s="52"/>
      <c r="C263" s="63"/>
      <c r="D263" s="64"/>
      <c r="E263" s="118"/>
      <c r="F263" s="118"/>
      <c r="G263" s="118"/>
      <c r="H263" s="118"/>
      <c r="I263" s="118"/>
      <c r="J263" s="117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3" ht="22.5" customHeight="1" x14ac:dyDescent="0.55000000000000004">
      <c r="A264" s="5">
        <v>1000</v>
      </c>
      <c r="B264" s="52"/>
      <c r="C264" s="63"/>
      <c r="D264" s="64"/>
      <c r="E264" s="118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3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3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3" ht="22.5" customHeight="1" x14ac:dyDescent="0.55000000000000004">
      <c r="A267" s="5">
        <v>1000</v>
      </c>
      <c r="B267" s="52" t="s">
        <v>66</v>
      </c>
      <c r="C267" s="63"/>
      <c r="D267" s="64"/>
      <c r="E267" s="64"/>
      <c r="F267" s="71"/>
      <c r="G267" s="118"/>
      <c r="H267" s="118"/>
      <c r="I267" s="118"/>
      <c r="J267" s="118"/>
      <c r="K267" s="64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3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3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64"/>
      <c r="G269" s="64"/>
      <c r="H269" s="71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3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64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3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3" s="120" customFormat="1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118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S272" s="13"/>
      <c r="T272" s="13"/>
      <c r="U272" s="13"/>
      <c r="V272" s="13"/>
      <c r="W272" s="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3"/>
      <c r="AP272" s="3"/>
      <c r="AQ272" s="3"/>
    </row>
    <row r="273" spans="1:43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  <c r="AP273" s="3"/>
      <c r="AQ273" s="3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64"/>
      <c r="I274" s="64"/>
      <c r="J274" s="64"/>
      <c r="K274" s="65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ht="22.5" customHeight="1" x14ac:dyDescent="0.55000000000000004">
      <c r="A276" s="5">
        <v>1000</v>
      </c>
      <c r="B276" s="52" t="s">
        <v>66</v>
      </c>
      <c r="C276" s="63"/>
      <c r="D276" s="64"/>
      <c r="E276" s="118"/>
      <c r="F276" s="118"/>
      <c r="G276" s="118"/>
      <c r="H276" s="118"/>
      <c r="I276" s="64"/>
      <c r="J276" s="118"/>
      <c r="K276" s="118"/>
      <c r="L276" s="105"/>
      <c r="M276" s="8"/>
      <c r="N276" s="91"/>
      <c r="O276" s="10"/>
      <c r="P276" s="10"/>
      <c r="Q276" s="11"/>
      <c r="R276" s="4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</row>
    <row r="277" spans="1:43" ht="22.5" customHeight="1" x14ac:dyDescent="0.55000000000000004">
      <c r="A277" s="5">
        <v>1000</v>
      </c>
      <c r="B277" s="52" t="s">
        <v>66</v>
      </c>
      <c r="C277" s="63"/>
      <c r="D277" s="64"/>
      <c r="E277" s="118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/>
      <c r="C279" s="63"/>
      <c r="D279" s="64"/>
      <c r="E279" s="118"/>
      <c r="F279" s="118"/>
      <c r="G279" s="118"/>
      <c r="H279" s="118"/>
      <c r="I279" s="118"/>
      <c r="J279" s="117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18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 t="s">
        <v>66</v>
      </c>
      <c r="C283" s="63"/>
      <c r="D283" s="64"/>
      <c r="E283" s="64"/>
      <c r="F283" s="71"/>
      <c r="G283" s="118"/>
      <c r="H283" s="118"/>
      <c r="I283" s="118"/>
      <c r="J283" s="118"/>
      <c r="K283" s="64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64"/>
      <c r="G285" s="64"/>
      <c r="H285" s="71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64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s="120" customFormat="1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118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S288" s="13"/>
      <c r="T288" s="13"/>
      <c r="U288" s="13"/>
      <c r="V288" s="13"/>
      <c r="W288" s="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3"/>
      <c r="AP288" s="3"/>
      <c r="AQ288" s="3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  <c r="AP289" s="3"/>
      <c r="AQ289" s="3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64"/>
      <c r="I290" s="64"/>
      <c r="J290" s="64"/>
      <c r="K290" s="65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ht="22.5" customHeight="1" x14ac:dyDescent="0.55000000000000004">
      <c r="A292" s="5">
        <v>1000</v>
      </c>
      <c r="B292" s="52" t="s">
        <v>66</v>
      </c>
      <c r="C292" s="63"/>
      <c r="D292" s="64"/>
      <c r="E292" s="118"/>
      <c r="F292" s="118"/>
      <c r="G292" s="118"/>
      <c r="H292" s="118"/>
      <c r="I292" s="64"/>
      <c r="J292" s="118"/>
      <c r="K292" s="118"/>
      <c r="L292" s="105"/>
      <c r="M292" s="8"/>
      <c r="N292" s="91"/>
      <c r="O292" s="10"/>
      <c r="P292" s="10"/>
      <c r="Q292" s="11"/>
      <c r="R292" s="4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</row>
    <row r="293" spans="1:43" ht="22.5" customHeight="1" x14ac:dyDescent="0.55000000000000004">
      <c r="A293" s="5">
        <v>1000</v>
      </c>
      <c r="B293" s="52" t="s">
        <v>66</v>
      </c>
      <c r="C293" s="63"/>
      <c r="D293" s="64"/>
      <c r="E293" s="118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/>
      <c r="C295" s="63"/>
      <c r="D295" s="64"/>
      <c r="E295" s="118"/>
      <c r="F295" s="118"/>
      <c r="G295" s="118"/>
      <c r="H295" s="118"/>
      <c r="I295" s="118"/>
      <c r="J295" s="117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18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 t="s">
        <v>66</v>
      </c>
      <c r="C299" s="63"/>
      <c r="D299" s="64"/>
      <c r="E299" s="64"/>
      <c r="F299" s="71"/>
      <c r="G299" s="118"/>
      <c r="H299" s="118"/>
      <c r="I299" s="118"/>
      <c r="J299" s="118"/>
      <c r="K299" s="64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71"/>
      <c r="G300" s="117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64"/>
      <c r="G301" s="64"/>
      <c r="H301" s="71"/>
      <c r="I301" s="64"/>
      <c r="J301" s="64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64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71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98"/>
      <c r="Y308" s="96"/>
      <c r="Z308" s="96"/>
      <c r="AA308" s="96"/>
      <c r="AB308" s="96"/>
      <c r="AC308" s="97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118"/>
      <c r="F309" s="118"/>
      <c r="G309" s="118"/>
      <c r="H309" s="118"/>
      <c r="I309" s="64"/>
      <c r="J309" s="118"/>
      <c r="K309" s="118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18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/>
      <c r="C312" s="63"/>
      <c r="D312" s="64"/>
      <c r="E312" s="118"/>
      <c r="F312" s="118"/>
      <c r="G312" s="118"/>
      <c r="H312" s="118"/>
      <c r="I312" s="118"/>
      <c r="J312" s="117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18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 t="s">
        <v>66</v>
      </c>
      <c r="C316" s="63"/>
      <c r="D316" s="64"/>
      <c r="E316" s="64"/>
      <c r="F316" s="64"/>
      <c r="G316" s="118"/>
      <c r="H316" s="64"/>
      <c r="I316" s="118"/>
      <c r="J316" s="118"/>
      <c r="K316" s="64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118"/>
      <c r="H317" s="64"/>
      <c r="I317" s="64"/>
      <c r="J317" s="64"/>
      <c r="K317" s="64"/>
      <c r="L317" s="105"/>
      <c r="M317" s="8"/>
      <c r="N317" s="91"/>
      <c r="O317" s="10"/>
      <c r="P317" s="10"/>
      <c r="Q317" s="11"/>
      <c r="R317" s="43"/>
      <c r="X317" s="98"/>
      <c r="Y317" s="96"/>
      <c r="Z317" s="96"/>
      <c r="AA317" s="96"/>
      <c r="AB317" s="96"/>
      <c r="AC317" s="97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118"/>
      <c r="F318" s="118"/>
      <c r="G318" s="118"/>
      <c r="H318" s="118"/>
      <c r="I318" s="64"/>
      <c r="J318" s="118"/>
      <c r="K318" s="118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18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/>
      <c r="C321" s="63"/>
      <c r="D321" s="64"/>
      <c r="E321" s="118"/>
      <c r="F321" s="118"/>
      <c r="G321" s="118"/>
      <c r="H321" s="118"/>
      <c r="I321" s="118"/>
      <c r="J321" s="117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18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 t="s">
        <v>66</v>
      </c>
      <c r="C325" s="63"/>
      <c r="D325" s="64"/>
      <c r="E325" s="64"/>
      <c r="F325" s="64"/>
      <c r="G325" s="118"/>
      <c r="H325" s="118"/>
      <c r="I325" s="118"/>
      <c r="J325" s="64"/>
      <c r="K325" s="64"/>
      <c r="L325" s="105"/>
      <c r="M325" s="8"/>
      <c r="N325" s="91"/>
      <c r="O325" s="10"/>
      <c r="P325" s="10"/>
      <c r="Q325" s="11"/>
      <c r="R325" s="43"/>
      <c r="X325" s="98"/>
      <c r="Y325" s="96"/>
      <c r="Z325" s="96"/>
      <c r="AA325" s="96"/>
      <c r="AB325" s="96"/>
      <c r="AC325" s="97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118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64"/>
      <c r="I329" s="64"/>
      <c r="J329" s="66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118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18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64"/>
      <c r="H334" s="66"/>
      <c r="I334" s="66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64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4"/>
      <c r="G336" s="64"/>
      <c r="H336" s="64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118"/>
      <c r="F337" s="118"/>
      <c r="G337" s="118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64"/>
      <c r="F339" s="64"/>
      <c r="G339" s="64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12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64"/>
      <c r="F342" s="64"/>
      <c r="G342" s="64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64"/>
      <c r="G345" s="118"/>
      <c r="H345" s="64"/>
      <c r="I345" s="64"/>
      <c r="J345" s="66"/>
      <c r="K345" s="64"/>
      <c r="L345" s="105"/>
      <c r="M345" s="8"/>
      <c r="N345" s="91"/>
      <c r="O345" s="10"/>
      <c r="P345" s="10"/>
      <c r="Q345" s="11"/>
      <c r="R345" s="43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118"/>
      <c r="G348" s="118"/>
      <c r="H348" s="64"/>
      <c r="I348" s="66"/>
      <c r="J348" s="66"/>
      <c r="K348" s="64"/>
      <c r="L348" s="105"/>
      <c r="M348" s="8"/>
      <c r="N348" s="91"/>
      <c r="O348" s="10"/>
      <c r="P348" s="10"/>
      <c r="Q348" s="11"/>
      <c r="R348" s="12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64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64"/>
      <c r="F350" s="64"/>
      <c r="G350" s="64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118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119"/>
      <c r="E353" s="64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64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64"/>
      <c r="G359" s="118"/>
      <c r="H359" s="64"/>
      <c r="I359" s="64"/>
      <c r="J359" s="66"/>
      <c r="K359" s="64"/>
      <c r="L359" s="105"/>
      <c r="M359" s="8"/>
      <c r="N359" s="91"/>
      <c r="O359" s="10"/>
      <c r="P359" s="10"/>
      <c r="Q359" s="95"/>
      <c r="R359" s="43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118"/>
      <c r="G362" s="118"/>
      <c r="H362" s="64"/>
      <c r="I362" s="66"/>
      <c r="J362" s="66"/>
      <c r="K362" s="64"/>
      <c r="L362" s="105"/>
      <c r="M362" s="8"/>
      <c r="N362" s="91"/>
      <c r="O362" s="10"/>
      <c r="P362" s="10"/>
      <c r="Q362" s="11"/>
      <c r="R362" s="12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64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64"/>
      <c r="F364" s="64"/>
      <c r="G364" s="64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118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43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64"/>
      <c r="G373" s="118"/>
      <c r="H373" s="64"/>
      <c r="I373" s="64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64"/>
      <c r="F376" s="64"/>
      <c r="G376" s="64"/>
      <c r="H376" s="66"/>
      <c r="I376" s="66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12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43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6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43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119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0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0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0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 t="s">
        <v>66</v>
      </c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0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/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43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S450" s="3"/>
      <c r="T450" s="3"/>
      <c r="U450" s="3"/>
      <c r="V450" s="3"/>
      <c r="X450" s="98"/>
      <c r="Y450" s="96"/>
      <c r="Z450" s="96"/>
      <c r="AA450" s="98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5"/>
      <c r="I451" s="66"/>
      <c r="J451" s="66"/>
      <c r="K451" s="66"/>
      <c r="L451" s="105"/>
      <c r="M451" s="8"/>
      <c r="N451" s="16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6"/>
      <c r="G452" s="66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5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12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0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1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"/>
      <c r="O467" s="10"/>
      <c r="P467" s="10"/>
      <c r="Q467" s="11"/>
      <c r="R467" s="43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4"/>
      <c r="G468" s="64"/>
      <c r="H468" s="65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6"/>
      <c r="E472" s="64"/>
      <c r="F472" s="66"/>
      <c r="G472" s="70"/>
      <c r="H472" s="66"/>
      <c r="I472" s="66"/>
      <c r="J472" s="66"/>
      <c r="K472" s="66"/>
      <c r="L472" s="105"/>
      <c r="M472" s="8"/>
      <c r="N472" s="90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106"/>
      <c r="D473" s="107"/>
      <c r="E473" s="107"/>
      <c r="F473" s="107"/>
      <c r="G473" s="108"/>
      <c r="H473" s="107"/>
      <c r="I473" s="107"/>
      <c r="J473" s="107"/>
      <c r="K473" s="107"/>
      <c r="L473" s="109"/>
      <c r="M473" s="8"/>
      <c r="N473" s="90"/>
      <c r="O473" s="10"/>
      <c r="P473" s="10"/>
      <c r="Q473" s="11"/>
      <c r="R473" s="12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92"/>
      <c r="D474" s="60"/>
      <c r="E474" s="93"/>
      <c r="F474" s="93"/>
      <c r="H474" s="29"/>
      <c r="I474" s="93"/>
      <c r="J474" s="93"/>
      <c r="K474" s="93"/>
      <c r="L474" s="22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60"/>
      <c r="F475" s="29"/>
      <c r="G475" s="93"/>
      <c r="H475" s="93"/>
      <c r="I475" s="93"/>
      <c r="J475" s="93"/>
      <c r="K475" s="93"/>
      <c r="L475" s="22"/>
      <c r="M475" s="8"/>
      <c r="N475" s="9"/>
      <c r="O475" s="10"/>
      <c r="P475" s="10"/>
      <c r="Q475" s="95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60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93"/>
      <c r="E478" s="60"/>
      <c r="F478" s="93"/>
      <c r="H478" s="93"/>
      <c r="I478" s="93"/>
      <c r="J478" s="93"/>
      <c r="K478" s="93"/>
      <c r="L478" s="22"/>
      <c r="M478" s="8"/>
      <c r="N478" s="90"/>
      <c r="O478" s="10"/>
      <c r="P478" s="10"/>
      <c r="Q478" s="11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95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ht="22.5" customHeight="1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93"/>
      <c r="E483" s="60"/>
      <c r="F483" s="60"/>
      <c r="G483" s="60"/>
      <c r="H483" s="94"/>
      <c r="I483" s="93"/>
      <c r="J483" s="93"/>
      <c r="K483" s="93"/>
      <c r="L483" s="22"/>
      <c r="M483" s="8"/>
      <c r="N483" s="90"/>
      <c r="O483" s="10"/>
      <c r="P483" s="10"/>
      <c r="Q483" s="11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93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12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60"/>
      <c r="E485" s="93"/>
      <c r="F485" s="93"/>
      <c r="G485" s="60"/>
      <c r="H485" s="94"/>
      <c r="I485" s="93"/>
      <c r="J485" s="93"/>
      <c r="K485" s="93"/>
      <c r="L485" s="22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60"/>
      <c r="F486" s="29"/>
      <c r="G486" s="93"/>
      <c r="H486" s="93"/>
      <c r="I486" s="93"/>
      <c r="J486" s="93"/>
      <c r="K486" s="93"/>
      <c r="L486" s="22"/>
      <c r="M486" s="8"/>
      <c r="N486" s="9"/>
      <c r="O486" s="10"/>
      <c r="P486" s="10"/>
      <c r="Q486" s="11"/>
      <c r="R486" s="43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92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93"/>
      <c r="E489" s="60"/>
      <c r="F489" s="60"/>
      <c r="G489" s="60"/>
      <c r="H489" s="94"/>
      <c r="I489" s="93"/>
      <c r="J489" s="93"/>
      <c r="K489" s="93"/>
      <c r="L489" s="22"/>
      <c r="M489" s="8"/>
      <c r="N489" s="90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93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12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60"/>
      <c r="E491" s="93"/>
      <c r="F491" s="93"/>
      <c r="G491" s="60"/>
      <c r="H491" s="94"/>
      <c r="I491" s="93"/>
      <c r="J491" s="93"/>
      <c r="K491" s="93"/>
      <c r="L491" s="22"/>
      <c r="M491" s="8"/>
      <c r="N491" s="9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60"/>
      <c r="F492" s="29"/>
      <c r="G492" s="93"/>
      <c r="H492" s="93"/>
      <c r="I492" s="93"/>
      <c r="J492" s="93"/>
      <c r="K492" s="93"/>
      <c r="L492" s="22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93"/>
      <c r="E495" s="60"/>
      <c r="F495" s="60"/>
      <c r="G495" s="93"/>
      <c r="H495" s="29"/>
      <c r="I495" s="93"/>
      <c r="J495" s="93"/>
      <c r="K495" s="93"/>
      <c r="L495" s="22"/>
      <c r="M495" s="8"/>
      <c r="N495" s="90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93"/>
      <c r="F496" s="60"/>
      <c r="G496" s="93"/>
      <c r="H496" s="29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93"/>
      <c r="F497" s="93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12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60"/>
      <c r="F499" s="93"/>
      <c r="G499" s="93"/>
      <c r="H499" s="93"/>
      <c r="I499" s="93"/>
      <c r="J499" s="93"/>
      <c r="K499" s="93"/>
      <c r="L499" s="22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60"/>
      <c r="F500" s="93"/>
      <c r="G500" s="60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93"/>
      <c r="I504" s="93"/>
      <c r="J504" s="93"/>
      <c r="K504" s="93"/>
      <c r="L504" s="22"/>
      <c r="M504" s="8"/>
      <c r="N504" s="9"/>
      <c r="O504" s="10"/>
      <c r="P504" s="10"/>
      <c r="Q504" s="11"/>
      <c r="R504" s="43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29"/>
      <c r="G505" s="93"/>
      <c r="H505" s="93"/>
      <c r="I505" s="93"/>
      <c r="J505" s="93"/>
      <c r="K505" s="93"/>
      <c r="L505" s="22"/>
      <c r="M505" s="8"/>
      <c r="N505" s="9"/>
      <c r="O505" s="10"/>
      <c r="P505" s="10"/>
      <c r="Q505" s="95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60"/>
      <c r="G508" s="60"/>
      <c r="H508" s="29"/>
      <c r="I508" s="93"/>
      <c r="J508" s="93"/>
      <c r="K508" s="93"/>
      <c r="L508" s="22"/>
      <c r="M508" s="8"/>
      <c r="N508" s="9"/>
      <c r="O508" s="10"/>
      <c r="P508" s="10"/>
      <c r="Q508" s="11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E516" s="60"/>
      <c r="F516" s="60"/>
      <c r="G516" s="60"/>
      <c r="H516" s="29"/>
      <c r="I516" s="93"/>
      <c r="J516" s="93"/>
      <c r="K516" s="93"/>
      <c r="L516" s="22"/>
      <c r="M516" s="8"/>
      <c r="N516" s="91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83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1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17"/>
      <c r="O527" s="10"/>
      <c r="P527" s="10"/>
      <c r="Q527" s="11"/>
      <c r="R527" s="43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94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1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29"/>
      <c r="H533" s="94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60"/>
      <c r="H534" s="29"/>
      <c r="I534" s="93"/>
      <c r="J534" s="93"/>
      <c r="K534" s="93"/>
      <c r="L534" s="22"/>
      <c r="M534" s="8"/>
      <c r="N534" s="104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60"/>
      <c r="H535" s="29"/>
      <c r="I535" s="93"/>
      <c r="J535" s="93"/>
      <c r="K535" s="93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ht="22.5" customHeight="1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1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V542" s="14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V545" s="14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1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16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17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9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93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94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16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17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9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6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7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9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6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7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9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6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93"/>
      <c r="I584" s="93"/>
      <c r="J584" s="93"/>
      <c r="K584" s="93"/>
      <c r="L584" s="22"/>
      <c r="M584" s="8"/>
      <c r="N584" s="17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9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94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9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18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9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18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9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18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9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6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7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59"/>
      <c r="D606" s="60"/>
      <c r="E606" s="60"/>
      <c r="F606" s="60"/>
      <c r="G606" s="60"/>
      <c r="H606" s="29"/>
      <c r="I606" s="93"/>
      <c r="J606" s="93"/>
      <c r="K606" s="93"/>
      <c r="L606" s="6"/>
      <c r="M606" s="8"/>
      <c r="N606" s="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60"/>
      <c r="F607" s="60"/>
      <c r="G607" s="60"/>
      <c r="H607" s="29"/>
      <c r="I607" s="29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V609" s="14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17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93"/>
      <c r="J613" s="93"/>
      <c r="K613" s="93"/>
      <c r="L613" s="6"/>
      <c r="M613" s="8"/>
      <c r="N613" s="9"/>
      <c r="O613" s="10"/>
      <c r="P613" s="10"/>
      <c r="Q613" s="11"/>
      <c r="R613" s="43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18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93"/>
      <c r="I617" s="93"/>
      <c r="J617" s="93"/>
      <c r="K617" s="93"/>
      <c r="L617" s="6"/>
      <c r="M617" s="8"/>
      <c r="N617" s="21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55"/>
      <c r="I619" s="23"/>
      <c r="J619" s="23"/>
      <c r="K619" s="24"/>
      <c r="L619" s="24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15"/>
      <c r="I620" s="6"/>
      <c r="J620" s="25"/>
      <c r="K620" s="26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15"/>
      <c r="I621" s="25"/>
      <c r="J621" s="6"/>
      <c r="K621" s="25"/>
      <c r="L621" s="26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6"/>
      <c r="K622" s="6"/>
      <c r="L622" s="25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7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23"/>
      <c r="K627" s="23"/>
      <c r="L627" s="7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6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7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6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ht="22.5" customHeight="1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7"/>
      <c r="L634" s="7"/>
      <c r="M634" s="8"/>
      <c r="N634" s="21"/>
      <c r="O634" s="10"/>
      <c r="P634" s="10"/>
      <c r="Q634" s="11"/>
      <c r="R634" s="43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V637" s="14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6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22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7"/>
      <c r="K641" s="7"/>
      <c r="L641" s="6"/>
      <c r="M641" s="8"/>
      <c r="N641" s="21"/>
      <c r="O641" s="10"/>
      <c r="P641" s="10"/>
      <c r="Q641" s="11"/>
      <c r="R641" s="43"/>
      <c r="V641" s="14"/>
    </row>
    <row r="642" spans="1:22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7"/>
      <c r="M642" s="8"/>
      <c r="N642" s="21"/>
      <c r="O642" s="10"/>
      <c r="P642" s="10"/>
      <c r="Q642" s="11"/>
      <c r="R642" s="43"/>
    </row>
    <row r="643" spans="1:22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27"/>
      <c r="M643" s="8"/>
      <c r="N643" s="21"/>
      <c r="O643" s="10"/>
      <c r="P643" s="10"/>
      <c r="Q643" s="11"/>
      <c r="R643" s="43"/>
      <c r="V643" s="14"/>
    </row>
    <row r="644" spans="1:22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6"/>
      <c r="M644" s="8"/>
      <c r="N644" s="21"/>
      <c r="O644" s="10"/>
      <c r="P644" s="10"/>
      <c r="Q644" s="11"/>
      <c r="R644" s="43"/>
    </row>
    <row r="645" spans="1:22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43"/>
      <c r="V645" s="14"/>
    </row>
    <row r="646" spans="1:22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27"/>
      <c r="M646" s="8"/>
      <c r="N646" s="21"/>
      <c r="O646" s="10"/>
      <c r="P646" s="10"/>
      <c r="Q646" s="11"/>
      <c r="R646" s="43"/>
    </row>
    <row r="647" spans="1:22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</row>
    <row r="648" spans="1:22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</row>
    <row r="649" spans="1:22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  <c r="V649" s="14"/>
    </row>
    <row r="650" spans="1:22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27"/>
      <c r="M650" s="8"/>
      <c r="N650" s="21"/>
      <c r="O650" s="10"/>
      <c r="P650" s="10"/>
      <c r="Q650" s="11"/>
      <c r="R650" s="43"/>
      <c r="V650" s="14"/>
    </row>
    <row r="651" spans="1:22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22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22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</row>
    <row r="654" spans="1:22" ht="22.5" customHeight="1" x14ac:dyDescent="0.55000000000000004">
      <c r="A654" s="5"/>
      <c r="B654" s="52"/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</row>
    <row r="655" spans="1:22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6"/>
      <c r="L655" s="27"/>
      <c r="M655" s="8"/>
      <c r="N655" s="21"/>
      <c r="O655" s="10"/>
      <c r="P655" s="10"/>
      <c r="Q655" s="11"/>
      <c r="R655" s="43"/>
      <c r="V655" s="14"/>
    </row>
    <row r="656" spans="1:22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7"/>
      <c r="K659" s="7"/>
      <c r="L659" s="7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27"/>
      <c r="M661" s="8"/>
      <c r="N661" s="21"/>
      <c r="O661" s="10"/>
      <c r="P661" s="10"/>
      <c r="Q661" s="11"/>
      <c r="R661" s="43"/>
      <c r="V661" s="14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7"/>
      <c r="K662" s="7"/>
      <c r="L662" s="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8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27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4"/>
      <c r="M667" s="8"/>
      <c r="N667" s="28"/>
      <c r="O667" s="10"/>
      <c r="P667" s="10"/>
      <c r="Q667" s="11"/>
      <c r="R667" s="43"/>
      <c r="V667" s="14"/>
    </row>
    <row r="668" spans="1:22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1"/>
      <c r="O669" s="10"/>
      <c r="P669" s="10"/>
      <c r="Q669" s="11"/>
      <c r="R669" s="43"/>
    </row>
    <row r="670" spans="1:22" ht="22.5" customHeight="1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6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7"/>
      <c r="K671" s="7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7"/>
      <c r="K672" s="7"/>
      <c r="L672" s="7"/>
      <c r="M672" s="8"/>
      <c r="N672" s="21"/>
      <c r="O672" s="10"/>
      <c r="P672" s="10"/>
      <c r="Q672" s="11"/>
      <c r="R672" s="43"/>
      <c r="V672" s="14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6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7"/>
      <c r="M675" s="8"/>
      <c r="N675" s="21"/>
      <c r="O675" s="10"/>
      <c r="P675" s="10"/>
      <c r="Q675" s="11"/>
      <c r="R675" s="43"/>
    </row>
    <row r="676" spans="1:23" s="13" customFormat="1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28"/>
      <c r="Q676" s="3"/>
      <c r="R676" s="50"/>
      <c r="W676" s="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7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7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7"/>
      <c r="L687" s="6"/>
      <c r="M687" s="8"/>
      <c r="N687" s="9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56"/>
      <c r="I691" s="7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22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29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29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7"/>
      <c r="L695" s="29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6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7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6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7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6"/>
      <c r="M708" s="8"/>
      <c r="N708" s="9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22"/>
      <c r="I712" s="7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22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29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6"/>
      <c r="L717" s="7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9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30"/>
      <c r="P723" s="129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22"/>
      <c r="I726" s="7"/>
      <c r="J726" s="6"/>
      <c r="K726" s="7"/>
      <c r="L726" s="6"/>
      <c r="M726" s="8"/>
      <c r="N726" s="21"/>
      <c r="O726" s="10"/>
      <c r="P726" s="128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22"/>
      <c r="I727" s="6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20"/>
      <c r="B728" s="52"/>
      <c r="C728" s="59"/>
      <c r="D728" s="60"/>
      <c r="E728" s="60"/>
      <c r="F728" s="60"/>
      <c r="G728" s="60"/>
      <c r="H728" s="15"/>
      <c r="I728" s="6"/>
      <c r="J728" s="29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6"/>
      <c r="L731" s="7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27"/>
      <c r="L732" s="6"/>
      <c r="M732" s="31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9"/>
      <c r="O736" s="10"/>
      <c r="P736" s="128"/>
      <c r="Q736" s="3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30"/>
      <c r="P737" s="129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ht="22.5" customHeight="1" x14ac:dyDescent="0.55000000000000004">
      <c r="A740" s="5"/>
      <c r="B740" s="52"/>
      <c r="C740" s="59"/>
      <c r="D740" s="60"/>
      <c r="E740" s="60"/>
      <c r="F740" s="60"/>
      <c r="G740" s="60"/>
      <c r="H740" s="22"/>
      <c r="I740" s="7"/>
      <c r="J740" s="6"/>
      <c r="K740" s="7"/>
      <c r="L740" s="6"/>
      <c r="M740" s="31"/>
      <c r="N740" s="21"/>
      <c r="O740" s="10"/>
      <c r="P740" s="128"/>
    </row>
    <row r="741" spans="1:23" ht="22.5" customHeight="1" x14ac:dyDescent="0.55000000000000004">
      <c r="A741" s="5"/>
      <c r="B741" s="52"/>
      <c r="C741" s="59"/>
      <c r="D741" s="60"/>
      <c r="E741" s="60"/>
      <c r="F741" s="60"/>
      <c r="G741" s="60"/>
      <c r="H741" s="54"/>
      <c r="I741" s="6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29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6"/>
      <c r="L745" s="7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9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10"/>
      <c r="P754" s="128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18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9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20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18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20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9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6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21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6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32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1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33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33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8"/>
    </row>
    <row r="832" spans="1:16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3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3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3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3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34"/>
      <c r="O836" s="10"/>
      <c r="P836" s="128"/>
    </row>
    <row r="837" spans="1:43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3" x14ac:dyDescent="0.55000000000000004">
      <c r="A838" s="5"/>
      <c r="B838" s="52"/>
      <c r="C838" s="59"/>
      <c r="D838" s="60"/>
      <c r="E838" s="60"/>
      <c r="F838" s="60"/>
      <c r="G838" s="60"/>
      <c r="H838" s="55"/>
      <c r="I838" s="7"/>
      <c r="J838" s="7"/>
      <c r="K838" s="7"/>
      <c r="L838" s="7"/>
      <c r="M838" s="35"/>
      <c r="N838" s="34"/>
      <c r="O838" s="10"/>
      <c r="P838" s="128"/>
    </row>
    <row r="839" spans="1:43" x14ac:dyDescent="0.55000000000000004">
      <c r="A839" s="36"/>
      <c r="B839" s="52"/>
      <c r="C839" s="59"/>
      <c r="D839" s="60"/>
      <c r="E839" s="60"/>
      <c r="F839" s="60"/>
      <c r="G839" s="60"/>
      <c r="H839" s="57"/>
      <c r="I839" s="37"/>
      <c r="J839" s="37"/>
      <c r="K839" s="38"/>
      <c r="L839" s="37"/>
      <c r="M839" s="39"/>
      <c r="N839" s="40"/>
      <c r="O839" s="41"/>
      <c r="P839" s="128"/>
    </row>
    <row r="840" spans="1:43" x14ac:dyDescent="0.55000000000000004">
      <c r="A840" s="42"/>
      <c r="B840" s="53"/>
      <c r="H840" s="58"/>
      <c r="I840" s="43"/>
      <c r="J840" s="43"/>
      <c r="K840" s="43"/>
      <c r="L840" s="43"/>
      <c r="M840" s="2"/>
      <c r="N840" s="44"/>
      <c r="O840" s="45"/>
      <c r="P840" s="127"/>
    </row>
    <row r="841" spans="1:43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3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3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3" x14ac:dyDescent="0.55000000000000004">
      <c r="A844" s="42"/>
      <c r="B844" s="53"/>
      <c r="H844" s="58"/>
      <c r="I844" s="43"/>
      <c r="J844" s="43"/>
      <c r="K844" s="43"/>
      <c r="L844" s="43"/>
      <c r="M844" s="46"/>
      <c r="N844" s="42"/>
      <c r="O844" s="47"/>
    </row>
    <row r="845" spans="1:43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3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3" s="51" customFormat="1" x14ac:dyDescent="0.55000000000000004">
      <c r="A847" s="42"/>
      <c r="B847" s="53"/>
      <c r="C847" s="61"/>
      <c r="D847" s="62"/>
      <c r="E847" s="62"/>
      <c r="F847" s="62"/>
      <c r="G847" s="62"/>
      <c r="H847" s="58"/>
      <c r="I847" s="43"/>
      <c r="J847" s="43"/>
      <c r="K847" s="43"/>
      <c r="L847" s="43"/>
      <c r="M847" s="46"/>
      <c r="N847" s="42"/>
      <c r="O847" s="47"/>
      <c r="Q847" s="3"/>
      <c r="R847" s="13"/>
      <c r="S847" s="13"/>
      <c r="T847" s="13"/>
      <c r="U847" s="13"/>
      <c r="V847" s="1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</sheetData>
  <autoFilter ref="A2:AO653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1">
    <cfRule type="duplicateValues" dxfId="8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0D63-C0E3-4D61-8AF5-A6AD3A5B1395}">
  <sheetPr>
    <pageSetUpPr fitToPage="1"/>
  </sheetPr>
  <dimension ref="A1:AQ849"/>
  <sheetViews>
    <sheetView zoomScale="55" zoomScaleNormal="55" workbookViewId="0">
      <pane xSplit="2" ySplit="2" topLeftCell="C186" activePane="bottomRight" state="frozen"/>
      <selection pane="topRight" activeCell="C1" sqref="C1"/>
      <selection pane="bottomLeft" activeCell="A3" sqref="A3"/>
      <selection pane="bottomRight" activeCell="D191" sqref="D191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40013807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426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30023545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427</v>
      </c>
      <c r="O4" s="10">
        <f>O3</f>
        <v>1</v>
      </c>
      <c r="P4" s="10">
        <v>16</v>
      </c>
      <c r="Q4" s="11" t="s">
        <v>75</v>
      </c>
      <c r="R4" s="43">
        <f t="shared" ref="R4:R65" si="0">3600/P4</f>
        <v>225</v>
      </c>
      <c r="X4" s="122"/>
      <c r="Y4" s="50">
        <f t="shared" ref="Y4:Y65" si="1">$Y$1/R4</f>
        <v>4.4444444444444446</v>
      </c>
      <c r="Z4" s="50"/>
      <c r="AA4" s="50"/>
      <c r="AB4" s="50">
        <f t="shared" ref="AB4:AB65" si="2">$Y$1/R4</f>
        <v>4.4444444444444446</v>
      </c>
      <c r="AC4" s="121"/>
      <c r="AD4" s="122"/>
      <c r="AE4" s="122">
        <f t="shared" ref="AE4:AE65" si="3">$Y$1/R4</f>
        <v>4.4444444444444446</v>
      </c>
      <c r="AF4" s="122"/>
      <c r="AG4" s="122"/>
      <c r="AH4" s="122">
        <f t="shared" ref="AH4:AH65" si="4">$Y$1/R4</f>
        <v>4.4444444444444446</v>
      </c>
      <c r="AI4" s="122"/>
      <c r="AJ4" s="122"/>
      <c r="AK4" s="122">
        <f t="shared" ref="AK4:AK65" si="5">$Y$1/R4</f>
        <v>4.4444444444444446</v>
      </c>
      <c r="AL4" s="122"/>
      <c r="AM4" s="122"/>
      <c r="AN4" s="122">
        <f t="shared" ref="AN4:AN65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71"/>
      <c r="F5" s="124">
        <v>30022063</v>
      </c>
      <c r="G5" s="71"/>
      <c r="H5" s="71"/>
      <c r="I5" s="115"/>
      <c r="J5" s="72"/>
      <c r="K5" s="72"/>
      <c r="L5" s="116"/>
      <c r="M5" s="8"/>
      <c r="N5" s="91" t="s">
        <v>187</v>
      </c>
      <c r="O5" s="10">
        <f t="shared" ref="O5:O7" si="7">O4</f>
        <v>1</v>
      </c>
      <c r="P5" s="10">
        <v>24</v>
      </c>
      <c r="Q5" s="11" t="s">
        <v>84</v>
      </c>
      <c r="R5" s="43">
        <f t="shared" si="0"/>
        <v>150</v>
      </c>
      <c r="X5" s="122"/>
      <c r="Y5" s="50">
        <f t="shared" si="1"/>
        <v>6.666666666666667</v>
      </c>
      <c r="Z5" s="50"/>
      <c r="AA5" s="50"/>
      <c r="AB5" s="50">
        <f t="shared" si="2"/>
        <v>6.666666666666667</v>
      </c>
      <c r="AC5" s="121"/>
      <c r="AD5" s="122"/>
      <c r="AE5" s="122">
        <f t="shared" si="3"/>
        <v>6.666666666666667</v>
      </c>
      <c r="AF5" s="122"/>
      <c r="AG5" s="122"/>
      <c r="AH5" s="122">
        <f t="shared" si="4"/>
        <v>6.666666666666667</v>
      </c>
      <c r="AI5" s="122"/>
      <c r="AJ5" s="122"/>
      <c r="AK5" s="122">
        <f t="shared" si="5"/>
        <v>6.666666666666667</v>
      </c>
      <c r="AL5" s="122"/>
      <c r="AM5" s="122"/>
      <c r="AN5" s="122">
        <f t="shared" si="6"/>
        <v>6.666666666666667</v>
      </c>
    </row>
    <row r="6" spans="1:40" ht="22.5" customHeight="1" x14ac:dyDescent="0.55000000000000004">
      <c r="A6" s="5">
        <v>1000</v>
      </c>
      <c r="B6" s="52" t="s">
        <v>66</v>
      </c>
      <c r="C6" s="114"/>
      <c r="D6" s="64"/>
      <c r="E6" s="64"/>
      <c r="F6" s="71"/>
      <c r="G6" s="71">
        <v>30022064</v>
      </c>
      <c r="H6" s="71"/>
      <c r="I6" s="115"/>
      <c r="J6" s="72"/>
      <c r="K6" s="72"/>
      <c r="L6" s="116"/>
      <c r="M6" s="8"/>
      <c r="N6" s="91" t="s">
        <v>186</v>
      </c>
      <c r="O6" s="10">
        <f t="shared" si="7"/>
        <v>1</v>
      </c>
      <c r="P6" s="10">
        <v>63</v>
      </c>
      <c r="Q6" s="11" t="s">
        <v>72</v>
      </c>
      <c r="R6" s="43">
        <f t="shared" si="0"/>
        <v>57.142857142857146</v>
      </c>
      <c r="X6" s="122"/>
      <c r="Y6" s="50">
        <f t="shared" si="1"/>
        <v>17.5</v>
      </c>
      <c r="Z6" s="50"/>
      <c r="AA6" s="50"/>
      <c r="AB6" s="50">
        <f t="shared" si="2"/>
        <v>17.5</v>
      </c>
      <c r="AC6" s="121"/>
      <c r="AD6" s="122"/>
      <c r="AE6" s="122">
        <f t="shared" si="3"/>
        <v>17.5</v>
      </c>
      <c r="AF6" s="122"/>
      <c r="AG6" s="122"/>
      <c r="AH6" s="122">
        <f t="shared" si="4"/>
        <v>17.5</v>
      </c>
      <c r="AI6" s="122"/>
      <c r="AJ6" s="122"/>
      <c r="AK6" s="122">
        <f t="shared" si="5"/>
        <v>17.5</v>
      </c>
      <c r="AL6" s="122"/>
      <c r="AM6" s="122"/>
      <c r="AN6" s="122">
        <f t="shared" si="6"/>
        <v>17.5</v>
      </c>
    </row>
    <row r="7" spans="1:40" ht="22.5" customHeight="1" x14ac:dyDescent="0.55000000000000004">
      <c r="A7" s="5">
        <v>1000</v>
      </c>
      <c r="B7" s="52" t="s">
        <v>66</v>
      </c>
      <c r="C7" s="114"/>
      <c r="D7" s="71"/>
      <c r="E7" s="71"/>
      <c r="F7" s="71"/>
      <c r="G7" s="71"/>
      <c r="H7" s="71">
        <v>10030492</v>
      </c>
      <c r="I7" s="115"/>
      <c r="J7" s="72"/>
      <c r="K7" s="72"/>
      <c r="L7" s="116"/>
      <c r="M7" s="8"/>
      <c r="N7" s="91" t="s">
        <v>188</v>
      </c>
      <c r="O7" s="10">
        <f t="shared" si="7"/>
        <v>1</v>
      </c>
      <c r="P7" s="10"/>
      <c r="Q7" s="11"/>
      <c r="R7" s="43"/>
      <c r="X7" s="122"/>
      <c r="Y7" s="50"/>
      <c r="Z7" s="50"/>
      <c r="AA7" s="50"/>
      <c r="AB7" s="50"/>
      <c r="AC7" s="121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124">
        <v>30022066</v>
      </c>
      <c r="G8" s="138"/>
      <c r="H8" s="71"/>
      <c r="I8" s="115"/>
      <c r="J8" s="72"/>
      <c r="K8" s="72"/>
      <c r="L8" s="116"/>
      <c r="M8" s="8"/>
      <c r="N8" s="91" t="s">
        <v>189</v>
      </c>
      <c r="O8" s="10">
        <f>O4</f>
        <v>1</v>
      </c>
      <c r="P8" s="10">
        <v>18</v>
      </c>
      <c r="Q8" s="11" t="s">
        <v>72</v>
      </c>
      <c r="R8" s="43">
        <f>3600/P8</f>
        <v>200</v>
      </c>
      <c r="X8" s="122"/>
      <c r="Y8" s="50">
        <v>1</v>
      </c>
      <c r="Z8" s="50"/>
      <c r="AA8" s="50"/>
      <c r="AB8" s="50">
        <v>1</v>
      </c>
      <c r="AC8" s="121"/>
      <c r="AD8" s="122"/>
      <c r="AE8" s="122">
        <v>1</v>
      </c>
      <c r="AF8" s="122"/>
      <c r="AG8" s="122"/>
      <c r="AH8" s="122">
        <v>1</v>
      </c>
      <c r="AI8" s="122"/>
      <c r="AJ8" s="122"/>
      <c r="AK8" s="122">
        <v>1</v>
      </c>
      <c r="AL8" s="122"/>
      <c r="AM8" s="122"/>
      <c r="AN8" s="122">
        <v>1</v>
      </c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71"/>
      <c r="G9" s="71">
        <v>10030493</v>
      </c>
      <c r="H9" s="71"/>
      <c r="I9" s="115"/>
      <c r="J9" s="72"/>
      <c r="K9" s="72"/>
      <c r="L9" s="116"/>
      <c r="M9" s="8"/>
      <c r="N9" s="91" t="s">
        <v>190</v>
      </c>
      <c r="O9" s="10">
        <f>O5</f>
        <v>1</v>
      </c>
      <c r="P9" s="10"/>
      <c r="Q9" s="11"/>
      <c r="R9" s="43"/>
      <c r="X9" s="122"/>
      <c r="Y9" s="50"/>
      <c r="Z9" s="50"/>
      <c r="AA9" s="50"/>
      <c r="AB9" s="50"/>
      <c r="AC9" s="121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124">
        <v>30022111</v>
      </c>
      <c r="G10" s="71"/>
      <c r="H10" s="71"/>
      <c r="I10" s="115"/>
      <c r="J10" s="72"/>
      <c r="K10" s="72"/>
      <c r="L10" s="116"/>
      <c r="M10" s="8"/>
      <c r="N10" s="91" t="s">
        <v>196</v>
      </c>
      <c r="O10" s="10">
        <f>O4</f>
        <v>1</v>
      </c>
      <c r="P10" s="10">
        <v>40</v>
      </c>
      <c r="Q10" s="11" t="s">
        <v>73</v>
      </c>
      <c r="R10" s="43">
        <f t="shared" si="0"/>
        <v>90</v>
      </c>
      <c r="X10" s="122"/>
      <c r="Y10" s="50">
        <f t="shared" si="1"/>
        <v>11.111111111111111</v>
      </c>
      <c r="Z10" s="50"/>
      <c r="AA10" s="50"/>
      <c r="AB10" s="50">
        <f t="shared" si="2"/>
        <v>11.111111111111111</v>
      </c>
      <c r="AC10" s="121"/>
      <c r="AD10" s="122"/>
      <c r="AE10" s="122">
        <f t="shared" si="3"/>
        <v>11.111111111111111</v>
      </c>
      <c r="AF10" s="122"/>
      <c r="AG10" s="122"/>
      <c r="AH10" s="122">
        <f t="shared" si="4"/>
        <v>11.111111111111111</v>
      </c>
      <c r="AI10" s="122"/>
      <c r="AJ10" s="122"/>
      <c r="AK10" s="122">
        <f t="shared" si="5"/>
        <v>11.111111111111111</v>
      </c>
      <c r="AL10" s="122"/>
      <c r="AM10" s="122"/>
      <c r="AN10" s="122">
        <f t="shared" si="6"/>
        <v>11.111111111111111</v>
      </c>
    </row>
    <row r="11" spans="1:40" ht="22.5" customHeight="1" x14ac:dyDescent="0.55000000000000004">
      <c r="A11" s="5"/>
      <c r="B11" s="52"/>
      <c r="C11" s="114"/>
      <c r="D11" s="71"/>
      <c r="E11" s="71"/>
      <c r="F11" s="71"/>
      <c r="G11" s="124">
        <v>30023754</v>
      </c>
      <c r="H11" s="71"/>
      <c r="I11" s="115"/>
      <c r="J11" s="72"/>
      <c r="K11" s="72"/>
      <c r="L11" s="116"/>
      <c r="M11" s="8"/>
      <c r="N11" s="91" t="s">
        <v>468</v>
      </c>
      <c r="O11" s="10">
        <v>1</v>
      </c>
      <c r="P11" s="10">
        <v>9</v>
      </c>
      <c r="Q11" s="11" t="s">
        <v>72</v>
      </c>
      <c r="R11" s="43">
        <f>3600/P11</f>
        <v>400</v>
      </c>
      <c r="X11" s="122"/>
      <c r="Y11" s="50">
        <v>1</v>
      </c>
      <c r="Z11" s="50"/>
      <c r="AA11" s="50"/>
      <c r="AB11" s="50">
        <v>1</v>
      </c>
      <c r="AC11" s="121"/>
      <c r="AD11" s="122"/>
      <c r="AE11" s="122">
        <v>1</v>
      </c>
      <c r="AF11" s="122"/>
      <c r="AG11" s="122"/>
      <c r="AH11" s="122">
        <v>1</v>
      </c>
      <c r="AI11" s="122"/>
      <c r="AJ11" s="122"/>
      <c r="AK11" s="122">
        <v>1</v>
      </c>
      <c r="AL11" s="122"/>
      <c r="AM11" s="122"/>
      <c r="AN11" s="122">
        <v>1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71"/>
      <c r="G12" s="71"/>
      <c r="H12" s="124">
        <v>30023041</v>
      </c>
      <c r="I12" s="71"/>
      <c r="J12" s="71"/>
      <c r="K12" s="115"/>
      <c r="L12" s="116"/>
      <c r="M12" s="8"/>
      <c r="N12" s="91" t="s">
        <v>191</v>
      </c>
      <c r="O12" s="10">
        <f>O5</f>
        <v>1</v>
      </c>
      <c r="P12" s="10">
        <v>12</v>
      </c>
      <c r="Q12" s="11" t="s">
        <v>84</v>
      </c>
      <c r="R12" s="43">
        <f t="shared" si="0"/>
        <v>300</v>
      </c>
      <c r="X12" s="122"/>
      <c r="Y12" s="50">
        <f t="shared" si="1"/>
        <v>3.3333333333333335</v>
      </c>
      <c r="Z12" s="50"/>
      <c r="AA12" s="50"/>
      <c r="AB12" s="50">
        <f t="shared" si="2"/>
        <v>3.3333333333333335</v>
      </c>
      <c r="AC12" s="121"/>
      <c r="AD12" s="122"/>
      <c r="AE12" s="122">
        <f t="shared" si="3"/>
        <v>3.3333333333333335</v>
      </c>
      <c r="AF12" s="122"/>
      <c r="AG12" s="122"/>
      <c r="AH12" s="122">
        <f t="shared" si="4"/>
        <v>3.3333333333333335</v>
      </c>
      <c r="AI12" s="122"/>
      <c r="AJ12" s="122"/>
      <c r="AK12" s="122">
        <f t="shared" si="5"/>
        <v>3.3333333333333335</v>
      </c>
      <c r="AL12" s="122"/>
      <c r="AM12" s="122"/>
      <c r="AN12" s="122">
        <f t="shared" si="6"/>
        <v>3.3333333333333335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71"/>
      <c r="I13" s="71">
        <v>10034330</v>
      </c>
      <c r="J13" s="71"/>
      <c r="K13" s="115"/>
      <c r="L13" s="116"/>
      <c r="M13" s="8"/>
      <c r="N13" s="91" t="s">
        <v>193</v>
      </c>
      <c r="O13" s="10">
        <f>O6</f>
        <v>1</v>
      </c>
      <c r="P13" s="10"/>
      <c r="Q13" s="11"/>
      <c r="R13" s="43"/>
      <c r="X13" s="122"/>
      <c r="Y13" s="50"/>
      <c r="Z13" s="50"/>
      <c r="AA13" s="50"/>
      <c r="AB13" s="50"/>
      <c r="AC13" s="121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71">
        <v>10030495</v>
      </c>
      <c r="H14" s="71"/>
      <c r="I14" s="64"/>
      <c r="J14" s="71"/>
      <c r="K14" s="71"/>
      <c r="L14" s="116"/>
      <c r="M14" s="8"/>
      <c r="N14" s="91" t="s">
        <v>195</v>
      </c>
      <c r="O14" s="10">
        <f>O10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124">
        <v>30022067</v>
      </c>
      <c r="G15" s="71"/>
      <c r="H15" s="71"/>
      <c r="I15" s="71"/>
      <c r="J15" s="71"/>
      <c r="K15" s="71"/>
      <c r="L15" s="116"/>
      <c r="M15" s="8"/>
      <c r="N15" s="91" t="s">
        <v>197</v>
      </c>
      <c r="O15" s="10">
        <f>O4</f>
        <v>1</v>
      </c>
      <c r="P15" s="10">
        <v>40</v>
      </c>
      <c r="Q15" s="11" t="s">
        <v>73</v>
      </c>
      <c r="R15" s="43">
        <f t="shared" si="0"/>
        <v>90</v>
      </c>
      <c r="X15" s="122"/>
      <c r="Y15" s="50">
        <f t="shared" si="1"/>
        <v>11.111111111111111</v>
      </c>
      <c r="Z15" s="50"/>
      <c r="AA15" s="50"/>
      <c r="AB15" s="50">
        <f t="shared" si="2"/>
        <v>11.111111111111111</v>
      </c>
      <c r="AC15" s="121"/>
      <c r="AD15" s="122"/>
      <c r="AE15" s="122">
        <f t="shared" si="3"/>
        <v>11.111111111111111</v>
      </c>
      <c r="AF15" s="122"/>
      <c r="AG15" s="122"/>
      <c r="AH15" s="122">
        <f t="shared" si="4"/>
        <v>11.111111111111111</v>
      </c>
      <c r="AI15" s="122"/>
      <c r="AJ15" s="122"/>
      <c r="AK15" s="122">
        <f t="shared" si="5"/>
        <v>11.111111111111111</v>
      </c>
      <c r="AL15" s="122"/>
      <c r="AM15" s="122"/>
      <c r="AN15" s="122">
        <f t="shared" si="6"/>
        <v>11.111111111111111</v>
      </c>
    </row>
    <row r="16" spans="1:40" ht="22.5" customHeight="1" x14ac:dyDescent="0.55000000000000004">
      <c r="A16" s="5"/>
      <c r="B16" s="52"/>
      <c r="C16" s="114"/>
      <c r="D16" s="71"/>
      <c r="E16" s="71"/>
      <c r="F16" s="71"/>
      <c r="G16" s="124">
        <v>30023755</v>
      </c>
      <c r="H16" s="71"/>
      <c r="I16" s="115"/>
      <c r="J16" s="72"/>
      <c r="K16" s="72"/>
      <c r="L16" s="116"/>
      <c r="M16" s="8"/>
      <c r="N16" s="91" t="s">
        <v>470</v>
      </c>
      <c r="O16" s="10">
        <v>1</v>
      </c>
      <c r="P16" s="10">
        <v>9</v>
      </c>
      <c r="Q16" s="11" t="s">
        <v>72</v>
      </c>
      <c r="R16" s="43">
        <f>3600/P16</f>
        <v>400</v>
      </c>
      <c r="X16" s="122"/>
      <c r="Y16" s="50">
        <v>1</v>
      </c>
      <c r="Z16" s="50"/>
      <c r="AA16" s="50"/>
      <c r="AB16" s="50">
        <v>1</v>
      </c>
      <c r="AC16" s="121"/>
      <c r="AD16" s="122"/>
      <c r="AE16" s="122">
        <v>1</v>
      </c>
      <c r="AF16" s="122"/>
      <c r="AG16" s="122"/>
      <c r="AH16" s="122">
        <v>1</v>
      </c>
      <c r="AI16" s="122"/>
      <c r="AJ16" s="122"/>
      <c r="AK16" s="122">
        <v>1</v>
      </c>
      <c r="AL16" s="122"/>
      <c r="AM16" s="122"/>
      <c r="AN16" s="122">
        <v>1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71"/>
      <c r="G17" s="71"/>
      <c r="H17" s="124">
        <v>30022068</v>
      </c>
      <c r="I17" s="71"/>
      <c r="J17" s="71"/>
      <c r="K17" s="71"/>
      <c r="L17" s="116"/>
      <c r="M17" s="8"/>
      <c r="N17" s="91" t="s">
        <v>192</v>
      </c>
      <c r="O17" s="10">
        <f>O5</f>
        <v>1</v>
      </c>
      <c r="P17" s="10">
        <v>12</v>
      </c>
      <c r="Q17" s="11" t="s">
        <v>84</v>
      </c>
      <c r="R17" s="43">
        <f t="shared" si="0"/>
        <v>300</v>
      </c>
      <c r="X17" s="122"/>
      <c r="Y17" s="50">
        <f t="shared" si="1"/>
        <v>3.3333333333333335</v>
      </c>
      <c r="Z17" s="50"/>
      <c r="AA17" s="50"/>
      <c r="AB17" s="50">
        <f t="shared" si="2"/>
        <v>3.3333333333333335</v>
      </c>
      <c r="AC17" s="121"/>
      <c r="AD17" s="122"/>
      <c r="AE17" s="122">
        <f t="shared" si="3"/>
        <v>3.3333333333333335</v>
      </c>
      <c r="AF17" s="122"/>
      <c r="AG17" s="122"/>
      <c r="AH17" s="122">
        <f t="shared" si="4"/>
        <v>3.3333333333333335</v>
      </c>
      <c r="AI17" s="122"/>
      <c r="AJ17" s="122"/>
      <c r="AK17" s="122">
        <f t="shared" si="5"/>
        <v>3.3333333333333335</v>
      </c>
      <c r="AL17" s="122"/>
      <c r="AM17" s="122"/>
      <c r="AN17" s="122">
        <f t="shared" si="6"/>
        <v>3.3333333333333335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71"/>
      <c r="I18" s="71">
        <v>10030494</v>
      </c>
      <c r="J18" s="71"/>
      <c r="K18" s="71"/>
      <c r="L18" s="116"/>
      <c r="M18" s="8"/>
      <c r="N18" s="91" t="s">
        <v>194</v>
      </c>
      <c r="O18" s="10">
        <f>O6</f>
        <v>1</v>
      </c>
      <c r="P18" s="10"/>
      <c r="Q18" s="11"/>
      <c r="R18" s="43"/>
      <c r="X18" s="122"/>
      <c r="Y18" s="50"/>
      <c r="Z18" s="50"/>
      <c r="AA18" s="50"/>
      <c r="AB18" s="50"/>
      <c r="AC18" s="121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64"/>
      <c r="G19" s="124">
        <v>10030495</v>
      </c>
      <c r="H19" s="71"/>
      <c r="I19" s="64"/>
      <c r="J19" s="71"/>
      <c r="K19" s="71"/>
      <c r="L19" s="116"/>
      <c r="M19" s="8"/>
      <c r="N19" s="91" t="s">
        <v>195</v>
      </c>
      <c r="O19" s="10">
        <f>O15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63"/>
      <c r="D20" s="64"/>
      <c r="E20" s="64"/>
      <c r="F20" s="124">
        <v>10030760</v>
      </c>
      <c r="G20" s="64"/>
      <c r="H20" s="64"/>
      <c r="I20" s="64"/>
      <c r="J20" s="64"/>
      <c r="K20" s="64"/>
      <c r="L20" s="105"/>
      <c r="M20" s="8"/>
      <c r="N20" s="91" t="s">
        <v>235</v>
      </c>
      <c r="O20" s="10">
        <f>O4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114"/>
      <c r="D21" s="71"/>
      <c r="E21" s="71">
        <v>10035144</v>
      </c>
      <c r="F21" s="71"/>
      <c r="G21" s="71"/>
      <c r="H21" s="71"/>
      <c r="I21" s="64"/>
      <c r="J21" s="64"/>
      <c r="K21" s="71"/>
      <c r="L21" s="116"/>
      <c r="M21" s="8"/>
      <c r="N21" s="91" t="s">
        <v>461</v>
      </c>
      <c r="O21" s="10">
        <v>0.19826260177342123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10033352</v>
      </c>
      <c r="F22" s="71"/>
      <c r="G22" s="71"/>
      <c r="H22" s="71"/>
      <c r="I22" s="64"/>
      <c r="J22" s="64"/>
      <c r="K22" s="71"/>
      <c r="L22" s="116"/>
      <c r="M22" s="8"/>
      <c r="N22" s="91" t="s">
        <v>93</v>
      </c>
      <c r="O22" s="10">
        <v>1.2375752752352038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10033353</v>
      </c>
      <c r="F23" s="71"/>
      <c r="G23" s="71"/>
      <c r="H23" s="71"/>
      <c r="I23" s="64"/>
      <c r="J23" s="64"/>
      <c r="K23" s="71"/>
      <c r="L23" s="116"/>
      <c r="M23" s="8"/>
      <c r="N23" s="91" t="s">
        <v>94</v>
      </c>
      <c r="O23" s="10">
        <v>0.33420882399006313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10033354</v>
      </c>
      <c r="F24" s="71"/>
      <c r="G24" s="71"/>
      <c r="H24" s="71"/>
      <c r="I24" s="64"/>
      <c r="J24" s="64"/>
      <c r="K24" s="71"/>
      <c r="L24" s="116"/>
      <c r="M24" s="8"/>
      <c r="N24" s="91" t="s">
        <v>95</v>
      </c>
      <c r="O24" s="10">
        <v>0.10861786779677053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10033355</v>
      </c>
      <c r="F25" s="71"/>
      <c r="G25" s="71"/>
      <c r="H25" s="71"/>
      <c r="I25" s="64"/>
      <c r="J25" s="64"/>
      <c r="K25" s="71"/>
      <c r="L25" s="116"/>
      <c r="M25" s="8"/>
      <c r="N25" s="91" t="s">
        <v>96</v>
      </c>
      <c r="O25" s="10">
        <v>8.0815871251097171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10033356</v>
      </c>
      <c r="F26" s="71"/>
      <c r="G26" s="71"/>
      <c r="H26" s="71"/>
      <c r="I26" s="64"/>
      <c r="J26" s="64"/>
      <c r="K26" s="71"/>
      <c r="L26" s="116"/>
      <c r="M26" s="8"/>
      <c r="N26" s="91" t="s">
        <v>97</v>
      </c>
      <c r="O26" s="10">
        <v>0.66841764798012626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10033357</v>
      </c>
      <c r="F27" s="71"/>
      <c r="G27" s="71"/>
      <c r="H27" s="71"/>
      <c r="I27" s="64"/>
      <c r="J27" s="64"/>
      <c r="K27" s="71"/>
      <c r="L27" s="116"/>
      <c r="M27" s="8"/>
      <c r="N27" s="91" t="s">
        <v>98</v>
      </c>
      <c r="O27" s="10">
        <v>0.55979978018335586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139">
        <v>30023546</v>
      </c>
      <c r="E28" s="71"/>
      <c r="F28" s="71"/>
      <c r="G28" s="71"/>
      <c r="H28" s="71"/>
      <c r="I28" s="64"/>
      <c r="J28" s="64"/>
      <c r="K28" s="71"/>
      <c r="L28" s="116"/>
      <c r="M28" s="8"/>
      <c r="N28" s="91" t="s">
        <v>428</v>
      </c>
      <c r="O28" s="10">
        <f>O3</f>
        <v>1</v>
      </c>
      <c r="P28" s="10">
        <f>16</f>
        <v>16</v>
      </c>
      <c r="Q28" s="11" t="s">
        <v>75</v>
      </c>
      <c r="R28" s="43">
        <f t="shared" si="0"/>
        <v>225</v>
      </c>
      <c r="X28" s="122"/>
      <c r="Y28" s="50">
        <f t="shared" si="1"/>
        <v>4.4444444444444446</v>
      </c>
      <c r="Z28" s="50"/>
      <c r="AA28" s="50"/>
      <c r="AB28" s="50">
        <f t="shared" si="2"/>
        <v>4.4444444444444446</v>
      </c>
      <c r="AC28" s="121"/>
      <c r="AD28" s="122"/>
      <c r="AE28" s="122">
        <f t="shared" si="3"/>
        <v>4.4444444444444446</v>
      </c>
      <c r="AF28" s="122"/>
      <c r="AG28" s="122"/>
      <c r="AH28" s="122">
        <f t="shared" si="4"/>
        <v>4.4444444444444446</v>
      </c>
      <c r="AI28" s="122"/>
      <c r="AJ28" s="122"/>
      <c r="AK28" s="122">
        <f t="shared" si="5"/>
        <v>4.4444444444444446</v>
      </c>
      <c r="AL28" s="122"/>
      <c r="AM28" s="122"/>
      <c r="AN28" s="122">
        <f t="shared" si="6"/>
        <v>4.4444444444444446</v>
      </c>
    </row>
    <row r="29" spans="1:40" ht="22.5" customHeight="1" x14ac:dyDescent="0.55000000000000004">
      <c r="A29" s="5">
        <v>1000</v>
      </c>
      <c r="B29" s="52" t="s">
        <v>66</v>
      </c>
      <c r="C29" s="114"/>
      <c r="D29" s="71"/>
      <c r="E29" s="130">
        <v>30022058</v>
      </c>
      <c r="F29" s="71"/>
      <c r="G29" s="71"/>
      <c r="H29" s="71"/>
      <c r="I29" s="71"/>
      <c r="J29" s="64"/>
      <c r="K29" s="64"/>
      <c r="L29" s="116"/>
      <c r="M29" s="8"/>
      <c r="N29" s="91" t="s">
        <v>236</v>
      </c>
      <c r="O29" s="10">
        <f>O3</f>
        <v>1</v>
      </c>
      <c r="P29" s="10">
        <f>120+30+30</f>
        <v>180</v>
      </c>
      <c r="Q29" s="11" t="s">
        <v>74</v>
      </c>
      <c r="R29" s="43">
        <f t="shared" si="0"/>
        <v>20</v>
      </c>
      <c r="X29" s="122"/>
      <c r="Y29" s="50">
        <f t="shared" si="1"/>
        <v>50</v>
      </c>
      <c r="Z29" s="50"/>
      <c r="AA29" s="50"/>
      <c r="AB29" s="50">
        <f t="shared" si="2"/>
        <v>50</v>
      </c>
      <c r="AC29" s="121"/>
      <c r="AD29" s="122"/>
      <c r="AE29" s="122">
        <f t="shared" si="3"/>
        <v>50</v>
      </c>
      <c r="AF29" s="122"/>
      <c r="AG29" s="122"/>
      <c r="AH29" s="122">
        <f t="shared" si="4"/>
        <v>50</v>
      </c>
      <c r="AI29" s="122"/>
      <c r="AJ29" s="122"/>
      <c r="AK29" s="122">
        <f t="shared" si="5"/>
        <v>50</v>
      </c>
      <c r="AL29" s="122"/>
      <c r="AM29" s="122"/>
      <c r="AN29" s="122">
        <f t="shared" si="6"/>
        <v>50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71"/>
      <c r="F30" s="71">
        <v>30022059</v>
      </c>
      <c r="G30" s="71"/>
      <c r="H30" s="71"/>
      <c r="I30" s="71"/>
      <c r="J30" s="64"/>
      <c r="K30" s="64"/>
      <c r="L30" s="116"/>
      <c r="M30" s="8"/>
      <c r="N30" s="91" t="s">
        <v>234</v>
      </c>
      <c r="O30" s="10">
        <f>O29</f>
        <v>1</v>
      </c>
      <c r="P30" s="10">
        <f>84+119+84+84</f>
        <v>371</v>
      </c>
      <c r="Q30" s="11" t="s">
        <v>73</v>
      </c>
      <c r="R30" s="43">
        <f t="shared" si="0"/>
        <v>9.703504043126685</v>
      </c>
      <c r="X30" s="122"/>
      <c r="Y30" s="50">
        <f t="shared" si="1"/>
        <v>103.05555555555556</v>
      </c>
      <c r="Z30" s="50"/>
      <c r="AA30" s="50"/>
      <c r="AB30" s="50">
        <f t="shared" si="2"/>
        <v>103.05555555555556</v>
      </c>
      <c r="AC30" s="121"/>
      <c r="AD30" s="122"/>
      <c r="AE30" s="122">
        <f t="shared" si="3"/>
        <v>103.05555555555556</v>
      </c>
      <c r="AF30" s="122"/>
      <c r="AG30" s="122"/>
      <c r="AH30" s="122">
        <f t="shared" si="4"/>
        <v>103.05555555555556</v>
      </c>
      <c r="AI30" s="122"/>
      <c r="AJ30" s="122"/>
      <c r="AK30" s="122">
        <f t="shared" si="5"/>
        <v>103.05555555555556</v>
      </c>
      <c r="AL30" s="122"/>
      <c r="AM30" s="122"/>
      <c r="AN30" s="122">
        <f t="shared" si="6"/>
        <v>103.05555555555556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71">
        <v>30022073</v>
      </c>
      <c r="H31" s="71"/>
      <c r="I31" s="71"/>
      <c r="J31" s="64"/>
      <c r="K31" s="64"/>
      <c r="L31" s="116"/>
      <c r="M31" s="8"/>
      <c r="N31" s="91" t="s">
        <v>233</v>
      </c>
      <c r="O31" s="10">
        <f t="shared" ref="O31:O33" si="8">O30</f>
        <v>1</v>
      </c>
      <c r="P31" s="10">
        <f>75</f>
        <v>75</v>
      </c>
      <c r="Q31" s="11" t="s">
        <v>73</v>
      </c>
      <c r="R31" s="43">
        <f t="shared" si="0"/>
        <v>48</v>
      </c>
      <c r="X31" s="122"/>
      <c r="Y31" s="50">
        <f t="shared" si="1"/>
        <v>20.833333333333332</v>
      </c>
      <c r="Z31" s="50"/>
      <c r="AA31" s="50"/>
      <c r="AB31" s="50">
        <f t="shared" si="2"/>
        <v>20.833333333333332</v>
      </c>
      <c r="AC31" s="121"/>
      <c r="AD31" s="122"/>
      <c r="AE31" s="122">
        <f t="shared" si="3"/>
        <v>20.833333333333332</v>
      </c>
      <c r="AF31" s="122"/>
      <c r="AG31" s="122"/>
      <c r="AH31" s="122">
        <f t="shared" si="4"/>
        <v>20.833333333333332</v>
      </c>
      <c r="AI31" s="122"/>
      <c r="AJ31" s="122"/>
      <c r="AK31" s="122">
        <f t="shared" si="5"/>
        <v>20.833333333333332</v>
      </c>
      <c r="AL31" s="122"/>
      <c r="AM31" s="122"/>
      <c r="AN31" s="122">
        <f t="shared" si="6"/>
        <v>20.833333333333332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64"/>
      <c r="H32" s="124">
        <v>30022074</v>
      </c>
      <c r="I32" s="71"/>
      <c r="J32" s="64"/>
      <c r="K32" s="64"/>
      <c r="L32" s="116"/>
      <c r="M32" s="8"/>
      <c r="N32" s="91" t="s">
        <v>231</v>
      </c>
      <c r="O32" s="10">
        <f t="shared" si="8"/>
        <v>1</v>
      </c>
      <c r="P32" s="10">
        <v>27</v>
      </c>
      <c r="Q32" s="11" t="s">
        <v>72</v>
      </c>
      <c r="R32" s="43">
        <f t="shared" si="0"/>
        <v>133.33333333333334</v>
      </c>
      <c r="X32" s="122"/>
      <c r="Y32" s="50">
        <f t="shared" si="1"/>
        <v>7.4999999999999991</v>
      </c>
      <c r="Z32" s="50"/>
      <c r="AA32" s="50"/>
      <c r="AB32" s="50">
        <f t="shared" si="2"/>
        <v>7.4999999999999991</v>
      </c>
      <c r="AC32" s="121"/>
      <c r="AD32" s="122"/>
      <c r="AE32" s="122">
        <f t="shared" si="3"/>
        <v>7.4999999999999991</v>
      </c>
      <c r="AF32" s="122"/>
      <c r="AG32" s="122"/>
      <c r="AH32" s="122">
        <f t="shared" si="4"/>
        <v>7.4999999999999991</v>
      </c>
      <c r="AI32" s="122"/>
      <c r="AJ32" s="122"/>
      <c r="AK32" s="122">
        <f t="shared" si="5"/>
        <v>7.4999999999999991</v>
      </c>
      <c r="AL32" s="122"/>
      <c r="AM32" s="122"/>
      <c r="AN32" s="122">
        <f t="shared" si="6"/>
        <v>7.4999999999999991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71"/>
      <c r="I33" s="71">
        <v>10030741</v>
      </c>
      <c r="J33" s="64"/>
      <c r="K33" s="64"/>
      <c r="L33" s="116"/>
      <c r="M33" s="8"/>
      <c r="N33" s="91" t="s">
        <v>232</v>
      </c>
      <c r="O33" s="10">
        <f t="shared" si="8"/>
        <v>1</v>
      </c>
      <c r="P33" s="10"/>
      <c r="Q33" s="11"/>
      <c r="R33" s="43"/>
      <c r="X33" s="122"/>
      <c r="Y33" s="50"/>
      <c r="Z33" s="50"/>
      <c r="AA33" s="50"/>
      <c r="AB33" s="50"/>
      <c r="AC33" s="121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64"/>
      <c r="F34" s="64"/>
      <c r="G34" s="64"/>
      <c r="H34" s="124">
        <v>30022075</v>
      </c>
      <c r="I34" s="138"/>
      <c r="J34" s="71"/>
      <c r="K34" s="64"/>
      <c r="L34" s="105"/>
      <c r="M34" s="8"/>
      <c r="N34" s="91" t="s">
        <v>227</v>
      </c>
      <c r="O34" s="10">
        <f>O28*2</f>
        <v>2</v>
      </c>
      <c r="P34" s="10">
        <v>12</v>
      </c>
      <c r="Q34" s="11" t="s">
        <v>475</v>
      </c>
      <c r="R34" s="43">
        <f t="shared" si="0"/>
        <v>300</v>
      </c>
      <c r="X34" s="122"/>
      <c r="Y34" s="50">
        <v>1</v>
      </c>
      <c r="Z34" s="50"/>
      <c r="AA34" s="50"/>
      <c r="AB34" s="50">
        <v>1</v>
      </c>
      <c r="AC34" s="121"/>
      <c r="AD34" s="122"/>
      <c r="AE34" s="122">
        <v>1</v>
      </c>
      <c r="AF34" s="122"/>
      <c r="AG34" s="122"/>
      <c r="AH34" s="122">
        <v>1</v>
      </c>
      <c r="AI34" s="122"/>
      <c r="AJ34" s="122"/>
      <c r="AK34" s="122">
        <v>1</v>
      </c>
      <c r="AL34" s="122"/>
      <c r="AM34" s="122"/>
      <c r="AN34" s="122">
        <v>1</v>
      </c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71"/>
      <c r="I35" s="71">
        <v>10030742</v>
      </c>
      <c r="J35" s="71"/>
      <c r="K35" s="64"/>
      <c r="L35" s="105"/>
      <c r="M35" s="8"/>
      <c r="N35" s="91" t="s">
        <v>229</v>
      </c>
      <c r="O35" s="10">
        <f>O34</f>
        <v>2</v>
      </c>
      <c r="P35" s="10"/>
      <c r="Q35" s="11"/>
      <c r="R35" s="43"/>
      <c r="X35" s="122"/>
      <c r="Y35" s="50"/>
      <c r="Z35" s="50"/>
      <c r="AA35" s="50"/>
      <c r="AB35" s="50"/>
      <c r="AC35" s="121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124">
        <v>30022076</v>
      </c>
      <c r="I36" s="138"/>
      <c r="J36" s="71"/>
      <c r="K36" s="118"/>
      <c r="L36" s="105"/>
      <c r="M36" s="8"/>
      <c r="N36" s="91" t="s">
        <v>228</v>
      </c>
      <c r="O36" s="10">
        <f>O28</f>
        <v>1</v>
      </c>
      <c r="P36" s="10">
        <v>12</v>
      </c>
      <c r="Q36" s="11" t="s">
        <v>475</v>
      </c>
      <c r="R36" s="43">
        <f t="shared" si="0"/>
        <v>300</v>
      </c>
      <c r="X36" s="122"/>
      <c r="Y36" s="50">
        <v>1</v>
      </c>
      <c r="Z36" s="50"/>
      <c r="AA36" s="50"/>
      <c r="AB36" s="50">
        <v>1</v>
      </c>
      <c r="AC36" s="121"/>
      <c r="AD36" s="122"/>
      <c r="AE36" s="122">
        <v>1</v>
      </c>
      <c r="AF36" s="122"/>
      <c r="AG36" s="122"/>
      <c r="AH36" s="122">
        <v>1</v>
      </c>
      <c r="AI36" s="122"/>
      <c r="AJ36" s="122"/>
      <c r="AK36" s="122">
        <v>1</v>
      </c>
      <c r="AL36" s="122"/>
      <c r="AM36" s="122"/>
      <c r="AN36" s="122">
        <v>1</v>
      </c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71"/>
      <c r="I37" s="71">
        <v>10030743</v>
      </c>
      <c r="J37" s="64"/>
      <c r="K37" s="118"/>
      <c r="L37" s="105"/>
      <c r="M37" s="8"/>
      <c r="N37" s="91" t="s">
        <v>230</v>
      </c>
      <c r="O37" s="10">
        <f>O36</f>
        <v>1</v>
      </c>
      <c r="P37" s="10"/>
      <c r="Q37" s="11"/>
      <c r="R37" s="43"/>
      <c r="X37" s="122"/>
      <c r="Y37" s="50"/>
      <c r="Z37" s="50"/>
      <c r="AA37" s="50"/>
      <c r="AB37" s="50"/>
      <c r="AC37" s="121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>
        <v>30022088</v>
      </c>
      <c r="H38" s="64"/>
      <c r="I38" s="64"/>
      <c r="J38" s="64"/>
      <c r="K38" s="64"/>
      <c r="L38" s="116"/>
      <c r="M38" s="8"/>
      <c r="N38" s="91" t="s">
        <v>226</v>
      </c>
      <c r="O38" s="10">
        <f>O2</f>
        <v>0</v>
      </c>
      <c r="P38" s="10">
        <f>30</f>
        <v>30</v>
      </c>
      <c r="Q38" s="11" t="s">
        <v>73</v>
      </c>
      <c r="R38" s="43">
        <f t="shared" si="0"/>
        <v>120</v>
      </c>
      <c r="X38" s="122"/>
      <c r="Y38" s="50">
        <f t="shared" si="1"/>
        <v>8.3333333333333339</v>
      </c>
      <c r="Z38" s="50"/>
      <c r="AA38" s="50"/>
      <c r="AB38" s="50">
        <f t="shared" si="2"/>
        <v>8.3333333333333339</v>
      </c>
      <c r="AC38" s="121"/>
      <c r="AD38" s="122"/>
      <c r="AE38" s="122">
        <f t="shared" si="3"/>
        <v>8.3333333333333339</v>
      </c>
      <c r="AF38" s="122"/>
      <c r="AG38" s="122"/>
      <c r="AH38" s="122">
        <f t="shared" si="4"/>
        <v>8.3333333333333339</v>
      </c>
      <c r="AI38" s="122"/>
      <c r="AJ38" s="122"/>
      <c r="AK38" s="122">
        <f t="shared" si="5"/>
        <v>8.3333333333333339</v>
      </c>
      <c r="AL38" s="122"/>
      <c r="AM38" s="122"/>
      <c r="AN38" s="122">
        <f t="shared" si="6"/>
        <v>8.3333333333333339</v>
      </c>
    </row>
    <row r="39" spans="1:40" ht="22.5" customHeight="1" x14ac:dyDescent="0.55000000000000004">
      <c r="A39" s="5"/>
      <c r="B39" s="52"/>
      <c r="C39" s="114"/>
      <c r="D39" s="64"/>
      <c r="E39" s="64"/>
      <c r="F39" s="64"/>
      <c r="G39" s="71"/>
      <c r="H39" s="124">
        <v>37002957</v>
      </c>
      <c r="I39" s="64"/>
      <c r="J39" s="64"/>
      <c r="K39" s="64"/>
      <c r="L39" s="116"/>
      <c r="M39" s="8"/>
      <c r="N39" s="91" t="s">
        <v>473</v>
      </c>
      <c r="O39" s="10">
        <v>1</v>
      </c>
      <c r="P39" s="10"/>
      <c r="Q39" s="11"/>
      <c r="R39" s="43"/>
      <c r="X39" s="122"/>
      <c r="Y39" s="50"/>
      <c r="Z39" s="50"/>
      <c r="AA39" s="50"/>
      <c r="AB39" s="50"/>
      <c r="AC39" s="121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</row>
    <row r="40" spans="1:40" ht="22.5" customHeight="1" x14ac:dyDescent="0.55000000000000004">
      <c r="A40" s="5">
        <v>1000</v>
      </c>
      <c r="B40" s="52" t="s">
        <v>66</v>
      </c>
      <c r="C40" s="114"/>
      <c r="D40" s="64"/>
      <c r="E40" s="64"/>
      <c r="F40" s="64"/>
      <c r="G40" s="71"/>
      <c r="H40" s="71"/>
      <c r="I40" s="71">
        <v>30022089</v>
      </c>
      <c r="J40" s="64"/>
      <c r="K40" s="64"/>
      <c r="L40" s="116"/>
      <c r="M40" s="8"/>
      <c r="N40" s="91" t="s">
        <v>224</v>
      </c>
      <c r="O40" s="10">
        <f>O38</f>
        <v>0</v>
      </c>
      <c r="P40" s="10">
        <v>18</v>
      </c>
      <c r="Q40" s="11" t="s">
        <v>72</v>
      </c>
      <c r="R40" s="43">
        <f t="shared" si="0"/>
        <v>200</v>
      </c>
      <c r="X40" s="122"/>
      <c r="Y40" s="50">
        <f t="shared" si="1"/>
        <v>5</v>
      </c>
      <c r="Z40" s="50"/>
      <c r="AA40" s="50"/>
      <c r="AB40" s="50">
        <f t="shared" si="2"/>
        <v>5</v>
      </c>
      <c r="AC40" s="121"/>
      <c r="AD40" s="122"/>
      <c r="AE40" s="122">
        <f t="shared" si="3"/>
        <v>5</v>
      </c>
      <c r="AF40" s="122"/>
      <c r="AG40" s="122"/>
      <c r="AH40" s="122">
        <f t="shared" si="4"/>
        <v>5</v>
      </c>
      <c r="AI40" s="122"/>
      <c r="AJ40" s="122"/>
      <c r="AK40" s="122">
        <f t="shared" si="5"/>
        <v>5</v>
      </c>
      <c r="AL40" s="122"/>
      <c r="AM40" s="122"/>
      <c r="AN40" s="122">
        <f t="shared" si="6"/>
        <v>5</v>
      </c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64"/>
      <c r="H41" s="64"/>
      <c r="I41" s="64"/>
      <c r="J41" s="71">
        <v>30022090</v>
      </c>
      <c r="K41" s="71"/>
      <c r="L41" s="116"/>
      <c r="M41" s="8"/>
      <c r="N41" s="91" t="s">
        <v>223</v>
      </c>
      <c r="O41" s="10">
        <f t="shared" ref="O41:O42" si="9">O40</f>
        <v>0</v>
      </c>
      <c r="P41" s="10">
        <v>24</v>
      </c>
      <c r="Q41" s="11" t="s">
        <v>84</v>
      </c>
      <c r="R41" s="43">
        <f t="shared" si="0"/>
        <v>150</v>
      </c>
      <c r="X41" s="122"/>
      <c r="Y41" s="50">
        <f t="shared" si="1"/>
        <v>6.666666666666667</v>
      </c>
      <c r="Z41" s="50"/>
      <c r="AA41" s="50"/>
      <c r="AB41" s="50">
        <f t="shared" si="2"/>
        <v>6.666666666666667</v>
      </c>
      <c r="AC41" s="121"/>
      <c r="AD41" s="122"/>
      <c r="AE41" s="122">
        <f t="shared" si="3"/>
        <v>6.666666666666667</v>
      </c>
      <c r="AF41" s="122"/>
      <c r="AG41" s="122"/>
      <c r="AH41" s="122">
        <f t="shared" si="4"/>
        <v>6.666666666666667</v>
      </c>
      <c r="AI41" s="122"/>
      <c r="AJ41" s="122"/>
      <c r="AK41" s="122">
        <f t="shared" si="5"/>
        <v>6.666666666666667</v>
      </c>
      <c r="AL41" s="122"/>
      <c r="AM41" s="122"/>
      <c r="AN41" s="122">
        <f t="shared" si="6"/>
        <v>6.666666666666667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/>
      <c r="K42" s="71">
        <v>10030749</v>
      </c>
      <c r="L42" s="116"/>
      <c r="M42" s="8"/>
      <c r="N42" s="91" t="s">
        <v>225</v>
      </c>
      <c r="O42" s="10">
        <f t="shared" si="9"/>
        <v>0</v>
      </c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124">
        <v>30022091</v>
      </c>
      <c r="I43" s="71"/>
      <c r="J43" s="71"/>
      <c r="K43" s="64"/>
      <c r="L43" s="116"/>
      <c r="M43" s="8"/>
      <c r="N43" s="91" t="s">
        <v>219</v>
      </c>
      <c r="O43" s="10">
        <f>O38</f>
        <v>0</v>
      </c>
      <c r="P43" s="10">
        <v>9</v>
      </c>
      <c r="Q43" s="11" t="s">
        <v>72</v>
      </c>
      <c r="R43" s="43">
        <f t="shared" si="0"/>
        <v>400</v>
      </c>
      <c r="X43" s="122"/>
      <c r="Y43" s="50">
        <f t="shared" si="1"/>
        <v>2.5</v>
      </c>
      <c r="Z43" s="50"/>
      <c r="AA43" s="50"/>
      <c r="AB43" s="50">
        <f t="shared" si="2"/>
        <v>2.5</v>
      </c>
      <c r="AC43" s="121"/>
      <c r="AD43" s="122"/>
      <c r="AE43" s="122">
        <f t="shared" si="3"/>
        <v>2.5</v>
      </c>
      <c r="AF43" s="122"/>
      <c r="AG43" s="122"/>
      <c r="AH43" s="122">
        <f t="shared" si="4"/>
        <v>2.5</v>
      </c>
      <c r="AI43" s="122"/>
      <c r="AJ43" s="122"/>
      <c r="AK43" s="122">
        <f t="shared" si="5"/>
        <v>2.5</v>
      </c>
      <c r="AL43" s="122"/>
      <c r="AM43" s="122"/>
      <c r="AN43" s="122">
        <f t="shared" si="6"/>
        <v>2.5</v>
      </c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71"/>
      <c r="I44" s="71">
        <v>10030750</v>
      </c>
      <c r="J44" s="71"/>
      <c r="K44" s="64"/>
      <c r="L44" s="116"/>
      <c r="M44" s="8"/>
      <c r="N44" s="91" t="s">
        <v>222</v>
      </c>
      <c r="O44" s="10">
        <f>O43</f>
        <v>0</v>
      </c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63"/>
      <c r="D45" s="64"/>
      <c r="E45" s="64"/>
      <c r="F45" s="64"/>
      <c r="G45" s="64"/>
      <c r="H45" s="124">
        <v>30022092</v>
      </c>
      <c r="I45" s="71"/>
      <c r="J45" s="71"/>
      <c r="K45" s="71"/>
      <c r="L45" s="105"/>
      <c r="M45" s="8"/>
      <c r="N45" s="91" t="s">
        <v>220</v>
      </c>
      <c r="O45" s="10">
        <f>O38</f>
        <v>0</v>
      </c>
      <c r="P45" s="10">
        <v>9</v>
      </c>
      <c r="Q45" s="11" t="s">
        <v>72</v>
      </c>
      <c r="R45" s="43">
        <f t="shared" si="0"/>
        <v>400</v>
      </c>
      <c r="X45" s="122"/>
      <c r="Y45" s="50">
        <f t="shared" si="1"/>
        <v>2.5</v>
      </c>
      <c r="Z45" s="50"/>
      <c r="AA45" s="50"/>
      <c r="AB45" s="50">
        <f t="shared" si="2"/>
        <v>2.5</v>
      </c>
      <c r="AC45" s="121"/>
      <c r="AD45" s="122"/>
      <c r="AE45" s="122">
        <f t="shared" si="3"/>
        <v>2.5</v>
      </c>
      <c r="AF45" s="122"/>
      <c r="AG45" s="122"/>
      <c r="AH45" s="122">
        <f t="shared" si="4"/>
        <v>2.5</v>
      </c>
      <c r="AI45" s="122"/>
      <c r="AJ45" s="122"/>
      <c r="AK45" s="122">
        <f t="shared" si="5"/>
        <v>2.5</v>
      </c>
      <c r="AL45" s="122"/>
      <c r="AM45" s="122"/>
      <c r="AN45" s="122">
        <f t="shared" si="6"/>
        <v>2.5</v>
      </c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71"/>
      <c r="I46" s="71">
        <v>10030751</v>
      </c>
      <c r="J46" s="71"/>
      <c r="K46" s="71"/>
      <c r="L46" s="105"/>
      <c r="M46" s="8"/>
      <c r="N46" s="91" t="s">
        <v>221</v>
      </c>
      <c r="O46" s="10">
        <f>O45</f>
        <v>0</v>
      </c>
      <c r="P46" s="10"/>
      <c r="Q46" s="11"/>
      <c r="R46" s="43"/>
      <c r="X46" s="122"/>
      <c r="Y46" s="50"/>
      <c r="Z46" s="50"/>
      <c r="AA46" s="50"/>
      <c r="AB46" s="50"/>
      <c r="AC46" s="121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</row>
    <row r="47" spans="1:40" ht="22.5" customHeight="1" x14ac:dyDescent="0.55000000000000004">
      <c r="A47" s="5">
        <v>1000</v>
      </c>
      <c r="B47" s="52" t="s">
        <v>66</v>
      </c>
      <c r="C47" s="114"/>
      <c r="D47" s="64"/>
      <c r="E47" s="64"/>
      <c r="F47" s="64"/>
      <c r="G47" s="71">
        <v>30022077</v>
      </c>
      <c r="H47" s="71"/>
      <c r="I47" s="71"/>
      <c r="J47" s="71"/>
      <c r="K47" s="64"/>
      <c r="L47" s="116"/>
      <c r="M47" s="8"/>
      <c r="N47" s="91" t="s">
        <v>205</v>
      </c>
      <c r="O47" s="10">
        <f>O30</f>
        <v>1</v>
      </c>
      <c r="P47" s="10">
        <f>15+20+50+40+16</f>
        <v>141</v>
      </c>
      <c r="Q47" s="11" t="s">
        <v>73</v>
      </c>
      <c r="R47" s="43">
        <f t="shared" si="0"/>
        <v>25.531914893617021</v>
      </c>
      <c r="X47" s="122"/>
      <c r="Y47" s="50">
        <f t="shared" si="1"/>
        <v>39.166666666666664</v>
      </c>
      <c r="Z47" s="50"/>
      <c r="AA47" s="50"/>
      <c r="AB47" s="50">
        <f t="shared" si="2"/>
        <v>39.166666666666664</v>
      </c>
      <c r="AC47" s="121"/>
      <c r="AD47" s="122"/>
      <c r="AE47" s="122">
        <f t="shared" si="3"/>
        <v>39.166666666666664</v>
      </c>
      <c r="AF47" s="122"/>
      <c r="AG47" s="122"/>
      <c r="AH47" s="122">
        <f t="shared" si="4"/>
        <v>39.166666666666664</v>
      </c>
      <c r="AI47" s="122"/>
      <c r="AJ47" s="122"/>
      <c r="AK47" s="122">
        <f t="shared" si="5"/>
        <v>39.166666666666664</v>
      </c>
      <c r="AL47" s="122"/>
      <c r="AM47" s="122"/>
      <c r="AN47" s="122">
        <f t="shared" si="6"/>
        <v>39.166666666666664</v>
      </c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/>
      <c r="H48" s="124">
        <v>30022078</v>
      </c>
      <c r="I48" s="71"/>
      <c r="J48" s="71"/>
      <c r="K48" s="64"/>
      <c r="L48" s="116"/>
      <c r="M48" s="8"/>
      <c r="N48" s="91" t="s">
        <v>200</v>
      </c>
      <c r="O48" s="10">
        <f>O47</f>
        <v>1</v>
      </c>
      <c r="P48" s="10">
        <v>27</v>
      </c>
      <c r="Q48" s="11" t="s">
        <v>72</v>
      </c>
      <c r="R48" s="43">
        <f t="shared" si="0"/>
        <v>133.33333333333334</v>
      </c>
      <c r="X48" s="122"/>
      <c r="Y48" s="50">
        <f t="shared" si="1"/>
        <v>7.4999999999999991</v>
      </c>
      <c r="Z48" s="50"/>
      <c r="AA48" s="50"/>
      <c r="AB48" s="50">
        <f t="shared" si="2"/>
        <v>7.4999999999999991</v>
      </c>
      <c r="AC48" s="121"/>
      <c r="AD48" s="122"/>
      <c r="AE48" s="122">
        <f t="shared" si="3"/>
        <v>7.4999999999999991</v>
      </c>
      <c r="AF48" s="122"/>
      <c r="AG48" s="122"/>
      <c r="AH48" s="122">
        <f t="shared" si="4"/>
        <v>7.4999999999999991</v>
      </c>
      <c r="AI48" s="122"/>
      <c r="AJ48" s="122"/>
      <c r="AK48" s="122">
        <f t="shared" si="5"/>
        <v>7.4999999999999991</v>
      </c>
      <c r="AL48" s="122"/>
      <c r="AM48" s="122"/>
      <c r="AN48" s="122">
        <f t="shared" si="6"/>
        <v>7.4999999999999991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71"/>
      <c r="I49" s="71">
        <v>30022079</v>
      </c>
      <c r="J49" s="71"/>
      <c r="K49" s="64"/>
      <c r="L49" s="116"/>
      <c r="M49" s="8"/>
      <c r="N49" s="91" t="s">
        <v>199</v>
      </c>
      <c r="O49" s="10">
        <f t="shared" ref="O49:O50" si="10">O48</f>
        <v>1</v>
      </c>
      <c r="P49" s="10">
        <v>36</v>
      </c>
      <c r="Q49" s="11" t="s">
        <v>84</v>
      </c>
      <c r="R49" s="43">
        <f t="shared" si="0"/>
        <v>100</v>
      </c>
      <c r="X49" s="122"/>
      <c r="Y49" s="50">
        <f t="shared" si="1"/>
        <v>10</v>
      </c>
      <c r="Z49" s="50"/>
      <c r="AA49" s="50"/>
      <c r="AB49" s="50">
        <f t="shared" si="2"/>
        <v>10</v>
      </c>
      <c r="AC49" s="121"/>
      <c r="AD49" s="122"/>
      <c r="AE49" s="122">
        <f t="shared" si="3"/>
        <v>10</v>
      </c>
      <c r="AF49" s="122"/>
      <c r="AG49" s="122"/>
      <c r="AH49" s="122">
        <f t="shared" si="4"/>
        <v>10</v>
      </c>
      <c r="AI49" s="122"/>
      <c r="AJ49" s="122"/>
      <c r="AK49" s="122">
        <f t="shared" si="5"/>
        <v>10</v>
      </c>
      <c r="AL49" s="122"/>
      <c r="AM49" s="122"/>
      <c r="AN49" s="122">
        <f t="shared" si="6"/>
        <v>10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/>
      <c r="J50" s="71">
        <v>10030744</v>
      </c>
      <c r="K50" s="64"/>
      <c r="L50" s="116"/>
      <c r="M50" s="8"/>
      <c r="N50" s="91" t="s">
        <v>201</v>
      </c>
      <c r="O50" s="10">
        <f t="shared" si="10"/>
        <v>1</v>
      </c>
      <c r="P50" s="10"/>
      <c r="Q50" s="11"/>
      <c r="R50" s="43"/>
      <c r="X50" s="122"/>
      <c r="Y50" s="50"/>
      <c r="Z50" s="50"/>
      <c r="AA50" s="50"/>
      <c r="AB50" s="50"/>
      <c r="AC50" s="121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71"/>
      <c r="H51" s="124">
        <v>10034329</v>
      </c>
      <c r="I51" s="64"/>
      <c r="J51" s="64"/>
      <c r="K51" s="64"/>
      <c r="L51" s="105"/>
      <c r="M51" s="8"/>
      <c r="N51" s="91" t="s">
        <v>263</v>
      </c>
      <c r="O51" s="10">
        <f>O47</f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71">
        <v>30023044</v>
      </c>
      <c r="I52" s="71"/>
      <c r="J52" s="71"/>
      <c r="K52" s="71"/>
      <c r="L52" s="105"/>
      <c r="M52" s="8"/>
      <c r="N52" s="91" t="s">
        <v>213</v>
      </c>
      <c r="O52" s="10">
        <f>O47</f>
        <v>1</v>
      </c>
      <c r="P52" s="10">
        <f>50</f>
        <v>50</v>
      </c>
      <c r="Q52" s="11" t="s">
        <v>73</v>
      </c>
      <c r="R52" s="43">
        <f t="shared" si="0"/>
        <v>72</v>
      </c>
      <c r="X52" s="122"/>
      <c r="Y52" s="50">
        <f t="shared" si="1"/>
        <v>13.888888888888889</v>
      </c>
      <c r="Z52" s="50"/>
      <c r="AA52" s="50"/>
      <c r="AB52" s="50">
        <f t="shared" si="2"/>
        <v>13.888888888888889</v>
      </c>
      <c r="AC52" s="121"/>
      <c r="AD52" s="122"/>
      <c r="AE52" s="122">
        <f t="shared" si="3"/>
        <v>13.888888888888889</v>
      </c>
      <c r="AF52" s="122"/>
      <c r="AG52" s="122"/>
      <c r="AH52" s="122">
        <f t="shared" si="4"/>
        <v>13.888888888888889</v>
      </c>
      <c r="AI52" s="122"/>
      <c r="AJ52" s="122"/>
      <c r="AK52" s="122">
        <f t="shared" si="5"/>
        <v>13.888888888888889</v>
      </c>
      <c r="AL52" s="122"/>
      <c r="AM52" s="122"/>
      <c r="AN52" s="122">
        <f t="shared" si="6"/>
        <v>13.888888888888889</v>
      </c>
    </row>
    <row r="53" spans="1:40" ht="22.5" customHeight="1" x14ac:dyDescent="0.55000000000000004">
      <c r="A53" s="5">
        <v>1000</v>
      </c>
      <c r="B53" s="52" t="s">
        <v>66</v>
      </c>
      <c r="C53" s="114"/>
      <c r="D53" s="64"/>
      <c r="E53" s="64"/>
      <c r="F53" s="64"/>
      <c r="G53" s="71"/>
      <c r="H53" s="71"/>
      <c r="I53" s="71">
        <v>30023043</v>
      </c>
      <c r="J53" s="71"/>
      <c r="K53" s="71"/>
      <c r="L53" s="116"/>
      <c r="M53" s="8"/>
      <c r="N53" s="91" t="s">
        <v>210</v>
      </c>
      <c r="O53" s="10">
        <f>O52</f>
        <v>1</v>
      </c>
      <c r="P53" s="10">
        <v>24</v>
      </c>
      <c r="Q53" s="11" t="s">
        <v>84</v>
      </c>
      <c r="R53" s="43">
        <f t="shared" si="0"/>
        <v>150</v>
      </c>
      <c r="X53" s="122"/>
      <c r="Y53" s="50">
        <f t="shared" si="1"/>
        <v>6.666666666666667</v>
      </c>
      <c r="Z53" s="50"/>
      <c r="AA53" s="50"/>
      <c r="AB53" s="50">
        <f t="shared" si="2"/>
        <v>6.666666666666667</v>
      </c>
      <c r="AC53" s="121"/>
      <c r="AD53" s="122"/>
      <c r="AE53" s="122">
        <f t="shared" si="3"/>
        <v>6.666666666666667</v>
      </c>
      <c r="AF53" s="122"/>
      <c r="AG53" s="122"/>
      <c r="AH53" s="122">
        <f t="shared" si="4"/>
        <v>6.666666666666667</v>
      </c>
      <c r="AI53" s="122"/>
      <c r="AJ53" s="122"/>
      <c r="AK53" s="122">
        <f t="shared" si="5"/>
        <v>6.666666666666667</v>
      </c>
      <c r="AL53" s="122"/>
      <c r="AM53" s="122"/>
      <c r="AN53" s="122">
        <f t="shared" si="6"/>
        <v>6.666666666666667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/>
      <c r="J54" s="71">
        <v>10034381</v>
      </c>
      <c r="K54" s="71"/>
      <c r="L54" s="116"/>
      <c r="M54" s="8"/>
      <c r="N54" s="91" t="s">
        <v>207</v>
      </c>
      <c r="O54" s="10">
        <f t="shared" ref="O54" si="11">O53</f>
        <v>1</v>
      </c>
      <c r="P54" s="10"/>
      <c r="Q54" s="11"/>
      <c r="R54" s="43"/>
      <c r="X54" s="122"/>
      <c r="Y54" s="50"/>
      <c r="Z54" s="50"/>
      <c r="AA54" s="50"/>
      <c r="AB54" s="50"/>
      <c r="AC54" s="121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124">
        <v>30023032</v>
      </c>
      <c r="J55" s="71"/>
      <c r="K55" s="71"/>
      <c r="L55" s="116"/>
      <c r="M55" s="8"/>
      <c r="N55" s="91" t="s">
        <v>271</v>
      </c>
      <c r="O55" s="10">
        <f>O52</f>
        <v>1</v>
      </c>
      <c r="P55" s="10">
        <v>18</v>
      </c>
      <c r="Q55" s="11" t="s">
        <v>72</v>
      </c>
      <c r="R55" s="43">
        <f t="shared" ref="R55" si="12">3600/P55</f>
        <v>200</v>
      </c>
      <c r="X55" s="122"/>
      <c r="Y55" s="50">
        <f t="shared" ref="Y55" si="13">$Y$1/R55</f>
        <v>5</v>
      </c>
      <c r="Z55" s="50"/>
      <c r="AA55" s="50"/>
      <c r="AB55" s="50">
        <f t="shared" ref="AB55" si="14">$Y$1/R55</f>
        <v>5</v>
      </c>
      <c r="AC55" s="121"/>
      <c r="AD55" s="122"/>
      <c r="AE55" s="122">
        <f t="shared" ref="AE55" si="15">$Y$1/R55</f>
        <v>5</v>
      </c>
      <c r="AF55" s="122"/>
      <c r="AG55" s="122"/>
      <c r="AH55" s="122">
        <f t="shared" ref="AH55" si="16">$Y$1/R55</f>
        <v>5</v>
      </c>
      <c r="AI55" s="122"/>
      <c r="AJ55" s="122"/>
      <c r="AK55" s="122">
        <f t="shared" ref="AK55" si="17">$Y$1/R55</f>
        <v>5</v>
      </c>
      <c r="AL55" s="122"/>
      <c r="AM55" s="122"/>
      <c r="AN55" s="122">
        <f t="shared" ref="AN55" si="18">$Y$1/R55</f>
        <v>5</v>
      </c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71"/>
      <c r="J56" s="71">
        <v>10034264</v>
      </c>
      <c r="K56" s="71"/>
      <c r="L56" s="105"/>
      <c r="M56" s="8"/>
      <c r="N56" s="91" t="s">
        <v>269</v>
      </c>
      <c r="O56" s="10">
        <f>O52</f>
        <v>1</v>
      </c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114"/>
      <c r="D57" s="64"/>
      <c r="E57" s="64"/>
      <c r="F57" s="64"/>
      <c r="G57" s="71"/>
      <c r="H57" s="124">
        <v>30023048</v>
      </c>
      <c r="I57" s="71"/>
      <c r="J57" s="64"/>
      <c r="K57" s="64"/>
      <c r="L57" s="116"/>
      <c r="M57" s="8"/>
      <c r="N57" s="91" t="s">
        <v>215</v>
      </c>
      <c r="O57" s="10">
        <f>O47</f>
        <v>1</v>
      </c>
      <c r="P57" s="10">
        <v>12</v>
      </c>
      <c r="Q57" s="11" t="s">
        <v>84</v>
      </c>
      <c r="R57" s="43">
        <f t="shared" si="0"/>
        <v>300</v>
      </c>
      <c r="X57" s="122"/>
      <c r="Y57" s="50">
        <f t="shared" si="1"/>
        <v>3.3333333333333335</v>
      </c>
      <c r="Z57" s="50"/>
      <c r="AA57" s="50"/>
      <c r="AB57" s="50">
        <f t="shared" si="2"/>
        <v>3.3333333333333335</v>
      </c>
      <c r="AC57" s="121"/>
      <c r="AD57" s="122"/>
      <c r="AE57" s="122">
        <f t="shared" si="3"/>
        <v>3.3333333333333335</v>
      </c>
      <c r="AF57" s="122"/>
      <c r="AG57" s="122"/>
      <c r="AH57" s="122">
        <f t="shared" si="4"/>
        <v>3.3333333333333335</v>
      </c>
      <c r="AI57" s="122"/>
      <c r="AJ57" s="122"/>
      <c r="AK57" s="122">
        <f t="shared" si="5"/>
        <v>3.3333333333333335</v>
      </c>
      <c r="AL57" s="122"/>
      <c r="AM57" s="122"/>
      <c r="AN57" s="122">
        <f t="shared" si="6"/>
        <v>3.3333333333333335</v>
      </c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71"/>
      <c r="I58" s="71">
        <v>10034383</v>
      </c>
      <c r="J58" s="64"/>
      <c r="K58" s="64"/>
      <c r="L58" s="116"/>
      <c r="M58" s="8"/>
      <c r="N58" s="91" t="s">
        <v>217</v>
      </c>
      <c r="O58" s="10">
        <f>O47</f>
        <v>1</v>
      </c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>
        <v>30022083</v>
      </c>
      <c r="H59" s="71"/>
      <c r="I59" s="71"/>
      <c r="J59" s="71"/>
      <c r="K59" s="64"/>
      <c r="L59" s="116"/>
      <c r="M59" s="8"/>
      <c r="N59" s="91" t="s">
        <v>206</v>
      </c>
      <c r="O59" s="10">
        <f>O30</f>
        <v>1</v>
      </c>
      <c r="P59" s="10">
        <f>15+20+40+16</f>
        <v>91</v>
      </c>
      <c r="Q59" s="11" t="s">
        <v>73</v>
      </c>
      <c r="R59" s="43">
        <f t="shared" si="0"/>
        <v>39.560439560439562</v>
      </c>
      <c r="X59" s="122"/>
      <c r="Y59" s="50">
        <f t="shared" si="1"/>
        <v>25.277777777777775</v>
      </c>
      <c r="Z59" s="50"/>
      <c r="AA59" s="50"/>
      <c r="AB59" s="50">
        <f t="shared" si="2"/>
        <v>25.277777777777775</v>
      </c>
      <c r="AC59" s="121"/>
      <c r="AD59" s="122"/>
      <c r="AE59" s="122">
        <f t="shared" si="3"/>
        <v>25.277777777777775</v>
      </c>
      <c r="AF59" s="122"/>
      <c r="AG59" s="122"/>
      <c r="AH59" s="122">
        <f t="shared" si="4"/>
        <v>25.277777777777775</v>
      </c>
      <c r="AI59" s="122"/>
      <c r="AJ59" s="122"/>
      <c r="AK59" s="122">
        <f t="shared" si="5"/>
        <v>25.277777777777775</v>
      </c>
      <c r="AL59" s="122"/>
      <c r="AM59" s="122"/>
      <c r="AN59" s="122">
        <f t="shared" si="6"/>
        <v>25.277777777777775</v>
      </c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/>
      <c r="H60" s="124">
        <v>30022084</v>
      </c>
      <c r="I60" s="71"/>
      <c r="J60" s="71"/>
      <c r="K60" s="64"/>
      <c r="L60" s="116"/>
      <c r="M60" s="8"/>
      <c r="N60" s="91" t="s">
        <v>204</v>
      </c>
      <c r="O60" s="10">
        <f>O59</f>
        <v>1</v>
      </c>
      <c r="P60" s="10">
        <v>27</v>
      </c>
      <c r="Q60" s="11" t="s">
        <v>72</v>
      </c>
      <c r="R60" s="43">
        <f t="shared" si="0"/>
        <v>133.33333333333334</v>
      </c>
      <c r="X60" s="122"/>
      <c r="Y60" s="50">
        <f t="shared" si="1"/>
        <v>7.4999999999999991</v>
      </c>
      <c r="Z60" s="50"/>
      <c r="AA60" s="50"/>
      <c r="AB60" s="50">
        <f t="shared" si="2"/>
        <v>7.4999999999999991</v>
      </c>
      <c r="AC60" s="121"/>
      <c r="AD60" s="122"/>
      <c r="AE60" s="122">
        <f t="shared" si="3"/>
        <v>7.4999999999999991</v>
      </c>
      <c r="AF60" s="122"/>
      <c r="AG60" s="122"/>
      <c r="AH60" s="122">
        <f t="shared" si="4"/>
        <v>7.4999999999999991</v>
      </c>
      <c r="AI60" s="122"/>
      <c r="AJ60" s="122"/>
      <c r="AK60" s="122">
        <f t="shared" si="5"/>
        <v>7.4999999999999991</v>
      </c>
      <c r="AL60" s="122"/>
      <c r="AM60" s="122"/>
      <c r="AN60" s="122">
        <f t="shared" si="6"/>
        <v>7.4999999999999991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71"/>
      <c r="I61" s="71">
        <v>30022085</v>
      </c>
      <c r="J61" s="71"/>
      <c r="K61" s="64"/>
      <c r="L61" s="116"/>
      <c r="M61" s="8"/>
      <c r="N61" s="91" t="s">
        <v>203</v>
      </c>
      <c r="O61" s="10">
        <f t="shared" ref="O61:O62" si="19">O60</f>
        <v>1</v>
      </c>
      <c r="P61" s="10">
        <v>36</v>
      </c>
      <c r="Q61" s="11" t="s">
        <v>84</v>
      </c>
      <c r="R61" s="43">
        <f t="shared" si="0"/>
        <v>100</v>
      </c>
      <c r="X61" s="122"/>
      <c r="Y61" s="50">
        <f t="shared" si="1"/>
        <v>10</v>
      </c>
      <c r="Z61" s="50"/>
      <c r="AA61" s="50"/>
      <c r="AB61" s="50">
        <f t="shared" si="2"/>
        <v>10</v>
      </c>
      <c r="AC61" s="121"/>
      <c r="AD61" s="122"/>
      <c r="AE61" s="122">
        <f t="shared" si="3"/>
        <v>10</v>
      </c>
      <c r="AF61" s="122"/>
      <c r="AG61" s="122"/>
      <c r="AH61" s="122">
        <f t="shared" si="4"/>
        <v>10</v>
      </c>
      <c r="AI61" s="122"/>
      <c r="AJ61" s="122"/>
      <c r="AK61" s="122">
        <f t="shared" si="5"/>
        <v>10</v>
      </c>
      <c r="AL61" s="122"/>
      <c r="AM61" s="122"/>
      <c r="AN61" s="122">
        <f t="shared" si="6"/>
        <v>10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/>
      <c r="J62" s="71">
        <v>10030747</v>
      </c>
      <c r="K62" s="64"/>
      <c r="L62" s="116"/>
      <c r="M62" s="8"/>
      <c r="N62" s="91" t="s">
        <v>202</v>
      </c>
      <c r="O62" s="10">
        <f t="shared" si="19"/>
        <v>1</v>
      </c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71"/>
      <c r="H63" s="124">
        <v>10034329</v>
      </c>
      <c r="I63" s="64"/>
      <c r="J63" s="64"/>
      <c r="K63" s="64"/>
      <c r="L63" s="105"/>
      <c r="M63" s="8"/>
      <c r="N63" s="91" t="s">
        <v>167</v>
      </c>
      <c r="O63" s="10">
        <f>O59</f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114"/>
      <c r="D64" s="64"/>
      <c r="E64" s="64"/>
      <c r="F64" s="64"/>
      <c r="G64" s="71"/>
      <c r="H64" s="71">
        <v>30023047</v>
      </c>
      <c r="I64" s="71"/>
      <c r="J64" s="71"/>
      <c r="K64" s="71"/>
      <c r="L64" s="116"/>
      <c r="M64" s="8"/>
      <c r="N64" s="91" t="s">
        <v>214</v>
      </c>
      <c r="O64" s="10">
        <f>O59</f>
        <v>1</v>
      </c>
      <c r="P64" s="10">
        <f>50</f>
        <v>50</v>
      </c>
      <c r="Q64" s="11" t="s">
        <v>73</v>
      </c>
      <c r="R64" s="43">
        <f t="shared" si="0"/>
        <v>72</v>
      </c>
      <c r="X64" s="122"/>
      <c r="Y64" s="50">
        <f t="shared" si="1"/>
        <v>13.888888888888889</v>
      </c>
      <c r="Z64" s="50"/>
      <c r="AA64" s="50"/>
      <c r="AB64" s="50">
        <f t="shared" si="2"/>
        <v>13.888888888888889</v>
      </c>
      <c r="AC64" s="121"/>
      <c r="AD64" s="122"/>
      <c r="AE64" s="122">
        <f t="shared" si="3"/>
        <v>13.888888888888889</v>
      </c>
      <c r="AF64" s="122"/>
      <c r="AG64" s="122"/>
      <c r="AH64" s="122">
        <f t="shared" si="4"/>
        <v>13.888888888888889</v>
      </c>
      <c r="AI64" s="122"/>
      <c r="AJ64" s="122"/>
      <c r="AK64" s="122">
        <f t="shared" si="5"/>
        <v>13.888888888888889</v>
      </c>
      <c r="AL64" s="122"/>
      <c r="AM64" s="122"/>
      <c r="AN64" s="122">
        <f t="shared" si="6"/>
        <v>13.888888888888889</v>
      </c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/>
      <c r="I65" s="71">
        <v>30023046</v>
      </c>
      <c r="J65" s="71"/>
      <c r="K65" s="71"/>
      <c r="L65" s="116"/>
      <c r="M65" s="8"/>
      <c r="N65" s="91" t="s">
        <v>209</v>
      </c>
      <c r="O65" s="10">
        <f>O64</f>
        <v>1</v>
      </c>
      <c r="P65" s="10">
        <v>24</v>
      </c>
      <c r="Q65" s="11" t="s">
        <v>84</v>
      </c>
      <c r="R65" s="43">
        <f t="shared" si="0"/>
        <v>150</v>
      </c>
      <c r="X65" s="122"/>
      <c r="Y65" s="50">
        <f t="shared" si="1"/>
        <v>6.666666666666667</v>
      </c>
      <c r="Z65" s="50"/>
      <c r="AA65" s="50"/>
      <c r="AB65" s="50">
        <f t="shared" si="2"/>
        <v>6.666666666666667</v>
      </c>
      <c r="AC65" s="121"/>
      <c r="AD65" s="122"/>
      <c r="AE65" s="122">
        <f t="shared" si="3"/>
        <v>6.666666666666667</v>
      </c>
      <c r="AF65" s="122"/>
      <c r="AG65" s="122"/>
      <c r="AH65" s="122">
        <f t="shared" si="4"/>
        <v>6.666666666666667</v>
      </c>
      <c r="AI65" s="122"/>
      <c r="AJ65" s="122"/>
      <c r="AK65" s="122">
        <f t="shared" si="5"/>
        <v>6.666666666666667</v>
      </c>
      <c r="AL65" s="122"/>
      <c r="AM65" s="122"/>
      <c r="AN65" s="122">
        <f t="shared" si="6"/>
        <v>6.666666666666667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/>
      <c r="J66" s="71">
        <v>10034382</v>
      </c>
      <c r="K66" s="71"/>
      <c r="L66" s="116"/>
      <c r="M66" s="8"/>
      <c r="N66" s="91" t="s">
        <v>208</v>
      </c>
      <c r="O66" s="10">
        <f t="shared" ref="O66" si="20">O65</f>
        <v>1</v>
      </c>
      <c r="P66" s="10"/>
      <c r="Q66" s="11"/>
      <c r="R66" s="43"/>
      <c r="X66" s="122"/>
      <c r="Y66" s="50"/>
      <c r="Z66" s="50"/>
      <c r="AA66" s="50"/>
      <c r="AB66" s="50"/>
      <c r="AC66" s="121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124">
        <v>30023032</v>
      </c>
      <c r="J67" s="71"/>
      <c r="K67" s="71"/>
      <c r="L67" s="116"/>
      <c r="M67" s="8"/>
      <c r="N67" s="91" t="s">
        <v>271</v>
      </c>
      <c r="O67" s="10">
        <f>O64</f>
        <v>1</v>
      </c>
      <c r="P67" s="10">
        <v>18</v>
      </c>
      <c r="Q67" s="11" t="s">
        <v>72</v>
      </c>
      <c r="R67" s="43">
        <f t="shared" ref="R67:R69" si="21">3600/P67</f>
        <v>200</v>
      </c>
      <c r="X67" s="122"/>
      <c r="Y67" s="50">
        <f t="shared" ref="Y67" si="22">$Y$1/R67</f>
        <v>5</v>
      </c>
      <c r="Z67" s="50"/>
      <c r="AA67" s="50"/>
      <c r="AB67" s="50">
        <f t="shared" ref="AB67" si="23">$Y$1/R67</f>
        <v>5</v>
      </c>
      <c r="AC67" s="121"/>
      <c r="AD67" s="122"/>
      <c r="AE67" s="122">
        <f t="shared" ref="AE67" si="24">$Y$1/R67</f>
        <v>5</v>
      </c>
      <c r="AF67" s="122"/>
      <c r="AG67" s="122"/>
      <c r="AH67" s="122">
        <f t="shared" ref="AH67" si="25">$Y$1/R67</f>
        <v>5</v>
      </c>
      <c r="AI67" s="122"/>
      <c r="AJ67" s="122"/>
      <c r="AK67" s="122">
        <f t="shared" ref="AK67" si="26">$Y$1/R67</f>
        <v>5</v>
      </c>
      <c r="AL67" s="122"/>
      <c r="AM67" s="122"/>
      <c r="AN67" s="122">
        <f t="shared" ref="AN67" si="27">$Y$1/R67</f>
        <v>5</v>
      </c>
    </row>
    <row r="68" spans="1:40" ht="22.5" customHeight="1" x14ac:dyDescent="0.55000000000000004">
      <c r="A68" s="5">
        <v>1000</v>
      </c>
      <c r="B68" s="52" t="s">
        <v>66</v>
      </c>
      <c r="C68" s="63"/>
      <c r="D68" s="64"/>
      <c r="E68" s="64"/>
      <c r="F68" s="64"/>
      <c r="G68" s="64"/>
      <c r="H68" s="64"/>
      <c r="I68" s="71"/>
      <c r="J68" s="71">
        <v>10034264</v>
      </c>
      <c r="K68" s="71"/>
      <c r="L68" s="105"/>
      <c r="M68" s="8"/>
      <c r="N68" s="91" t="s">
        <v>269</v>
      </c>
      <c r="O68" s="10">
        <f>O64</f>
        <v>1</v>
      </c>
      <c r="P68" s="10"/>
      <c r="Q68" s="11"/>
      <c r="R68" s="43"/>
      <c r="X68" s="122"/>
      <c r="Y68" s="50"/>
      <c r="Z68" s="50"/>
      <c r="AA68" s="50"/>
      <c r="AB68" s="50"/>
      <c r="AC68" s="121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</row>
    <row r="69" spans="1:40" ht="22.5" customHeight="1" x14ac:dyDescent="0.55000000000000004">
      <c r="A69" s="5">
        <v>1000</v>
      </c>
      <c r="B69" s="52" t="s">
        <v>66</v>
      </c>
      <c r="C69" s="114"/>
      <c r="D69" s="64"/>
      <c r="E69" s="64"/>
      <c r="F69" s="64"/>
      <c r="G69" s="71"/>
      <c r="H69" s="124">
        <v>30023049</v>
      </c>
      <c r="I69" s="71"/>
      <c r="J69" s="64"/>
      <c r="K69" s="64"/>
      <c r="L69" s="116"/>
      <c r="M69" s="8"/>
      <c r="N69" s="91" t="s">
        <v>216</v>
      </c>
      <c r="O69" s="10">
        <f>O59</f>
        <v>1</v>
      </c>
      <c r="P69" s="10">
        <v>12</v>
      </c>
      <c r="Q69" s="11" t="s">
        <v>84</v>
      </c>
      <c r="R69" s="43">
        <f t="shared" si="21"/>
        <v>300</v>
      </c>
      <c r="X69" s="122"/>
      <c r="Y69" s="50">
        <f t="shared" ref="Y69" si="28">$Y$1/R69</f>
        <v>3.3333333333333335</v>
      </c>
      <c r="Z69" s="50"/>
      <c r="AA69" s="50"/>
      <c r="AB69" s="50">
        <f t="shared" ref="AB69" si="29">$Y$1/R69</f>
        <v>3.3333333333333335</v>
      </c>
      <c r="AC69" s="121"/>
      <c r="AD69" s="122"/>
      <c r="AE69" s="122">
        <f t="shared" ref="AE69" si="30">$Y$1/R69</f>
        <v>3.3333333333333335</v>
      </c>
      <c r="AF69" s="122"/>
      <c r="AG69" s="122"/>
      <c r="AH69" s="122">
        <f t="shared" ref="AH69" si="31">$Y$1/R69</f>
        <v>3.3333333333333335</v>
      </c>
      <c r="AI69" s="122"/>
      <c r="AJ69" s="122"/>
      <c r="AK69" s="122">
        <f t="shared" ref="AK69" si="32">$Y$1/R69</f>
        <v>3.3333333333333335</v>
      </c>
      <c r="AL69" s="122"/>
      <c r="AM69" s="122"/>
      <c r="AN69" s="122">
        <f t="shared" ref="AN69" si="33">$Y$1/R69</f>
        <v>3.3333333333333335</v>
      </c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71"/>
      <c r="I70" s="71">
        <v>10034384</v>
      </c>
      <c r="J70" s="64"/>
      <c r="K70" s="64"/>
      <c r="L70" s="116"/>
      <c r="M70" s="8"/>
      <c r="N70" s="91" t="s">
        <v>218</v>
      </c>
      <c r="O70" s="10">
        <f>O69</f>
        <v>1</v>
      </c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124">
        <v>10030496</v>
      </c>
      <c r="G71" s="64"/>
      <c r="H71" s="64"/>
      <c r="I71" s="64"/>
      <c r="J71" s="64"/>
      <c r="K71" s="64"/>
      <c r="L71" s="116"/>
      <c r="M71" s="8"/>
      <c r="N71" s="91" t="s">
        <v>198</v>
      </c>
      <c r="O71" s="10">
        <f>2*O29</f>
        <v>2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71"/>
      <c r="E72" s="64"/>
      <c r="F72" s="117">
        <v>10011564</v>
      </c>
      <c r="G72" s="118"/>
      <c r="H72" s="118"/>
      <c r="I72" s="64"/>
      <c r="J72" s="118"/>
      <c r="K72" s="118"/>
      <c r="L72" s="116"/>
      <c r="M72" s="8"/>
      <c r="N72" s="126" t="s">
        <v>77</v>
      </c>
      <c r="O72" s="10">
        <v>0.02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71"/>
      <c r="F73" s="117">
        <v>10025819</v>
      </c>
      <c r="G73" s="117"/>
      <c r="H73" s="117"/>
      <c r="I73" s="64"/>
      <c r="J73" s="118"/>
      <c r="K73" s="117"/>
      <c r="L73" s="116"/>
      <c r="M73" s="8"/>
      <c r="N73" s="126" t="s">
        <v>319</v>
      </c>
      <c r="O73" s="10">
        <v>1E-3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>
        <v>10035144</v>
      </c>
      <c r="F74" s="71"/>
      <c r="G74" s="71"/>
      <c r="H74" s="71"/>
      <c r="I74" s="64"/>
      <c r="J74" s="64"/>
      <c r="K74" s="71"/>
      <c r="L74" s="116"/>
      <c r="M74" s="8"/>
      <c r="N74" s="91" t="s">
        <v>461</v>
      </c>
      <c r="O74" s="10">
        <v>0.61232676171213429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10033352</v>
      </c>
      <c r="F75" s="71"/>
      <c r="G75" s="71"/>
      <c r="H75" s="71"/>
      <c r="I75" s="64"/>
      <c r="J75" s="64"/>
      <c r="K75" s="71"/>
      <c r="L75" s="116"/>
      <c r="M75" s="8"/>
      <c r="N75" s="91" t="s">
        <v>93</v>
      </c>
      <c r="O75" s="10">
        <v>16.618285960604883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10033353</v>
      </c>
      <c r="F76" s="71"/>
      <c r="G76" s="71"/>
      <c r="H76" s="71"/>
      <c r="I76" s="64"/>
      <c r="J76" s="64"/>
      <c r="K76" s="71"/>
      <c r="L76" s="116"/>
      <c r="M76" s="8"/>
      <c r="N76" s="91" t="s">
        <v>94</v>
      </c>
      <c r="O76" s="10">
        <v>1.0321916745717317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10033354</v>
      </c>
      <c r="F77" s="71"/>
      <c r="G77" s="71"/>
      <c r="H77" s="71"/>
      <c r="I77" s="64"/>
      <c r="J77" s="64"/>
      <c r="K77" s="71"/>
      <c r="L77" s="116"/>
      <c r="M77" s="8"/>
      <c r="N77" s="91" t="s">
        <v>95</v>
      </c>
      <c r="O77" s="10">
        <v>0.33546229423581286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10033355</v>
      </c>
      <c r="F78" s="71"/>
      <c r="G78" s="71"/>
      <c r="H78" s="71"/>
      <c r="I78" s="64"/>
      <c r="J78" s="64"/>
      <c r="K78" s="71"/>
      <c r="L78" s="116"/>
      <c r="M78" s="8"/>
      <c r="N78" s="91" t="s">
        <v>96</v>
      </c>
      <c r="O78" s="10">
        <v>24.959684930737698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10033356</v>
      </c>
      <c r="F79" s="71"/>
      <c r="G79" s="71"/>
      <c r="H79" s="71"/>
      <c r="I79" s="64"/>
      <c r="J79" s="64"/>
      <c r="K79" s="71"/>
      <c r="L79" s="116"/>
      <c r="M79" s="8"/>
      <c r="N79" s="91" t="s">
        <v>97</v>
      </c>
      <c r="O79" s="10">
        <v>2.0643833491434633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10033357</v>
      </c>
      <c r="F80" s="71"/>
      <c r="G80" s="71"/>
      <c r="H80" s="71"/>
      <c r="I80" s="64"/>
      <c r="J80" s="64"/>
      <c r="K80" s="71"/>
      <c r="L80" s="116"/>
      <c r="M80" s="8"/>
      <c r="N80" s="91" t="s">
        <v>98</v>
      </c>
      <c r="O80" s="10">
        <v>1.728921054907651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139">
        <v>30023547</v>
      </c>
      <c r="E81" s="64"/>
      <c r="F81" s="118"/>
      <c r="G81" s="118"/>
      <c r="H81" s="118"/>
      <c r="I81" s="64"/>
      <c r="J81" s="118"/>
      <c r="K81" s="118"/>
      <c r="L81" s="116"/>
      <c r="M81" s="8"/>
      <c r="N81" s="126" t="s">
        <v>429</v>
      </c>
      <c r="O81" s="10">
        <f>3*O3</f>
        <v>3</v>
      </c>
      <c r="P81" s="10">
        <f>16</f>
        <v>16</v>
      </c>
      <c r="Q81" s="11" t="s">
        <v>75</v>
      </c>
      <c r="R81" s="43">
        <f t="shared" ref="R81:R126" si="34">3600/P81</f>
        <v>225</v>
      </c>
      <c r="X81" s="122"/>
      <c r="Y81" s="50">
        <f t="shared" ref="Y81:Y126" si="35">$Y$1/R81</f>
        <v>4.4444444444444446</v>
      </c>
      <c r="Z81" s="50"/>
      <c r="AA81" s="50"/>
      <c r="AB81" s="50">
        <f t="shared" ref="AB81:AB126" si="36">$Y$1/R81</f>
        <v>4.4444444444444446</v>
      </c>
      <c r="AC81" s="121"/>
      <c r="AD81" s="122"/>
      <c r="AE81" s="122">
        <f t="shared" ref="AE81:AE126" si="37">$Y$1/R81</f>
        <v>4.4444444444444446</v>
      </c>
      <c r="AF81" s="122"/>
      <c r="AG81" s="122"/>
      <c r="AH81" s="122">
        <f t="shared" ref="AH81:AH126" si="38">$Y$1/R81</f>
        <v>4.4444444444444446</v>
      </c>
      <c r="AI81" s="122"/>
      <c r="AJ81" s="122"/>
      <c r="AK81" s="122">
        <f t="shared" ref="AK81:AK126" si="39">$Y$1/R81</f>
        <v>4.4444444444444446</v>
      </c>
      <c r="AL81" s="122"/>
      <c r="AM81" s="122"/>
      <c r="AN81" s="122">
        <f t="shared" ref="AN81:AN126" si="40">$Y$1/R81</f>
        <v>4.4444444444444446</v>
      </c>
    </row>
    <row r="82" spans="1:40" ht="22.5" customHeight="1" x14ac:dyDescent="0.55000000000000004">
      <c r="A82" s="5">
        <v>1000</v>
      </c>
      <c r="B82" s="52" t="s">
        <v>66</v>
      </c>
      <c r="C82" s="114"/>
      <c r="D82" s="71"/>
      <c r="E82" s="130">
        <v>30022094</v>
      </c>
      <c r="F82" s="118"/>
      <c r="G82" s="118"/>
      <c r="H82" s="118"/>
      <c r="I82" s="64"/>
      <c r="J82" s="118"/>
      <c r="K82" s="118"/>
      <c r="L82" s="116"/>
      <c r="M82" s="8"/>
      <c r="N82" s="126" t="s">
        <v>237</v>
      </c>
      <c r="O82" s="10">
        <f>$O$81</f>
        <v>3</v>
      </c>
      <c r="P82" s="10">
        <v>90</v>
      </c>
      <c r="Q82" s="11" t="s">
        <v>73</v>
      </c>
      <c r="R82" s="43">
        <f t="shared" si="34"/>
        <v>40</v>
      </c>
      <c r="X82" s="122"/>
      <c r="Y82" s="50">
        <f t="shared" si="35"/>
        <v>25</v>
      </c>
      <c r="Z82" s="50"/>
      <c r="AA82" s="50"/>
      <c r="AB82" s="50">
        <f t="shared" si="36"/>
        <v>25</v>
      </c>
      <c r="AC82" s="121"/>
      <c r="AD82" s="122"/>
      <c r="AE82" s="122">
        <f t="shared" si="37"/>
        <v>25</v>
      </c>
      <c r="AF82" s="122"/>
      <c r="AG82" s="122"/>
      <c r="AH82" s="122">
        <f t="shared" si="38"/>
        <v>25</v>
      </c>
      <c r="AI82" s="122"/>
      <c r="AJ82" s="122"/>
      <c r="AK82" s="122">
        <f t="shared" si="39"/>
        <v>25</v>
      </c>
      <c r="AL82" s="122"/>
      <c r="AM82" s="122"/>
      <c r="AN82" s="122">
        <f t="shared" si="40"/>
        <v>25</v>
      </c>
    </row>
    <row r="83" spans="1:40" ht="22.5" customHeight="1" x14ac:dyDescent="0.55000000000000004">
      <c r="A83" s="5">
        <v>1000</v>
      </c>
      <c r="B83" s="52" t="s">
        <v>66</v>
      </c>
      <c r="C83" s="63"/>
      <c r="D83" s="64"/>
      <c r="E83" s="118"/>
      <c r="F83" s="89">
        <v>30022095</v>
      </c>
      <c r="G83" s="118"/>
      <c r="H83" s="118"/>
      <c r="I83" s="64"/>
      <c r="J83" s="118"/>
      <c r="K83" s="118"/>
      <c r="L83" s="105"/>
      <c r="M83" s="8"/>
      <c r="N83" s="16" t="s">
        <v>240</v>
      </c>
      <c r="O83" s="10">
        <f t="shared" ref="O83:O91" si="41">$O$81</f>
        <v>3</v>
      </c>
      <c r="P83" s="10">
        <v>9</v>
      </c>
      <c r="Q83" s="11" t="s">
        <v>72</v>
      </c>
      <c r="R83" s="43">
        <f t="shared" si="34"/>
        <v>400</v>
      </c>
      <c r="X83" s="122"/>
      <c r="Y83" s="50">
        <f t="shared" si="35"/>
        <v>2.5</v>
      </c>
      <c r="Z83" s="50"/>
      <c r="AA83" s="50"/>
      <c r="AB83" s="50">
        <f t="shared" si="36"/>
        <v>2.5</v>
      </c>
      <c r="AC83" s="121"/>
      <c r="AD83" s="122"/>
      <c r="AE83" s="122">
        <f t="shared" si="37"/>
        <v>2.5</v>
      </c>
      <c r="AF83" s="122"/>
      <c r="AG83" s="122"/>
      <c r="AH83" s="122">
        <f t="shared" si="38"/>
        <v>2.5</v>
      </c>
      <c r="AI83" s="122"/>
      <c r="AJ83" s="122"/>
      <c r="AK83" s="122">
        <f t="shared" si="39"/>
        <v>2.5</v>
      </c>
      <c r="AL83" s="122"/>
      <c r="AM83" s="122"/>
      <c r="AN83" s="122">
        <f t="shared" si="40"/>
        <v>2.5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118"/>
      <c r="G84" s="89">
        <v>30022096</v>
      </c>
      <c r="H84" s="118"/>
      <c r="I84" s="64"/>
      <c r="J84" s="118"/>
      <c r="K84" s="118"/>
      <c r="L84" s="105"/>
      <c r="M84" s="8"/>
      <c r="N84" s="16" t="s">
        <v>241</v>
      </c>
      <c r="O84" s="10">
        <f t="shared" si="41"/>
        <v>3</v>
      </c>
      <c r="P84" s="10">
        <v>12</v>
      </c>
      <c r="Q84" s="11" t="s">
        <v>84</v>
      </c>
      <c r="R84" s="43">
        <f t="shared" si="34"/>
        <v>300</v>
      </c>
      <c r="X84" s="122"/>
      <c r="Y84" s="50">
        <f t="shared" si="35"/>
        <v>3.3333333333333335</v>
      </c>
      <c r="Z84" s="50"/>
      <c r="AA84" s="50"/>
      <c r="AB84" s="50">
        <f t="shared" si="36"/>
        <v>3.3333333333333335</v>
      </c>
      <c r="AC84" s="121"/>
      <c r="AD84" s="122"/>
      <c r="AE84" s="122">
        <f t="shared" si="37"/>
        <v>3.3333333333333335</v>
      </c>
      <c r="AF84" s="122"/>
      <c r="AG84" s="122"/>
      <c r="AH84" s="122">
        <f t="shared" si="38"/>
        <v>3.3333333333333335</v>
      </c>
      <c r="AI84" s="122"/>
      <c r="AJ84" s="122"/>
      <c r="AK84" s="122">
        <f t="shared" si="39"/>
        <v>3.3333333333333335</v>
      </c>
      <c r="AL84" s="122"/>
      <c r="AM84" s="122"/>
      <c r="AN84" s="122">
        <f t="shared" si="40"/>
        <v>3.3333333333333335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118"/>
      <c r="H85" s="64">
        <v>10030754</v>
      </c>
      <c r="I85" s="64"/>
      <c r="J85" s="118"/>
      <c r="K85" s="118"/>
      <c r="L85" s="105"/>
      <c r="M85" s="8"/>
      <c r="N85" s="16" t="s">
        <v>239</v>
      </c>
      <c r="O85" s="10">
        <f t="shared" si="41"/>
        <v>3</v>
      </c>
      <c r="P85" s="10"/>
      <c r="Q85" s="11"/>
      <c r="R85" s="43"/>
      <c r="X85" s="122"/>
      <c r="Y85" s="50"/>
      <c r="Z85" s="50"/>
      <c r="AA85" s="50"/>
      <c r="AB85" s="50"/>
      <c r="AC85" s="121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89">
        <v>30022097</v>
      </c>
      <c r="G86" s="118"/>
      <c r="H86" s="118"/>
      <c r="I86" s="64"/>
      <c r="J86" s="118"/>
      <c r="K86" s="118"/>
      <c r="L86" s="105"/>
      <c r="M86" s="8"/>
      <c r="N86" s="91" t="s">
        <v>244</v>
      </c>
      <c r="O86" s="10">
        <f t="shared" si="41"/>
        <v>3</v>
      </c>
      <c r="P86" s="10">
        <v>36</v>
      </c>
      <c r="Q86" s="11" t="s">
        <v>72</v>
      </c>
      <c r="R86" s="43">
        <f t="shared" si="34"/>
        <v>100</v>
      </c>
      <c r="X86" s="122"/>
      <c r="Y86" s="50">
        <f t="shared" si="35"/>
        <v>10</v>
      </c>
      <c r="Z86" s="50"/>
      <c r="AA86" s="50"/>
      <c r="AB86" s="50">
        <f t="shared" si="36"/>
        <v>10</v>
      </c>
      <c r="AC86" s="121"/>
      <c r="AD86" s="122"/>
      <c r="AE86" s="122">
        <f t="shared" si="37"/>
        <v>10</v>
      </c>
      <c r="AF86" s="122"/>
      <c r="AG86" s="122"/>
      <c r="AH86" s="122">
        <f t="shared" si="38"/>
        <v>10</v>
      </c>
      <c r="AI86" s="122"/>
      <c r="AJ86" s="122"/>
      <c r="AK86" s="122">
        <f t="shared" si="39"/>
        <v>10</v>
      </c>
      <c r="AL86" s="122"/>
      <c r="AM86" s="122"/>
      <c r="AN86" s="122">
        <f t="shared" si="40"/>
        <v>10</v>
      </c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64"/>
      <c r="G87" s="89">
        <v>30022098</v>
      </c>
      <c r="H87" s="118"/>
      <c r="I87" s="64"/>
      <c r="J87" s="118"/>
      <c r="K87" s="118"/>
      <c r="L87" s="105"/>
      <c r="M87" s="8"/>
      <c r="N87" s="91" t="s">
        <v>243</v>
      </c>
      <c r="O87" s="10">
        <f t="shared" si="41"/>
        <v>3</v>
      </c>
      <c r="P87" s="10">
        <v>72</v>
      </c>
      <c r="Q87" s="11" t="s">
        <v>84</v>
      </c>
      <c r="R87" s="43">
        <f t="shared" si="34"/>
        <v>50</v>
      </c>
      <c r="X87" s="122"/>
      <c r="Y87" s="50">
        <f t="shared" si="35"/>
        <v>20</v>
      </c>
      <c r="Z87" s="50"/>
      <c r="AA87" s="50"/>
      <c r="AB87" s="50">
        <f t="shared" si="36"/>
        <v>20</v>
      </c>
      <c r="AC87" s="121"/>
      <c r="AD87" s="122"/>
      <c r="AE87" s="122">
        <f t="shared" si="37"/>
        <v>20</v>
      </c>
      <c r="AF87" s="122"/>
      <c r="AG87" s="122"/>
      <c r="AH87" s="122">
        <f t="shared" si="38"/>
        <v>20</v>
      </c>
      <c r="AI87" s="122"/>
      <c r="AJ87" s="122"/>
      <c r="AK87" s="122">
        <f t="shared" si="39"/>
        <v>20</v>
      </c>
      <c r="AL87" s="122"/>
      <c r="AM87" s="122"/>
      <c r="AN87" s="122">
        <f t="shared" si="40"/>
        <v>20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118"/>
      <c r="G88" s="64"/>
      <c r="H88" s="64">
        <v>10030755</v>
      </c>
      <c r="I88" s="64"/>
      <c r="J88" s="118"/>
      <c r="K88" s="118"/>
      <c r="L88" s="105"/>
      <c r="M88" s="8"/>
      <c r="N88" s="91" t="s">
        <v>245</v>
      </c>
      <c r="O88" s="10">
        <f t="shared" si="41"/>
        <v>3</v>
      </c>
      <c r="P88" s="10"/>
      <c r="Q88" s="11"/>
      <c r="R88" s="43"/>
      <c r="X88" s="122"/>
      <c r="Y88" s="50"/>
      <c r="Z88" s="50"/>
      <c r="AA88" s="50"/>
      <c r="AB88" s="50"/>
      <c r="AC88" s="121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89">
        <v>30022099</v>
      </c>
      <c r="G89" s="118"/>
      <c r="H89" s="118"/>
      <c r="I89" s="64"/>
      <c r="J89" s="118"/>
      <c r="K89" s="118"/>
      <c r="L89" s="105"/>
      <c r="M89" s="8"/>
      <c r="N89" s="91" t="s">
        <v>247</v>
      </c>
      <c r="O89" s="10">
        <f t="shared" si="41"/>
        <v>3</v>
      </c>
      <c r="P89" s="10">
        <v>12</v>
      </c>
      <c r="Q89" s="11" t="s">
        <v>84</v>
      </c>
      <c r="R89" s="43">
        <f t="shared" si="34"/>
        <v>300</v>
      </c>
      <c r="X89" s="122"/>
      <c r="Y89" s="50">
        <f t="shared" si="35"/>
        <v>3.3333333333333335</v>
      </c>
      <c r="Z89" s="50"/>
      <c r="AA89" s="50"/>
      <c r="AB89" s="50">
        <f t="shared" si="36"/>
        <v>3.3333333333333335</v>
      </c>
      <c r="AC89" s="121"/>
      <c r="AD89" s="122"/>
      <c r="AE89" s="122">
        <f t="shared" si="37"/>
        <v>3.3333333333333335</v>
      </c>
      <c r="AF89" s="122"/>
      <c r="AG89" s="122"/>
      <c r="AH89" s="122">
        <f t="shared" si="38"/>
        <v>3.3333333333333335</v>
      </c>
      <c r="AI89" s="122"/>
      <c r="AJ89" s="122"/>
      <c r="AK89" s="122">
        <f t="shared" si="39"/>
        <v>3.3333333333333335</v>
      </c>
      <c r="AL89" s="122"/>
      <c r="AM89" s="122"/>
      <c r="AN89" s="122">
        <f t="shared" si="40"/>
        <v>3.3333333333333335</v>
      </c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64"/>
      <c r="G90" s="89">
        <v>30022100</v>
      </c>
      <c r="H90" s="118"/>
      <c r="I90" s="64"/>
      <c r="J90" s="118"/>
      <c r="K90" s="118"/>
      <c r="L90" s="105"/>
      <c r="M90" s="8"/>
      <c r="N90" s="91" t="s">
        <v>246</v>
      </c>
      <c r="O90" s="10">
        <f t="shared" si="41"/>
        <v>3</v>
      </c>
      <c r="P90" s="10">
        <v>9</v>
      </c>
      <c r="Q90" s="11" t="s">
        <v>72</v>
      </c>
      <c r="R90" s="43">
        <f t="shared" si="34"/>
        <v>400</v>
      </c>
      <c r="X90" s="122"/>
      <c r="Y90" s="50">
        <f t="shared" si="35"/>
        <v>2.5</v>
      </c>
      <c r="Z90" s="50"/>
      <c r="AA90" s="50"/>
      <c r="AB90" s="50">
        <f t="shared" si="36"/>
        <v>2.5</v>
      </c>
      <c r="AC90" s="121"/>
      <c r="AD90" s="122"/>
      <c r="AE90" s="122">
        <f t="shared" si="37"/>
        <v>2.5</v>
      </c>
      <c r="AF90" s="122"/>
      <c r="AG90" s="122"/>
      <c r="AH90" s="122">
        <f t="shared" si="38"/>
        <v>2.5</v>
      </c>
      <c r="AI90" s="122"/>
      <c r="AJ90" s="122"/>
      <c r="AK90" s="122">
        <f t="shared" si="39"/>
        <v>2.5</v>
      </c>
      <c r="AL90" s="122"/>
      <c r="AM90" s="122"/>
      <c r="AN90" s="122">
        <f t="shared" si="40"/>
        <v>2.5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118"/>
      <c r="G91" s="64"/>
      <c r="H91" s="64">
        <v>10030756</v>
      </c>
      <c r="I91" s="64"/>
      <c r="J91" s="118"/>
      <c r="K91" s="118"/>
      <c r="L91" s="105"/>
      <c r="M91" s="8"/>
      <c r="N91" s="91" t="s">
        <v>242</v>
      </c>
      <c r="O91" s="10">
        <f t="shared" si="41"/>
        <v>3</v>
      </c>
      <c r="P91" s="10"/>
      <c r="Q91" s="11"/>
      <c r="R91" s="43"/>
      <c r="X91" s="122"/>
      <c r="Y91" s="50"/>
      <c r="Z91" s="50"/>
      <c r="AA91" s="50"/>
      <c r="AB91" s="50"/>
      <c r="AC91" s="121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</row>
    <row r="92" spans="1:40" ht="22.5" customHeight="1" x14ac:dyDescent="0.55000000000000004">
      <c r="A92" s="5">
        <v>1000</v>
      </c>
      <c r="B92" s="52" t="s">
        <v>66</v>
      </c>
      <c r="C92" s="114"/>
      <c r="D92" s="71"/>
      <c r="E92" s="71">
        <v>10035144</v>
      </c>
      <c r="F92" s="71"/>
      <c r="G92" s="71"/>
      <c r="H92" s="71"/>
      <c r="I92" s="64"/>
      <c r="J92" s="64"/>
      <c r="K92" s="71"/>
      <c r="L92" s="116"/>
      <c r="M92" s="8"/>
      <c r="N92" s="91" t="s">
        <v>461</v>
      </c>
      <c r="O92" s="10">
        <v>5.1944022607297628E-2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10033352</v>
      </c>
      <c r="F93" s="71"/>
      <c r="G93" s="71"/>
      <c r="H93" s="71"/>
      <c r="I93" s="64"/>
      <c r="J93" s="64"/>
      <c r="K93" s="71"/>
      <c r="L93" s="116"/>
      <c r="M93" s="8"/>
      <c r="N93" s="91" t="s">
        <v>93</v>
      </c>
      <c r="O93" s="10">
        <v>1.4097385180724993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10033353</v>
      </c>
      <c r="F94" s="71"/>
      <c r="G94" s="71"/>
      <c r="H94" s="71"/>
      <c r="I94" s="64"/>
      <c r="J94" s="64"/>
      <c r="K94" s="71"/>
      <c r="L94" s="116"/>
      <c r="M94" s="8"/>
      <c r="N94" s="91" t="s">
        <v>94</v>
      </c>
      <c r="O94" s="10">
        <v>8.7561398638043422E-2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10033354</v>
      </c>
      <c r="F95" s="71"/>
      <c r="G95" s="71"/>
      <c r="H95" s="71"/>
      <c r="I95" s="64"/>
      <c r="J95" s="64"/>
      <c r="K95" s="71"/>
      <c r="L95" s="116"/>
      <c r="M95" s="8"/>
      <c r="N95" s="91" t="s">
        <v>95</v>
      </c>
      <c r="O95" s="10">
        <v>2.8457454557364117E-2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10033355</v>
      </c>
      <c r="F96" s="71"/>
      <c r="G96" s="71"/>
      <c r="H96" s="71"/>
      <c r="I96" s="64"/>
      <c r="J96" s="64"/>
      <c r="K96" s="71"/>
      <c r="L96" s="116"/>
      <c r="M96" s="8"/>
      <c r="N96" s="91" t="s">
        <v>96</v>
      </c>
      <c r="O96" s="10">
        <v>2.1173440708161881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10033356</v>
      </c>
      <c r="F97" s="71"/>
      <c r="G97" s="71"/>
      <c r="H97" s="71"/>
      <c r="I97" s="64"/>
      <c r="J97" s="64"/>
      <c r="K97" s="71"/>
      <c r="L97" s="116"/>
      <c r="M97" s="8"/>
      <c r="N97" s="91" t="s">
        <v>97</v>
      </c>
      <c r="O97" s="10">
        <v>0.17512279727608684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10033357</v>
      </c>
      <c r="F98" s="71"/>
      <c r="G98" s="71"/>
      <c r="H98" s="71"/>
      <c r="I98" s="64"/>
      <c r="J98" s="64"/>
      <c r="K98" s="71"/>
      <c r="L98" s="116"/>
      <c r="M98" s="8"/>
      <c r="N98" s="91" t="s">
        <v>98</v>
      </c>
      <c r="O98" s="10">
        <v>0.14666534271872275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63"/>
      <c r="D99" s="151">
        <v>30023548</v>
      </c>
      <c r="E99" s="118"/>
      <c r="F99" s="118"/>
      <c r="G99" s="118"/>
      <c r="H99" s="118"/>
      <c r="I99" s="64"/>
      <c r="J99" s="118"/>
      <c r="K99" s="118"/>
      <c r="L99" s="105"/>
      <c r="M99" s="8"/>
      <c r="N99" s="91" t="s">
        <v>430</v>
      </c>
      <c r="O99" s="10">
        <f>4*O3</f>
        <v>4</v>
      </c>
      <c r="P99" s="10">
        <f>16</f>
        <v>16</v>
      </c>
      <c r="Q99" s="11" t="s">
        <v>75</v>
      </c>
      <c r="R99" s="43">
        <f t="shared" si="34"/>
        <v>225</v>
      </c>
      <c r="X99" s="122"/>
      <c r="Y99" s="50">
        <f t="shared" si="35"/>
        <v>4.4444444444444446</v>
      </c>
      <c r="Z99" s="50"/>
      <c r="AA99" s="50"/>
      <c r="AB99" s="50">
        <f t="shared" si="36"/>
        <v>4.4444444444444446</v>
      </c>
      <c r="AC99" s="121"/>
      <c r="AD99" s="122"/>
      <c r="AE99" s="122">
        <f t="shared" si="37"/>
        <v>4.4444444444444446</v>
      </c>
      <c r="AF99" s="122"/>
      <c r="AG99" s="122"/>
      <c r="AH99" s="122">
        <f t="shared" si="38"/>
        <v>4.4444444444444446</v>
      </c>
      <c r="AI99" s="122"/>
      <c r="AJ99" s="122"/>
      <c r="AK99" s="122">
        <f t="shared" si="39"/>
        <v>4.4444444444444446</v>
      </c>
      <c r="AL99" s="122"/>
      <c r="AM99" s="122"/>
      <c r="AN99" s="122">
        <f t="shared" si="40"/>
        <v>4.4444444444444446</v>
      </c>
    </row>
    <row r="100" spans="1:40" ht="22.5" customHeight="1" x14ac:dyDescent="0.55000000000000004">
      <c r="A100" s="5">
        <v>1000</v>
      </c>
      <c r="B100" s="52" t="s">
        <v>66</v>
      </c>
      <c r="C100" s="63"/>
      <c r="D100" s="64"/>
      <c r="E100" s="89">
        <v>30022102</v>
      </c>
      <c r="F100" s="118"/>
      <c r="G100" s="118"/>
      <c r="H100" s="118"/>
      <c r="I100" s="64"/>
      <c r="J100" s="118"/>
      <c r="K100" s="118"/>
      <c r="L100" s="105"/>
      <c r="M100" s="8"/>
      <c r="N100" s="91" t="s">
        <v>248</v>
      </c>
      <c r="O100" s="10">
        <f>$O$99</f>
        <v>4</v>
      </c>
      <c r="P100" s="10">
        <v>100</v>
      </c>
      <c r="Q100" s="11" t="s">
        <v>73</v>
      </c>
      <c r="R100" s="43">
        <f t="shared" si="34"/>
        <v>36</v>
      </c>
      <c r="X100" s="122"/>
      <c r="Y100" s="50">
        <f t="shared" si="35"/>
        <v>27.777777777777779</v>
      </c>
      <c r="Z100" s="50"/>
      <c r="AA100" s="50"/>
      <c r="AB100" s="50">
        <f t="shared" si="36"/>
        <v>27.777777777777779</v>
      </c>
      <c r="AC100" s="121"/>
      <c r="AD100" s="122"/>
      <c r="AE100" s="122">
        <f t="shared" si="37"/>
        <v>27.777777777777779</v>
      </c>
      <c r="AF100" s="122"/>
      <c r="AG100" s="122"/>
      <c r="AH100" s="122">
        <f t="shared" si="38"/>
        <v>27.777777777777779</v>
      </c>
      <c r="AI100" s="122"/>
      <c r="AJ100" s="122"/>
      <c r="AK100" s="122">
        <f t="shared" si="39"/>
        <v>27.777777777777779</v>
      </c>
      <c r="AL100" s="122"/>
      <c r="AM100" s="122"/>
      <c r="AN100" s="122">
        <f t="shared" si="40"/>
        <v>27.777777777777779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71"/>
      <c r="F101" s="89">
        <v>30023039</v>
      </c>
      <c r="G101" s="118"/>
      <c r="H101" s="118"/>
      <c r="I101" s="64"/>
      <c r="J101" s="64"/>
      <c r="K101" s="118"/>
      <c r="L101" s="105"/>
      <c r="M101" s="8"/>
      <c r="N101" s="91" t="s">
        <v>252</v>
      </c>
      <c r="O101" s="10">
        <f t="shared" ref="O101:O109" si="42">$O$99</f>
        <v>4</v>
      </c>
      <c r="P101" s="10">
        <v>9</v>
      </c>
      <c r="Q101" s="11" t="s">
        <v>72</v>
      </c>
      <c r="R101" s="43">
        <f t="shared" si="34"/>
        <v>400</v>
      </c>
      <c r="X101" s="122"/>
      <c r="Y101" s="50">
        <f t="shared" si="35"/>
        <v>2.5</v>
      </c>
      <c r="Z101" s="50"/>
      <c r="AA101" s="50"/>
      <c r="AB101" s="50">
        <f t="shared" si="36"/>
        <v>2.5</v>
      </c>
      <c r="AC101" s="121"/>
      <c r="AD101" s="122"/>
      <c r="AE101" s="122">
        <f t="shared" si="37"/>
        <v>2.5</v>
      </c>
      <c r="AF101" s="122"/>
      <c r="AG101" s="122"/>
      <c r="AH101" s="122">
        <f t="shared" si="38"/>
        <v>2.5</v>
      </c>
      <c r="AI101" s="122"/>
      <c r="AJ101" s="122"/>
      <c r="AK101" s="122">
        <f t="shared" si="39"/>
        <v>2.5</v>
      </c>
      <c r="AL101" s="122"/>
      <c r="AM101" s="122"/>
      <c r="AN101" s="122">
        <f t="shared" si="40"/>
        <v>2.5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64"/>
      <c r="G102" s="89">
        <v>30023040</v>
      </c>
      <c r="H102" s="118"/>
      <c r="I102" s="64"/>
      <c r="J102" s="64"/>
      <c r="K102" s="118"/>
      <c r="L102" s="105"/>
      <c r="M102" s="8"/>
      <c r="N102" s="91" t="s">
        <v>251</v>
      </c>
      <c r="O102" s="10">
        <f t="shared" si="42"/>
        <v>4</v>
      </c>
      <c r="P102" s="10">
        <v>12</v>
      </c>
      <c r="Q102" s="11" t="s">
        <v>84</v>
      </c>
      <c r="R102" s="43">
        <f t="shared" si="34"/>
        <v>300</v>
      </c>
      <c r="X102" s="122"/>
      <c r="Y102" s="50">
        <f t="shared" si="35"/>
        <v>3.3333333333333335</v>
      </c>
      <c r="Z102" s="50"/>
      <c r="AA102" s="50"/>
      <c r="AB102" s="50">
        <f t="shared" si="36"/>
        <v>3.3333333333333335</v>
      </c>
      <c r="AC102" s="121"/>
      <c r="AD102" s="122"/>
      <c r="AE102" s="122">
        <f t="shared" si="37"/>
        <v>3.3333333333333335</v>
      </c>
      <c r="AF102" s="122"/>
      <c r="AG102" s="122"/>
      <c r="AH102" s="122">
        <f t="shared" si="38"/>
        <v>3.3333333333333335</v>
      </c>
      <c r="AI102" s="122"/>
      <c r="AJ102" s="122"/>
      <c r="AK102" s="122">
        <f t="shared" si="39"/>
        <v>3.3333333333333335</v>
      </c>
      <c r="AL102" s="122"/>
      <c r="AM102" s="122"/>
      <c r="AN102" s="122">
        <f t="shared" si="40"/>
        <v>3.3333333333333335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118"/>
      <c r="G103" s="64"/>
      <c r="H103" s="64">
        <v>10030774</v>
      </c>
      <c r="I103" s="64"/>
      <c r="J103" s="64"/>
      <c r="K103" s="118"/>
      <c r="L103" s="105"/>
      <c r="M103" s="8"/>
      <c r="N103" s="91" t="s">
        <v>250</v>
      </c>
      <c r="O103" s="10">
        <f t="shared" si="42"/>
        <v>4</v>
      </c>
      <c r="P103" s="10"/>
      <c r="Q103" s="11"/>
      <c r="R103" s="43"/>
      <c r="X103" s="122"/>
      <c r="Y103" s="50"/>
      <c r="Z103" s="50"/>
      <c r="AA103" s="50"/>
      <c r="AB103" s="50"/>
      <c r="AC103" s="121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118"/>
      <c r="F104" s="89">
        <v>30023037</v>
      </c>
      <c r="G104" s="118"/>
      <c r="H104" s="118"/>
      <c r="I104" s="118"/>
      <c r="J104" s="64"/>
      <c r="K104" s="118"/>
      <c r="L104" s="105"/>
      <c r="M104" s="8"/>
      <c r="N104" s="91" t="s">
        <v>255</v>
      </c>
      <c r="O104" s="10">
        <f t="shared" si="42"/>
        <v>4</v>
      </c>
      <c r="P104" s="10">
        <v>36</v>
      </c>
      <c r="Q104" s="11" t="s">
        <v>72</v>
      </c>
      <c r="R104" s="43">
        <f t="shared" si="34"/>
        <v>100</v>
      </c>
      <c r="X104" s="122"/>
      <c r="Y104" s="50">
        <f t="shared" si="35"/>
        <v>10</v>
      </c>
      <c r="Z104" s="50"/>
      <c r="AA104" s="50"/>
      <c r="AB104" s="50">
        <f t="shared" si="36"/>
        <v>10</v>
      </c>
      <c r="AC104" s="121"/>
      <c r="AD104" s="122"/>
      <c r="AE104" s="122">
        <f t="shared" si="37"/>
        <v>10</v>
      </c>
      <c r="AF104" s="122"/>
      <c r="AG104" s="122"/>
      <c r="AH104" s="122">
        <f t="shared" si="38"/>
        <v>10</v>
      </c>
      <c r="AI104" s="122"/>
      <c r="AJ104" s="122"/>
      <c r="AK104" s="122">
        <f t="shared" si="39"/>
        <v>10</v>
      </c>
      <c r="AL104" s="122"/>
      <c r="AM104" s="122"/>
      <c r="AN104" s="122">
        <f t="shared" si="40"/>
        <v>10</v>
      </c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64"/>
      <c r="G105" s="89">
        <v>30023038</v>
      </c>
      <c r="H105" s="118"/>
      <c r="I105" s="118"/>
      <c r="J105" s="64"/>
      <c r="K105" s="118"/>
      <c r="L105" s="105"/>
      <c r="M105" s="8"/>
      <c r="N105" s="91" t="s">
        <v>254</v>
      </c>
      <c r="O105" s="10">
        <f t="shared" si="42"/>
        <v>4</v>
      </c>
      <c r="P105" s="10">
        <v>72</v>
      </c>
      <c r="Q105" s="11" t="s">
        <v>84</v>
      </c>
      <c r="R105" s="43">
        <f t="shared" si="34"/>
        <v>50</v>
      </c>
      <c r="X105" s="122"/>
      <c r="Y105" s="50">
        <f t="shared" si="35"/>
        <v>20</v>
      </c>
      <c r="Z105" s="50"/>
      <c r="AA105" s="50"/>
      <c r="AB105" s="50">
        <f t="shared" si="36"/>
        <v>20</v>
      </c>
      <c r="AC105" s="121"/>
      <c r="AD105" s="122"/>
      <c r="AE105" s="122">
        <f t="shared" si="37"/>
        <v>20</v>
      </c>
      <c r="AF105" s="122"/>
      <c r="AG105" s="122"/>
      <c r="AH105" s="122">
        <f t="shared" si="38"/>
        <v>20</v>
      </c>
      <c r="AI105" s="122"/>
      <c r="AJ105" s="122"/>
      <c r="AK105" s="122">
        <f t="shared" si="39"/>
        <v>20</v>
      </c>
      <c r="AL105" s="122"/>
      <c r="AM105" s="122"/>
      <c r="AN105" s="122">
        <f t="shared" si="40"/>
        <v>20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118"/>
      <c r="G106" s="64"/>
      <c r="H106" s="64">
        <v>10030773</v>
      </c>
      <c r="I106" s="118"/>
      <c r="J106" s="64"/>
      <c r="K106" s="118"/>
      <c r="L106" s="105"/>
      <c r="M106" s="8"/>
      <c r="N106" s="91" t="s">
        <v>253</v>
      </c>
      <c r="O106" s="10">
        <f t="shared" si="42"/>
        <v>4</v>
      </c>
      <c r="P106" s="10"/>
      <c r="Q106" s="11"/>
      <c r="R106" s="43"/>
      <c r="X106" s="122"/>
      <c r="Y106" s="50"/>
      <c r="Z106" s="50"/>
      <c r="AA106" s="50"/>
      <c r="AB106" s="50"/>
      <c r="AC106" s="121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89">
        <v>30022107</v>
      </c>
      <c r="G107" s="118"/>
      <c r="H107" s="118"/>
      <c r="I107" s="118"/>
      <c r="J107" s="64"/>
      <c r="K107" s="118"/>
      <c r="L107" s="105"/>
      <c r="M107" s="8"/>
      <c r="N107" s="91" t="s">
        <v>258</v>
      </c>
      <c r="O107" s="10">
        <f t="shared" si="42"/>
        <v>4</v>
      </c>
      <c r="P107" s="10">
        <v>12</v>
      </c>
      <c r="Q107" s="11" t="s">
        <v>84</v>
      </c>
      <c r="R107" s="43">
        <f t="shared" si="34"/>
        <v>300</v>
      </c>
      <c r="X107" s="122"/>
      <c r="Y107" s="50">
        <f t="shared" si="35"/>
        <v>3.3333333333333335</v>
      </c>
      <c r="Z107" s="50"/>
      <c r="AA107" s="50"/>
      <c r="AB107" s="50">
        <f t="shared" si="36"/>
        <v>3.3333333333333335</v>
      </c>
      <c r="AC107" s="121"/>
      <c r="AD107" s="122"/>
      <c r="AE107" s="122">
        <f t="shared" si="37"/>
        <v>3.3333333333333335</v>
      </c>
      <c r="AF107" s="122"/>
      <c r="AG107" s="122"/>
      <c r="AH107" s="122">
        <f t="shared" si="38"/>
        <v>3.3333333333333335</v>
      </c>
      <c r="AI107" s="122"/>
      <c r="AJ107" s="122"/>
      <c r="AK107" s="122">
        <f t="shared" si="39"/>
        <v>3.3333333333333335</v>
      </c>
      <c r="AL107" s="122"/>
      <c r="AM107" s="122"/>
      <c r="AN107" s="122">
        <f t="shared" si="40"/>
        <v>3.3333333333333335</v>
      </c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64"/>
      <c r="G108" s="89">
        <v>30022108</v>
      </c>
      <c r="H108" s="118"/>
      <c r="I108" s="118"/>
      <c r="J108" s="64"/>
      <c r="K108" s="118"/>
      <c r="L108" s="105"/>
      <c r="M108" s="8"/>
      <c r="N108" s="91" t="s">
        <v>257</v>
      </c>
      <c r="O108" s="10">
        <f t="shared" si="42"/>
        <v>4</v>
      </c>
      <c r="P108" s="10">
        <v>9</v>
      </c>
      <c r="Q108" s="11" t="s">
        <v>72</v>
      </c>
      <c r="R108" s="43">
        <f t="shared" si="34"/>
        <v>400</v>
      </c>
      <c r="X108" s="122"/>
      <c r="Y108" s="50">
        <f t="shared" si="35"/>
        <v>2.5</v>
      </c>
      <c r="Z108" s="50"/>
      <c r="AA108" s="50"/>
      <c r="AB108" s="50">
        <f t="shared" si="36"/>
        <v>2.5</v>
      </c>
      <c r="AC108" s="121"/>
      <c r="AD108" s="122"/>
      <c r="AE108" s="122">
        <f t="shared" si="37"/>
        <v>2.5</v>
      </c>
      <c r="AF108" s="122"/>
      <c r="AG108" s="122"/>
      <c r="AH108" s="122">
        <f t="shared" si="38"/>
        <v>2.5</v>
      </c>
      <c r="AI108" s="122"/>
      <c r="AJ108" s="122"/>
      <c r="AK108" s="122">
        <f t="shared" si="39"/>
        <v>2.5</v>
      </c>
      <c r="AL108" s="122"/>
      <c r="AM108" s="122"/>
      <c r="AN108" s="122">
        <f t="shared" si="40"/>
        <v>2.5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118"/>
      <c r="G109" s="64"/>
      <c r="H109" s="64">
        <v>10030759</v>
      </c>
      <c r="I109" s="118"/>
      <c r="J109" s="64"/>
      <c r="K109" s="118"/>
      <c r="L109" s="105"/>
      <c r="M109" s="8"/>
      <c r="N109" s="91" t="s">
        <v>256</v>
      </c>
      <c r="O109" s="10">
        <f t="shared" si="42"/>
        <v>4</v>
      </c>
      <c r="P109" s="10"/>
      <c r="Q109" s="11"/>
      <c r="R109" s="43"/>
      <c r="X109" s="122"/>
      <c r="Y109" s="50"/>
      <c r="Z109" s="50"/>
      <c r="AA109" s="50"/>
      <c r="AB109" s="50"/>
      <c r="AC109" s="121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</row>
    <row r="110" spans="1:40" ht="22.5" customHeight="1" x14ac:dyDescent="0.55000000000000004">
      <c r="A110" s="5">
        <v>1000</v>
      </c>
      <c r="B110" s="52" t="s">
        <v>66</v>
      </c>
      <c r="C110" s="114"/>
      <c r="D110" s="71"/>
      <c r="E110" s="71">
        <v>10035144</v>
      </c>
      <c r="F110" s="71"/>
      <c r="G110" s="71"/>
      <c r="H110" s="71"/>
      <c r="I110" s="64"/>
      <c r="J110" s="64"/>
      <c r="K110" s="71"/>
      <c r="L110" s="116"/>
      <c r="M110" s="8"/>
      <c r="N110" s="91" t="s">
        <v>461</v>
      </c>
      <c r="O110" s="10">
        <v>0.12666370090196724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10033352</v>
      </c>
      <c r="F111" s="71"/>
      <c r="G111" s="71"/>
      <c r="H111" s="71"/>
      <c r="I111" s="64"/>
      <c r="J111" s="64"/>
      <c r="K111" s="71"/>
      <c r="L111" s="116"/>
      <c r="M111" s="8"/>
      <c r="N111" s="91" t="s">
        <v>93</v>
      </c>
      <c r="O111" s="10">
        <v>3.4375985732385557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10033353</v>
      </c>
      <c r="F112" s="71"/>
      <c r="G112" s="71"/>
      <c r="H112" s="71"/>
      <c r="I112" s="64"/>
      <c r="J112" s="64"/>
      <c r="K112" s="71"/>
      <c r="L112" s="116"/>
      <c r="M112" s="8"/>
      <c r="N112" s="91" t="s">
        <v>94</v>
      </c>
      <c r="O112" s="10">
        <v>0.21351543933158729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10033354</v>
      </c>
      <c r="F113" s="71"/>
      <c r="G113" s="71"/>
      <c r="H113" s="71"/>
      <c r="I113" s="64"/>
      <c r="J113" s="64"/>
      <c r="K113" s="71"/>
      <c r="L113" s="116"/>
      <c r="M113" s="8"/>
      <c r="N113" s="91" t="s">
        <v>95</v>
      </c>
      <c r="O113" s="10">
        <v>6.9392517782765881E-2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10033355</v>
      </c>
      <c r="F114" s="71"/>
      <c r="G114" s="71"/>
      <c r="H114" s="71"/>
      <c r="I114" s="64"/>
      <c r="J114" s="64"/>
      <c r="K114" s="71"/>
      <c r="L114" s="116"/>
      <c r="M114" s="8"/>
      <c r="N114" s="91" t="s">
        <v>96</v>
      </c>
      <c r="O114" s="10">
        <v>5.1630702173369469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10033356</v>
      </c>
      <c r="F115" s="71"/>
      <c r="G115" s="71"/>
      <c r="H115" s="71"/>
      <c r="I115" s="64"/>
      <c r="J115" s="64"/>
      <c r="K115" s="71"/>
      <c r="L115" s="116"/>
      <c r="M115" s="8"/>
      <c r="N115" s="91" t="s">
        <v>97</v>
      </c>
      <c r="O115" s="10">
        <v>0.42703087866317457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10033357</v>
      </c>
      <c r="F116" s="71"/>
      <c r="G116" s="71"/>
      <c r="H116" s="71"/>
      <c r="I116" s="64"/>
      <c r="J116" s="64"/>
      <c r="K116" s="71"/>
      <c r="L116" s="116"/>
      <c r="M116" s="8"/>
      <c r="N116" s="91" t="s">
        <v>98</v>
      </c>
      <c r="O116" s="10">
        <v>0.35763836088040879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151">
        <v>30023549</v>
      </c>
      <c r="E117" s="71"/>
      <c r="F117" s="71"/>
      <c r="G117" s="71"/>
      <c r="H117" s="71"/>
      <c r="I117" s="64"/>
      <c r="J117" s="64"/>
      <c r="K117" s="117"/>
      <c r="L117" s="116"/>
      <c r="M117" s="8"/>
      <c r="N117" s="91" t="s">
        <v>431</v>
      </c>
      <c r="O117" s="10">
        <v>2</v>
      </c>
      <c r="P117" s="10">
        <f>16</f>
        <v>16</v>
      </c>
      <c r="Q117" s="11" t="s">
        <v>75</v>
      </c>
      <c r="R117" s="43">
        <f t="shared" si="34"/>
        <v>225</v>
      </c>
      <c r="X117" s="122"/>
      <c r="Y117" s="50">
        <f t="shared" si="35"/>
        <v>4.4444444444444446</v>
      </c>
      <c r="Z117" s="50"/>
      <c r="AA117" s="50"/>
      <c r="AB117" s="50">
        <f t="shared" si="36"/>
        <v>4.4444444444444446</v>
      </c>
      <c r="AC117" s="121"/>
      <c r="AD117" s="122"/>
      <c r="AE117" s="122">
        <f t="shared" si="37"/>
        <v>4.4444444444444446</v>
      </c>
      <c r="AF117" s="122"/>
      <c r="AG117" s="122"/>
      <c r="AH117" s="122">
        <f t="shared" si="38"/>
        <v>4.4444444444444446</v>
      </c>
      <c r="AI117" s="122"/>
      <c r="AJ117" s="122"/>
      <c r="AK117" s="122">
        <f t="shared" si="39"/>
        <v>4.4444444444444446</v>
      </c>
      <c r="AL117" s="122"/>
      <c r="AM117" s="122"/>
      <c r="AN117" s="122">
        <f t="shared" si="40"/>
        <v>4.4444444444444446</v>
      </c>
    </row>
    <row r="118" spans="1:40" ht="22.5" customHeight="1" x14ac:dyDescent="0.55000000000000004">
      <c r="A118" s="5">
        <v>1000</v>
      </c>
      <c r="B118" s="52" t="s">
        <v>66</v>
      </c>
      <c r="C118" s="63"/>
      <c r="D118" s="64"/>
      <c r="E118" s="71">
        <v>10030752</v>
      </c>
      <c r="F118" s="64"/>
      <c r="G118" s="71"/>
      <c r="H118" s="64"/>
      <c r="I118" s="64"/>
      <c r="J118" s="64"/>
      <c r="K118" s="118"/>
      <c r="L118" s="105"/>
      <c r="M118" s="8"/>
      <c r="N118" s="91" t="s">
        <v>177</v>
      </c>
      <c r="O118" s="10">
        <f>O117</f>
        <v>2</v>
      </c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 t="s">
        <v>66</v>
      </c>
      <c r="C119" s="114"/>
      <c r="D119" s="71"/>
      <c r="E119" s="71">
        <v>10035144</v>
      </c>
      <c r="F119" s="71"/>
      <c r="G119" s="71"/>
      <c r="H119" s="71"/>
      <c r="I119" s="64"/>
      <c r="J119" s="64"/>
      <c r="K119" s="71"/>
      <c r="L119" s="116"/>
      <c r="M119" s="8"/>
      <c r="N119" s="91" t="s">
        <v>461</v>
      </c>
      <c r="O119" s="10">
        <v>2.7689709670194553E-3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10033352</v>
      </c>
      <c r="F120" s="71"/>
      <c r="G120" s="71"/>
      <c r="H120" s="71"/>
      <c r="I120" s="64"/>
      <c r="J120" s="64"/>
      <c r="K120" s="71"/>
      <c r="L120" s="116"/>
      <c r="M120" s="8"/>
      <c r="N120" s="91" t="s">
        <v>93</v>
      </c>
      <c r="O120" s="10">
        <v>7.5148685675401949E-2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10033353</v>
      </c>
      <c r="F121" s="71"/>
      <c r="G121" s="71"/>
      <c r="H121" s="71"/>
      <c r="I121" s="64"/>
      <c r="J121" s="64"/>
      <c r="K121" s="71"/>
      <c r="L121" s="116"/>
      <c r="M121" s="8"/>
      <c r="N121" s="91" t="s">
        <v>94</v>
      </c>
      <c r="O121" s="10">
        <v>4.6676202282858346E-3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10033354</v>
      </c>
      <c r="F122" s="71"/>
      <c r="G122" s="71"/>
      <c r="H122" s="71"/>
      <c r="I122" s="64"/>
      <c r="J122" s="64"/>
      <c r="K122" s="71"/>
      <c r="L122" s="116"/>
      <c r="M122" s="8"/>
      <c r="N122" s="91" t="s">
        <v>95</v>
      </c>
      <c r="O122" s="10">
        <v>1.5169765741928965E-3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10033355</v>
      </c>
      <c r="F123" s="71"/>
      <c r="G123" s="71"/>
      <c r="H123" s="71"/>
      <c r="I123" s="64"/>
      <c r="J123" s="64"/>
      <c r="K123" s="71"/>
      <c r="L123" s="116"/>
      <c r="M123" s="8"/>
      <c r="N123" s="91" t="s">
        <v>96</v>
      </c>
      <c r="O123" s="10">
        <v>0.11286889164523689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10033356</v>
      </c>
      <c r="F124" s="71"/>
      <c r="G124" s="71"/>
      <c r="H124" s="71"/>
      <c r="I124" s="64"/>
      <c r="J124" s="64"/>
      <c r="K124" s="71"/>
      <c r="L124" s="116"/>
      <c r="M124" s="8"/>
      <c r="N124" s="91" t="s">
        <v>97</v>
      </c>
      <c r="O124" s="10">
        <v>9.3352404565716692E-3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10033357</v>
      </c>
      <c r="F125" s="71"/>
      <c r="G125" s="71"/>
      <c r="H125" s="71"/>
      <c r="I125" s="64"/>
      <c r="J125" s="64"/>
      <c r="K125" s="71"/>
      <c r="L125" s="116"/>
      <c r="M125" s="8"/>
      <c r="N125" s="91" t="s">
        <v>98</v>
      </c>
      <c r="O125" s="10">
        <v>7.8182638823787749E-3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63"/>
      <c r="D126" s="151">
        <v>30023550</v>
      </c>
      <c r="E126" s="71"/>
      <c r="F126" s="64"/>
      <c r="G126" s="71"/>
      <c r="H126" s="118"/>
      <c r="I126" s="118"/>
      <c r="J126" s="118"/>
      <c r="K126" s="118"/>
      <c r="L126" s="105"/>
      <c r="M126" s="8"/>
      <c r="N126" s="91" t="s">
        <v>432</v>
      </c>
      <c r="O126" s="10">
        <v>1</v>
      </c>
      <c r="P126" s="10">
        <f>16</f>
        <v>16</v>
      </c>
      <c r="Q126" s="11" t="s">
        <v>75</v>
      </c>
      <c r="R126" s="43">
        <f t="shared" si="34"/>
        <v>225</v>
      </c>
      <c r="X126" s="122"/>
      <c r="Y126" s="50">
        <f t="shared" si="35"/>
        <v>4.4444444444444446</v>
      </c>
      <c r="Z126" s="50"/>
      <c r="AA126" s="50"/>
      <c r="AB126" s="50">
        <f t="shared" si="36"/>
        <v>4.4444444444444446</v>
      </c>
      <c r="AC126" s="121"/>
      <c r="AD126" s="122"/>
      <c r="AE126" s="122">
        <f t="shared" si="37"/>
        <v>4.4444444444444446</v>
      </c>
      <c r="AF126" s="122"/>
      <c r="AG126" s="122"/>
      <c r="AH126" s="122">
        <f t="shared" si="38"/>
        <v>4.4444444444444446</v>
      </c>
      <c r="AI126" s="122"/>
      <c r="AJ126" s="122"/>
      <c r="AK126" s="122">
        <f t="shared" si="39"/>
        <v>4.4444444444444446</v>
      </c>
      <c r="AL126" s="122"/>
      <c r="AM126" s="122"/>
      <c r="AN126" s="122">
        <f t="shared" si="40"/>
        <v>4.4444444444444446</v>
      </c>
    </row>
    <row r="127" spans="1:40" ht="22.5" customHeight="1" x14ac:dyDescent="0.55000000000000004">
      <c r="A127" s="5">
        <v>1000</v>
      </c>
      <c r="B127" s="52" t="s">
        <v>66</v>
      </c>
      <c r="C127" s="63"/>
      <c r="D127" s="64"/>
      <c r="E127" s="71">
        <v>10030753</v>
      </c>
      <c r="F127" s="64"/>
      <c r="G127" s="71"/>
      <c r="H127" s="118"/>
      <c r="I127" s="118"/>
      <c r="J127" s="118"/>
      <c r="K127" s="64"/>
      <c r="L127" s="105"/>
      <c r="M127" s="8"/>
      <c r="N127" s="91" t="s">
        <v>178</v>
      </c>
      <c r="O127" s="10">
        <v>1</v>
      </c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114"/>
      <c r="D128" s="71"/>
      <c r="E128" s="71">
        <v>10035144</v>
      </c>
      <c r="F128" s="71"/>
      <c r="G128" s="71"/>
      <c r="H128" s="71"/>
      <c r="I128" s="64"/>
      <c r="J128" s="64"/>
      <c r="K128" s="71"/>
      <c r="L128" s="116"/>
      <c r="M128" s="8"/>
      <c r="N128" s="91" t="s">
        <v>461</v>
      </c>
      <c r="O128" s="10">
        <v>8.3069129010583664E-4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2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10033352</v>
      </c>
      <c r="F129" s="71"/>
      <c r="G129" s="71"/>
      <c r="H129" s="71"/>
      <c r="I129" s="64"/>
      <c r="J129" s="64"/>
      <c r="K129" s="71"/>
      <c r="L129" s="116"/>
      <c r="M129" s="8"/>
      <c r="N129" s="91" t="s">
        <v>93</v>
      </c>
      <c r="O129" s="10">
        <v>2.2544605702620586E-2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2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10033353</v>
      </c>
      <c r="F130" s="71"/>
      <c r="G130" s="71"/>
      <c r="H130" s="71"/>
      <c r="I130" s="64"/>
      <c r="J130" s="64"/>
      <c r="K130" s="71"/>
      <c r="L130" s="116"/>
      <c r="M130" s="8"/>
      <c r="N130" s="91" t="s">
        <v>94</v>
      </c>
      <c r="O130" s="10">
        <v>1.4002860684857506E-3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2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10033354</v>
      </c>
      <c r="F131" s="71"/>
      <c r="G131" s="71"/>
      <c r="H131" s="71"/>
      <c r="I131" s="64"/>
      <c r="J131" s="64"/>
      <c r="K131" s="71"/>
      <c r="L131" s="116"/>
      <c r="M131" s="8"/>
      <c r="N131" s="91" t="s">
        <v>95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2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10033355</v>
      </c>
      <c r="F132" s="71"/>
      <c r="G132" s="71"/>
      <c r="H132" s="71"/>
      <c r="I132" s="64"/>
      <c r="J132" s="64"/>
      <c r="K132" s="71"/>
      <c r="L132" s="116"/>
      <c r="M132" s="8"/>
      <c r="N132" s="91" t="s">
        <v>96</v>
      </c>
      <c r="O132" s="10">
        <v>3.386066749357107E-2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2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10033356</v>
      </c>
      <c r="F133" s="71"/>
      <c r="G133" s="71"/>
      <c r="H133" s="71"/>
      <c r="I133" s="64"/>
      <c r="J133" s="64"/>
      <c r="K133" s="71"/>
      <c r="L133" s="116"/>
      <c r="M133" s="8"/>
      <c r="N133" s="91" t="s">
        <v>97</v>
      </c>
      <c r="O133" s="10">
        <v>2.8005721369715013E-3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2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10033357</v>
      </c>
      <c r="F134" s="71"/>
      <c r="G134" s="71"/>
      <c r="H134" s="71"/>
      <c r="I134" s="64"/>
      <c r="J134" s="64"/>
      <c r="K134" s="71"/>
      <c r="L134" s="116"/>
      <c r="M134" s="8"/>
      <c r="N134" s="91" t="s">
        <v>98</v>
      </c>
      <c r="O134" s="10">
        <v>2.3454791647136326E-3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2" ht="22.5" customHeight="1" x14ac:dyDescent="0.55000000000000004">
      <c r="A135" s="5">
        <v>1000</v>
      </c>
      <c r="B135" s="52" t="s">
        <v>66</v>
      </c>
      <c r="C135" s="63"/>
      <c r="D135" s="151">
        <v>30023551</v>
      </c>
      <c r="E135" s="117"/>
      <c r="F135" s="64"/>
      <c r="G135" s="117"/>
      <c r="H135" s="118"/>
      <c r="I135" s="118"/>
      <c r="J135" s="118"/>
      <c r="K135" s="118"/>
      <c r="L135" s="105"/>
      <c r="M135" s="8"/>
      <c r="N135" s="91" t="s">
        <v>433</v>
      </c>
      <c r="O135" s="10">
        <v>1</v>
      </c>
      <c r="P135" s="10">
        <f>16</f>
        <v>16</v>
      </c>
      <c r="Q135" s="11" t="s">
        <v>75</v>
      </c>
      <c r="R135" s="43">
        <f t="shared" ref="R135" si="43">3600/P135</f>
        <v>225</v>
      </c>
      <c r="X135" s="122"/>
      <c r="Y135" s="50">
        <f t="shared" ref="Y135" si="44">$Y$1/R135</f>
        <v>4.4444444444444446</v>
      </c>
      <c r="Z135" s="50"/>
      <c r="AA135" s="50"/>
      <c r="AB135" s="50">
        <f t="shared" ref="AB135" si="45">$Y$1/R135</f>
        <v>4.4444444444444446</v>
      </c>
      <c r="AC135" s="121"/>
      <c r="AD135" s="122"/>
      <c r="AE135" s="122">
        <f t="shared" ref="AE135" si="46">$Y$1/R135</f>
        <v>4.4444444444444446</v>
      </c>
      <c r="AF135" s="122"/>
      <c r="AG135" s="122"/>
      <c r="AH135" s="122">
        <f t="shared" ref="AH135" si="47">$Y$1/R135</f>
        <v>4.4444444444444446</v>
      </c>
      <c r="AI135" s="122"/>
      <c r="AJ135" s="122"/>
      <c r="AK135" s="122">
        <f t="shared" ref="AK135" si="48">$Y$1/R135</f>
        <v>4.4444444444444446</v>
      </c>
      <c r="AL135" s="122"/>
      <c r="AM135" s="122"/>
      <c r="AN135" s="122">
        <f t="shared" ref="AN135" si="49">$Y$1/R135</f>
        <v>4.4444444444444446</v>
      </c>
    </row>
    <row r="136" spans="1:42" ht="22.5" customHeight="1" x14ac:dyDescent="0.55000000000000004">
      <c r="A136" s="5">
        <v>1000</v>
      </c>
      <c r="B136" s="52" t="s">
        <v>66</v>
      </c>
      <c r="C136" s="63"/>
      <c r="D136" s="64"/>
      <c r="E136" s="118">
        <v>10030443</v>
      </c>
      <c r="F136" s="64"/>
      <c r="G136" s="118"/>
      <c r="H136" s="64"/>
      <c r="I136" s="118"/>
      <c r="J136" s="64"/>
      <c r="K136" s="118"/>
      <c r="L136" s="105"/>
      <c r="M136" s="8"/>
      <c r="N136" s="91" t="s">
        <v>265</v>
      </c>
      <c r="O136" s="10">
        <v>1</v>
      </c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2" ht="22.5" customHeight="1" x14ac:dyDescent="0.55000000000000004">
      <c r="A137" s="5">
        <v>1000</v>
      </c>
      <c r="B137" s="52" t="s">
        <v>66</v>
      </c>
      <c r="C137" s="114"/>
      <c r="D137" s="71"/>
      <c r="E137" s="71">
        <v>10035144</v>
      </c>
      <c r="F137" s="71"/>
      <c r="G137" s="71"/>
      <c r="H137" s="71"/>
      <c r="I137" s="64"/>
      <c r="J137" s="64"/>
      <c r="K137" s="71"/>
      <c r="L137" s="116"/>
      <c r="M137" s="8"/>
      <c r="N137" s="91" t="s">
        <v>461</v>
      </c>
      <c r="O137" s="10">
        <v>8.2519600890741706E-4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2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10033352</v>
      </c>
      <c r="F138" s="71"/>
      <c r="G138" s="71"/>
      <c r="H138" s="71"/>
      <c r="I138" s="64"/>
      <c r="J138" s="64"/>
      <c r="K138" s="71"/>
      <c r="L138" s="116"/>
      <c r="M138" s="8"/>
      <c r="N138" s="91" t="s">
        <v>93</v>
      </c>
      <c r="O138" s="10">
        <v>1.5066040847967059E-2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2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10033353</v>
      </c>
      <c r="F139" s="71"/>
      <c r="G139" s="71"/>
      <c r="H139" s="71"/>
      <c r="I139" s="64"/>
      <c r="J139" s="64"/>
      <c r="K139" s="71"/>
      <c r="L139" s="116"/>
      <c r="M139" s="8"/>
      <c r="N139" s="91" t="s">
        <v>94</v>
      </c>
      <c r="O139" s="10">
        <v>9.3577893465633894E-4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2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10033354</v>
      </c>
      <c r="F140" s="71"/>
      <c r="G140" s="71"/>
      <c r="H140" s="71"/>
      <c r="I140" s="64"/>
      <c r="J140" s="64"/>
      <c r="K140" s="71"/>
      <c r="L140" s="116"/>
      <c r="M140" s="8"/>
      <c r="N140" s="91" t="s">
        <v>95</v>
      </c>
      <c r="O140" s="10">
        <v>1.4002860684857506E-3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2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10033355</v>
      </c>
      <c r="F141" s="71"/>
      <c r="G141" s="71"/>
      <c r="H141" s="71"/>
      <c r="I141" s="64"/>
      <c r="J141" s="64"/>
      <c r="K141" s="71"/>
      <c r="L141" s="116"/>
      <c r="M141" s="8"/>
      <c r="N141" s="91" t="s">
        <v>96</v>
      </c>
      <c r="O141" s="10">
        <v>2.2628304363658605E-2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2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10033356</v>
      </c>
      <c r="F142" s="71"/>
      <c r="G142" s="71"/>
      <c r="H142" s="71"/>
      <c r="I142" s="64"/>
      <c r="J142" s="64"/>
      <c r="K142" s="71"/>
      <c r="L142" s="116"/>
      <c r="M142" s="8"/>
      <c r="N142" s="91" t="s">
        <v>97</v>
      </c>
      <c r="O142" s="10">
        <v>1.8715578693126779E-3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2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10033357</v>
      </c>
      <c r="F143" s="71"/>
      <c r="G143" s="71"/>
      <c r="H143" s="71"/>
      <c r="I143" s="64"/>
      <c r="J143" s="64"/>
      <c r="K143" s="71"/>
      <c r="L143" s="116"/>
      <c r="M143" s="8"/>
      <c r="N143" s="91" t="s">
        <v>98</v>
      </c>
      <c r="O143" s="10">
        <v>1.567429715549368E-3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2" ht="22.5" customHeight="1" x14ac:dyDescent="0.55000000000000004">
      <c r="A144" s="5">
        <v>1000</v>
      </c>
      <c r="B144" s="52" t="s">
        <v>66</v>
      </c>
      <c r="C144" s="63"/>
      <c r="D144" s="64">
        <v>10030443</v>
      </c>
      <c r="E144" s="64"/>
      <c r="F144" s="64"/>
      <c r="G144" s="64"/>
      <c r="H144" s="118"/>
      <c r="I144" s="64"/>
      <c r="J144" s="64"/>
      <c r="K144" s="118"/>
      <c r="L144" s="105"/>
      <c r="M144" s="8"/>
      <c r="N144" s="91" t="s">
        <v>265</v>
      </c>
      <c r="O144" s="10">
        <v>1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P144" s="13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10034173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272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10030446</v>
      </c>
      <c r="E146" s="118"/>
      <c r="F146" s="118"/>
      <c r="G146" s="118"/>
      <c r="H146" s="118"/>
      <c r="I146" s="64"/>
      <c r="J146" s="64"/>
      <c r="K146" s="118"/>
      <c r="L146" s="105"/>
      <c r="M146" s="8"/>
      <c r="N146" s="91" t="s">
        <v>273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10030447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274</v>
      </c>
      <c r="O147" s="10">
        <v>2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10030448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275</v>
      </c>
      <c r="O148" s="10">
        <v>4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10030449</v>
      </c>
      <c r="E149" s="118"/>
      <c r="F149" s="118"/>
      <c r="G149" s="118"/>
      <c r="H149" s="118"/>
      <c r="I149" s="118"/>
      <c r="J149" s="64"/>
      <c r="K149" s="118"/>
      <c r="L149" s="105"/>
      <c r="M149" s="8"/>
      <c r="N149" s="91" t="s">
        <v>276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10030450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277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10030451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278</v>
      </c>
      <c r="O151" s="10">
        <v>3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10030452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279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10030453</v>
      </c>
      <c r="E153" s="118"/>
      <c r="F153" s="118"/>
      <c r="G153" s="118"/>
      <c r="H153" s="118"/>
      <c r="I153" s="64"/>
      <c r="J153" s="64"/>
      <c r="K153" s="118"/>
      <c r="L153" s="105"/>
      <c r="M153" s="8"/>
      <c r="N153" s="91" t="s">
        <v>280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10030454</v>
      </c>
      <c r="E154" s="64"/>
      <c r="F154" s="118"/>
      <c r="G154" s="118"/>
      <c r="H154" s="118"/>
      <c r="I154" s="64"/>
      <c r="J154" s="65"/>
      <c r="K154" s="66"/>
      <c r="L154" s="105"/>
      <c r="M154" s="8"/>
      <c r="N154" s="91" t="s">
        <v>281</v>
      </c>
      <c r="O154" s="10">
        <v>4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10030455</v>
      </c>
      <c r="E155" s="118"/>
      <c r="F155" s="118"/>
      <c r="G155" s="118"/>
      <c r="H155" s="118"/>
      <c r="I155" s="64"/>
      <c r="J155" s="64"/>
      <c r="K155" s="118"/>
      <c r="L155" s="105"/>
      <c r="M155" s="8"/>
      <c r="N155" s="91" t="s">
        <v>282</v>
      </c>
      <c r="O155" s="10">
        <v>14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10030456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283</v>
      </c>
      <c r="O156" s="10">
        <v>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10034174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284</v>
      </c>
      <c r="O157" s="10">
        <v>7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10034175</v>
      </c>
      <c r="E158" s="118"/>
      <c r="F158" s="118"/>
      <c r="G158" s="118"/>
      <c r="H158" s="118"/>
      <c r="I158" s="118"/>
      <c r="J158" s="64"/>
      <c r="K158" s="118"/>
      <c r="L158" s="105"/>
      <c r="M158" s="8"/>
      <c r="N158" s="91" t="s">
        <v>285</v>
      </c>
      <c r="O158" s="10">
        <v>5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10034176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286</v>
      </c>
      <c r="O159" s="10">
        <v>7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10034177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287</v>
      </c>
      <c r="O160" s="10">
        <v>5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10030461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288</v>
      </c>
      <c r="O161" s="10">
        <v>4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10030462</v>
      </c>
      <c r="E162" s="118"/>
      <c r="F162" s="118"/>
      <c r="G162" s="118"/>
      <c r="H162" s="117"/>
      <c r="I162" s="64"/>
      <c r="J162" s="65"/>
      <c r="K162" s="66"/>
      <c r="L162" s="105"/>
      <c r="M162" s="8"/>
      <c r="N162" s="91" t="s">
        <v>289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10028460</v>
      </c>
      <c r="E163" s="64"/>
      <c r="F163" s="118"/>
      <c r="G163" s="118"/>
      <c r="H163" s="117"/>
      <c r="I163" s="64"/>
      <c r="J163" s="65"/>
      <c r="K163" s="66"/>
      <c r="L163" s="105"/>
      <c r="M163" s="8"/>
      <c r="N163" s="91" t="s">
        <v>290</v>
      </c>
      <c r="O163" s="10">
        <v>6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10034178</v>
      </c>
      <c r="E164" s="64"/>
      <c r="F164" s="64"/>
      <c r="G164" s="64"/>
      <c r="H164" s="71"/>
      <c r="I164" s="64"/>
      <c r="J164" s="65"/>
      <c r="K164" s="66"/>
      <c r="L164" s="105"/>
      <c r="M164" s="8"/>
      <c r="N164" s="91" t="s">
        <v>291</v>
      </c>
      <c r="O164" s="10">
        <v>24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10034179</v>
      </c>
      <c r="E165" s="64"/>
      <c r="F165" s="64"/>
      <c r="G165" s="64"/>
      <c r="H165" s="64"/>
      <c r="I165" s="64"/>
      <c r="J165" s="65"/>
      <c r="K165" s="66"/>
      <c r="L165" s="105"/>
      <c r="M165" s="8"/>
      <c r="N165" s="91" t="s">
        <v>292</v>
      </c>
      <c r="O165" s="10">
        <v>8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10030463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293</v>
      </c>
      <c r="O166" s="10">
        <v>2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10034960</v>
      </c>
      <c r="E167" s="119"/>
      <c r="F167" s="64"/>
      <c r="G167" s="64"/>
      <c r="H167" s="71"/>
      <c r="I167" s="64"/>
      <c r="J167" s="65"/>
      <c r="K167" s="66"/>
      <c r="L167" s="105"/>
      <c r="M167" s="8"/>
      <c r="N167" s="91" t="s">
        <v>424</v>
      </c>
      <c r="O167" s="10">
        <v>4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20004240</v>
      </c>
      <c r="E168" s="64"/>
      <c r="F168" s="64"/>
      <c r="G168" s="64"/>
      <c r="H168" s="64"/>
      <c r="I168" s="64"/>
      <c r="J168" s="65"/>
      <c r="K168" s="66"/>
      <c r="L168" s="105"/>
      <c r="M168" s="8"/>
      <c r="N168" s="91" t="s">
        <v>295</v>
      </c>
      <c r="O168" s="10">
        <v>2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20004241</v>
      </c>
      <c r="E169" s="64"/>
      <c r="F169" s="64"/>
      <c r="G169" s="64"/>
      <c r="H169" s="71"/>
      <c r="I169" s="64"/>
      <c r="J169" s="65"/>
      <c r="K169" s="66"/>
      <c r="L169" s="105"/>
      <c r="M169" s="8"/>
      <c r="N169" s="91" t="s">
        <v>296</v>
      </c>
      <c r="O169" s="10">
        <v>1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20004981</v>
      </c>
      <c r="E170" s="64"/>
      <c r="F170" s="64"/>
      <c r="G170" s="64"/>
      <c r="H170" s="64"/>
      <c r="I170" s="64"/>
      <c r="J170" s="65"/>
      <c r="K170" s="66"/>
      <c r="L170" s="105"/>
      <c r="M170" s="8"/>
      <c r="N170" s="91" t="s">
        <v>297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20005029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298</v>
      </c>
      <c r="O171" s="10">
        <v>3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20005026</v>
      </c>
      <c r="E172" s="118"/>
      <c r="F172" s="118"/>
      <c r="G172" s="118"/>
      <c r="H172" s="118"/>
      <c r="I172" s="64"/>
      <c r="J172" s="118"/>
      <c r="K172" s="118"/>
      <c r="L172" s="105"/>
      <c r="M172" s="8"/>
      <c r="N172" s="91" t="s">
        <v>299</v>
      </c>
      <c r="O172" s="10">
        <v>4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20005008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300</v>
      </c>
      <c r="O173" s="10">
        <v>1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20004936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301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20004952</v>
      </c>
      <c r="E175" s="118"/>
      <c r="F175" s="118"/>
      <c r="G175" s="118"/>
      <c r="H175" s="118"/>
      <c r="I175" s="118"/>
      <c r="J175" s="117"/>
      <c r="K175" s="118"/>
      <c r="L175" s="105"/>
      <c r="M175" s="8"/>
      <c r="N175" s="91" t="s">
        <v>302</v>
      </c>
      <c r="O175" s="10">
        <v>4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20005019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303</v>
      </c>
      <c r="O176" s="10">
        <v>2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20005020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304</v>
      </c>
      <c r="O177" s="10">
        <v>4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20005014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305</v>
      </c>
      <c r="O178" s="10">
        <v>2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20004978</v>
      </c>
      <c r="E179" s="118"/>
      <c r="F179" s="71"/>
      <c r="G179" s="118"/>
      <c r="H179" s="118"/>
      <c r="I179" s="64"/>
      <c r="J179" s="65"/>
      <c r="K179" s="66"/>
      <c r="L179" s="105"/>
      <c r="M179" s="8"/>
      <c r="N179" s="91" t="s">
        <v>306</v>
      </c>
      <c r="O179" s="10">
        <v>1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20004087</v>
      </c>
      <c r="E180" s="64"/>
      <c r="F180" s="71"/>
      <c r="G180" s="118"/>
      <c r="H180" s="118"/>
      <c r="I180" s="64"/>
      <c r="J180" s="65"/>
      <c r="K180" s="66"/>
      <c r="L180" s="105"/>
      <c r="M180" s="8"/>
      <c r="N180" s="91" t="s">
        <v>307</v>
      </c>
      <c r="O180" s="10">
        <v>0.45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20004998</v>
      </c>
      <c r="E181" s="64"/>
      <c r="F181" s="64"/>
      <c r="G181" s="64"/>
      <c r="H181" s="71"/>
      <c r="I181" s="64"/>
      <c r="J181" s="64"/>
      <c r="K181" s="65"/>
      <c r="L181" s="105"/>
      <c r="M181" s="8"/>
      <c r="N181" s="91" t="s">
        <v>308</v>
      </c>
      <c r="O181" s="10">
        <v>1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20004973</v>
      </c>
      <c r="E182" s="64"/>
      <c r="F182" s="64"/>
      <c r="G182" s="64"/>
      <c r="H182" s="64"/>
      <c r="I182" s="64"/>
      <c r="J182" s="64"/>
      <c r="K182" s="65"/>
      <c r="L182" s="105"/>
      <c r="M182" s="8"/>
      <c r="N182" s="91" t="s">
        <v>309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20004983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310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20005002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311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20005227</v>
      </c>
      <c r="E185" s="64"/>
      <c r="F185" s="64"/>
      <c r="G185" s="64"/>
      <c r="H185" s="64"/>
      <c r="I185" s="118"/>
      <c r="J185" s="64"/>
      <c r="K185" s="65"/>
      <c r="L185" s="105"/>
      <c r="M185" s="8"/>
      <c r="N185" s="91" t="s">
        <v>463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20005228</v>
      </c>
      <c r="E186" s="64"/>
      <c r="F186" s="64"/>
      <c r="G186" s="64"/>
      <c r="H186" s="71"/>
      <c r="I186" s="118"/>
      <c r="J186" s="64"/>
      <c r="K186" s="65"/>
      <c r="L186" s="105"/>
      <c r="M186" s="8"/>
      <c r="N186" s="91" t="s">
        <v>464</v>
      </c>
      <c r="O186" s="10">
        <v>4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20004982</v>
      </c>
      <c r="E187" s="64"/>
      <c r="F187" s="64"/>
      <c r="G187" s="64"/>
      <c r="H187" s="64"/>
      <c r="I187" s="118"/>
      <c r="J187" s="64"/>
      <c r="K187" s="65"/>
      <c r="L187" s="105"/>
      <c r="M187" s="8"/>
      <c r="N187" s="91" t="s">
        <v>314</v>
      </c>
      <c r="O187" s="10">
        <v>2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20004985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315</v>
      </c>
      <c r="O188" s="10">
        <v>4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20005229</v>
      </c>
      <c r="E189" s="118"/>
      <c r="F189" s="118"/>
      <c r="G189" s="118"/>
      <c r="H189" s="118"/>
      <c r="I189" s="64"/>
      <c r="J189" s="118"/>
      <c r="K189" s="118"/>
      <c r="L189" s="105"/>
      <c r="M189" s="8"/>
      <c r="N189" s="91" t="s">
        <v>465</v>
      </c>
      <c r="O189" s="10">
        <v>2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20004089</v>
      </c>
      <c r="E190" s="118"/>
      <c r="F190" s="118"/>
      <c r="G190" s="118"/>
      <c r="H190" s="118"/>
      <c r="I190" s="64"/>
      <c r="J190" s="118"/>
      <c r="K190" s="118"/>
      <c r="L190" s="105"/>
      <c r="M190" s="8"/>
      <c r="N190" s="91" t="s">
        <v>462</v>
      </c>
      <c r="O190" s="10">
        <v>4.5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10035743</v>
      </c>
      <c r="E191" s="118"/>
      <c r="F191" s="118"/>
      <c r="G191" s="118"/>
      <c r="H191" s="118"/>
      <c r="I191" s="118"/>
      <c r="J191" s="117"/>
      <c r="K191" s="118"/>
      <c r="L191" s="105"/>
      <c r="M191" s="8"/>
      <c r="N191" s="91" t="s">
        <v>477</v>
      </c>
      <c r="O191" s="10">
        <f>1/40</f>
        <v>2.5000000000000001E-2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/>
      <c r="E192" s="118"/>
      <c r="F192" s="118"/>
      <c r="G192" s="118"/>
      <c r="H192" s="118"/>
      <c r="I192" s="118"/>
      <c r="J192" s="117"/>
      <c r="K192" s="118"/>
      <c r="L192" s="105"/>
      <c r="M192" s="8"/>
      <c r="N192" s="91"/>
      <c r="O192" s="10"/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/>
      <c r="E193" s="118"/>
      <c r="F193" s="118"/>
      <c r="G193" s="118"/>
      <c r="H193" s="118"/>
      <c r="I193" s="118"/>
      <c r="J193" s="117"/>
      <c r="K193" s="118"/>
      <c r="L193" s="105"/>
      <c r="M193" s="8"/>
      <c r="N193" s="91"/>
      <c r="O193" s="10"/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118"/>
      <c r="F194" s="71"/>
      <c r="G194" s="118"/>
      <c r="H194" s="118"/>
      <c r="I194" s="64"/>
      <c r="J194" s="65"/>
      <c r="K194" s="66"/>
      <c r="L194" s="105"/>
      <c r="M194" s="8"/>
      <c r="N194" s="91"/>
      <c r="O194" s="10"/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64"/>
      <c r="F195" s="71"/>
      <c r="G195" s="118"/>
      <c r="H195" s="118"/>
      <c r="I195" s="64"/>
      <c r="J195" s="65"/>
      <c r="K195" s="66"/>
      <c r="L195" s="105"/>
      <c r="M195" s="8"/>
      <c r="N195" s="91"/>
      <c r="O195" s="10"/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64"/>
      <c r="F196" s="64"/>
      <c r="G196" s="64"/>
      <c r="H196" s="71"/>
      <c r="I196" s="64"/>
      <c r="J196" s="64"/>
      <c r="K196" s="65"/>
      <c r="L196" s="105"/>
      <c r="M196" s="8"/>
      <c r="N196" s="91"/>
      <c r="O196" s="10"/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64"/>
      <c r="G197" s="64"/>
      <c r="H197" s="64"/>
      <c r="I197" s="64"/>
      <c r="J197" s="64"/>
      <c r="K197" s="65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118"/>
      <c r="I199" s="118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71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64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118"/>
      <c r="F204" s="118"/>
      <c r="G204" s="118"/>
      <c r="H204" s="118"/>
      <c r="I204" s="64"/>
      <c r="J204" s="118"/>
      <c r="K204" s="118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118"/>
      <c r="J207" s="117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64"/>
      <c r="F211" s="64"/>
      <c r="G211" s="118"/>
      <c r="H211" s="118"/>
      <c r="I211" s="118"/>
      <c r="J211" s="118"/>
      <c r="K211" s="65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64"/>
      <c r="H213" s="64"/>
      <c r="I213" s="118"/>
      <c r="J213" s="118"/>
      <c r="K213" s="118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4"/>
      <c r="I214" s="64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64"/>
      <c r="J215" s="64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64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118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64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118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118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64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71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118"/>
      <c r="K244" s="118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118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118"/>
      <c r="F247" s="118"/>
      <c r="G247" s="118"/>
      <c r="H247" s="118"/>
      <c r="I247" s="64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18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/>
      <c r="C251" s="63"/>
      <c r="D251" s="64"/>
      <c r="E251" s="118"/>
      <c r="F251" s="118"/>
      <c r="G251" s="118"/>
      <c r="H251" s="118"/>
      <c r="I251" s="118"/>
      <c r="J251" s="117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18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 t="s">
        <v>66</v>
      </c>
      <c r="C255" s="63"/>
      <c r="D255" s="64"/>
      <c r="E255" s="64"/>
      <c r="F255" s="71"/>
      <c r="G255" s="118"/>
      <c r="H255" s="118"/>
      <c r="I255" s="118"/>
      <c r="J255" s="118"/>
      <c r="K255" s="64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3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64"/>
      <c r="G257" s="64"/>
      <c r="H257" s="71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3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64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3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3" ht="22.5" customHeight="1" x14ac:dyDescent="0.55000000000000004">
      <c r="A260" s="5">
        <v>1000</v>
      </c>
      <c r="B260" s="52" t="s">
        <v>66</v>
      </c>
      <c r="C260" s="63"/>
      <c r="D260" s="64"/>
      <c r="E260" s="118"/>
      <c r="F260" s="118"/>
      <c r="G260" s="118"/>
      <c r="H260" s="118"/>
      <c r="I260" s="64"/>
      <c r="J260" s="118"/>
      <c r="K260" s="118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3" ht="22.5" customHeight="1" x14ac:dyDescent="0.55000000000000004">
      <c r="A261" s="5">
        <v>1000</v>
      </c>
      <c r="B261" s="52" t="s">
        <v>66</v>
      </c>
      <c r="C261" s="63"/>
      <c r="D261" s="64"/>
      <c r="E261" s="118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3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3" ht="22.5" customHeight="1" x14ac:dyDescent="0.55000000000000004">
      <c r="A263" s="5">
        <v>1000</v>
      </c>
      <c r="B263" s="52"/>
      <c r="C263" s="63"/>
      <c r="D263" s="64"/>
      <c r="E263" s="118"/>
      <c r="F263" s="118"/>
      <c r="G263" s="118"/>
      <c r="H263" s="118"/>
      <c r="I263" s="118"/>
      <c r="J263" s="117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3" ht="22.5" customHeight="1" x14ac:dyDescent="0.55000000000000004">
      <c r="A264" s="5">
        <v>1000</v>
      </c>
      <c r="B264" s="52"/>
      <c r="C264" s="63"/>
      <c r="D264" s="64"/>
      <c r="E264" s="118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3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3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3" ht="22.5" customHeight="1" x14ac:dyDescent="0.55000000000000004">
      <c r="A267" s="5">
        <v>1000</v>
      </c>
      <c r="B267" s="52" t="s">
        <v>66</v>
      </c>
      <c r="C267" s="63"/>
      <c r="D267" s="64"/>
      <c r="E267" s="64"/>
      <c r="F267" s="71"/>
      <c r="G267" s="118"/>
      <c r="H267" s="118"/>
      <c r="I267" s="118"/>
      <c r="J267" s="118"/>
      <c r="K267" s="64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3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3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64"/>
      <c r="G269" s="64"/>
      <c r="H269" s="71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3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64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3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3" s="120" customFormat="1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118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S272" s="13"/>
      <c r="T272" s="13"/>
      <c r="U272" s="13"/>
      <c r="V272" s="13"/>
      <c r="W272" s="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3"/>
      <c r="AP272" s="3"/>
      <c r="AQ272" s="3"/>
    </row>
    <row r="273" spans="1:43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  <c r="AP273" s="3"/>
      <c r="AQ273" s="3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64"/>
      <c r="I274" s="64"/>
      <c r="J274" s="64"/>
      <c r="K274" s="65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ht="22.5" customHeight="1" x14ac:dyDescent="0.55000000000000004">
      <c r="A276" s="5">
        <v>1000</v>
      </c>
      <c r="B276" s="52" t="s">
        <v>66</v>
      </c>
      <c r="C276" s="63"/>
      <c r="D276" s="64"/>
      <c r="E276" s="118"/>
      <c r="F276" s="118"/>
      <c r="G276" s="118"/>
      <c r="H276" s="118"/>
      <c r="I276" s="64"/>
      <c r="J276" s="118"/>
      <c r="K276" s="118"/>
      <c r="L276" s="105"/>
      <c r="M276" s="8"/>
      <c r="N276" s="91"/>
      <c r="O276" s="10"/>
      <c r="P276" s="10"/>
      <c r="Q276" s="11"/>
      <c r="R276" s="4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</row>
    <row r="277" spans="1:43" ht="22.5" customHeight="1" x14ac:dyDescent="0.55000000000000004">
      <c r="A277" s="5">
        <v>1000</v>
      </c>
      <c r="B277" s="52" t="s">
        <v>66</v>
      </c>
      <c r="C277" s="63"/>
      <c r="D277" s="64"/>
      <c r="E277" s="118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/>
      <c r="C279" s="63"/>
      <c r="D279" s="64"/>
      <c r="E279" s="118"/>
      <c r="F279" s="118"/>
      <c r="G279" s="118"/>
      <c r="H279" s="118"/>
      <c r="I279" s="118"/>
      <c r="J279" s="117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18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 t="s">
        <v>66</v>
      </c>
      <c r="C283" s="63"/>
      <c r="D283" s="64"/>
      <c r="E283" s="64"/>
      <c r="F283" s="71"/>
      <c r="G283" s="118"/>
      <c r="H283" s="118"/>
      <c r="I283" s="118"/>
      <c r="J283" s="118"/>
      <c r="K283" s="64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64"/>
      <c r="G285" s="64"/>
      <c r="H285" s="71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64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s="120" customFormat="1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118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S288" s="13"/>
      <c r="T288" s="13"/>
      <c r="U288" s="13"/>
      <c r="V288" s="13"/>
      <c r="W288" s="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3"/>
      <c r="AP288" s="3"/>
      <c r="AQ288" s="3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  <c r="AP289" s="3"/>
      <c r="AQ289" s="3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64"/>
      <c r="I290" s="64"/>
      <c r="J290" s="64"/>
      <c r="K290" s="65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ht="22.5" customHeight="1" x14ac:dyDescent="0.55000000000000004">
      <c r="A292" s="5">
        <v>1000</v>
      </c>
      <c r="B292" s="52" t="s">
        <v>66</v>
      </c>
      <c r="C292" s="63"/>
      <c r="D292" s="64"/>
      <c r="E292" s="118"/>
      <c r="F292" s="118"/>
      <c r="G292" s="118"/>
      <c r="H292" s="118"/>
      <c r="I292" s="64"/>
      <c r="J292" s="118"/>
      <c r="K292" s="118"/>
      <c r="L292" s="105"/>
      <c r="M292" s="8"/>
      <c r="N292" s="91"/>
      <c r="O292" s="10"/>
      <c r="P292" s="10"/>
      <c r="Q292" s="11"/>
      <c r="R292" s="4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</row>
    <row r="293" spans="1:43" ht="22.5" customHeight="1" x14ac:dyDescent="0.55000000000000004">
      <c r="A293" s="5">
        <v>1000</v>
      </c>
      <c r="B293" s="52" t="s">
        <v>66</v>
      </c>
      <c r="C293" s="63"/>
      <c r="D293" s="64"/>
      <c r="E293" s="118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/>
      <c r="C295" s="63"/>
      <c r="D295" s="64"/>
      <c r="E295" s="118"/>
      <c r="F295" s="118"/>
      <c r="G295" s="118"/>
      <c r="H295" s="118"/>
      <c r="I295" s="118"/>
      <c r="J295" s="117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18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 t="s">
        <v>66</v>
      </c>
      <c r="C299" s="63"/>
      <c r="D299" s="64"/>
      <c r="E299" s="64"/>
      <c r="F299" s="71"/>
      <c r="G299" s="118"/>
      <c r="H299" s="118"/>
      <c r="I299" s="118"/>
      <c r="J299" s="118"/>
      <c r="K299" s="64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71"/>
      <c r="G300" s="117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64"/>
      <c r="G301" s="64"/>
      <c r="H301" s="71"/>
      <c r="I301" s="64"/>
      <c r="J301" s="64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64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71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98"/>
      <c r="Y308" s="96"/>
      <c r="Z308" s="96"/>
      <c r="AA308" s="96"/>
      <c r="AB308" s="96"/>
      <c r="AC308" s="97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118"/>
      <c r="F309" s="118"/>
      <c r="G309" s="118"/>
      <c r="H309" s="118"/>
      <c r="I309" s="64"/>
      <c r="J309" s="118"/>
      <c r="K309" s="118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18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/>
      <c r="C312" s="63"/>
      <c r="D312" s="64"/>
      <c r="E312" s="118"/>
      <c r="F312" s="118"/>
      <c r="G312" s="118"/>
      <c r="H312" s="118"/>
      <c r="I312" s="118"/>
      <c r="J312" s="117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18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 t="s">
        <v>66</v>
      </c>
      <c r="C316" s="63"/>
      <c r="D316" s="64"/>
      <c r="E316" s="64"/>
      <c r="F316" s="64"/>
      <c r="G316" s="118"/>
      <c r="H316" s="64"/>
      <c r="I316" s="118"/>
      <c r="J316" s="118"/>
      <c r="K316" s="64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118"/>
      <c r="H317" s="64"/>
      <c r="I317" s="64"/>
      <c r="J317" s="64"/>
      <c r="K317" s="64"/>
      <c r="L317" s="105"/>
      <c r="M317" s="8"/>
      <c r="N317" s="91"/>
      <c r="O317" s="10"/>
      <c r="P317" s="10"/>
      <c r="Q317" s="11"/>
      <c r="R317" s="43"/>
      <c r="X317" s="98"/>
      <c r="Y317" s="96"/>
      <c r="Z317" s="96"/>
      <c r="AA317" s="96"/>
      <c r="AB317" s="96"/>
      <c r="AC317" s="97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118"/>
      <c r="F318" s="118"/>
      <c r="G318" s="118"/>
      <c r="H318" s="118"/>
      <c r="I318" s="64"/>
      <c r="J318" s="118"/>
      <c r="K318" s="118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18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/>
      <c r="C321" s="63"/>
      <c r="D321" s="64"/>
      <c r="E321" s="118"/>
      <c r="F321" s="118"/>
      <c r="G321" s="118"/>
      <c r="H321" s="118"/>
      <c r="I321" s="118"/>
      <c r="J321" s="117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18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 t="s">
        <v>66</v>
      </c>
      <c r="C325" s="63"/>
      <c r="D325" s="64"/>
      <c r="E325" s="64"/>
      <c r="F325" s="64"/>
      <c r="G325" s="118"/>
      <c r="H325" s="118"/>
      <c r="I325" s="118"/>
      <c r="J325" s="64"/>
      <c r="K325" s="64"/>
      <c r="L325" s="105"/>
      <c r="M325" s="8"/>
      <c r="N325" s="91"/>
      <c r="O325" s="10"/>
      <c r="P325" s="10"/>
      <c r="Q325" s="11"/>
      <c r="R325" s="43"/>
      <c r="X325" s="98"/>
      <c r="Y325" s="96"/>
      <c r="Z325" s="96"/>
      <c r="AA325" s="96"/>
      <c r="AB325" s="96"/>
      <c r="AC325" s="97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4"/>
      <c r="G326" s="64"/>
      <c r="H326" s="64"/>
      <c r="I326" s="64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118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64"/>
      <c r="I329" s="64"/>
      <c r="J329" s="66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118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18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64"/>
      <c r="H334" s="66"/>
      <c r="I334" s="66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64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4"/>
      <c r="G336" s="64"/>
      <c r="H336" s="64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118"/>
      <c r="F337" s="118"/>
      <c r="G337" s="118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64"/>
      <c r="F339" s="64"/>
      <c r="G339" s="64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12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64"/>
      <c r="F342" s="64"/>
      <c r="G342" s="64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64"/>
      <c r="G345" s="118"/>
      <c r="H345" s="64"/>
      <c r="I345" s="64"/>
      <c r="J345" s="66"/>
      <c r="K345" s="64"/>
      <c r="L345" s="105"/>
      <c r="M345" s="8"/>
      <c r="N345" s="91"/>
      <c r="O345" s="10"/>
      <c r="P345" s="10"/>
      <c r="Q345" s="11"/>
      <c r="R345" s="43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118"/>
      <c r="G348" s="118"/>
      <c r="H348" s="64"/>
      <c r="I348" s="66"/>
      <c r="J348" s="66"/>
      <c r="K348" s="64"/>
      <c r="L348" s="105"/>
      <c r="M348" s="8"/>
      <c r="N348" s="91"/>
      <c r="O348" s="10"/>
      <c r="P348" s="10"/>
      <c r="Q348" s="11"/>
      <c r="R348" s="12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64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64"/>
      <c r="F350" s="64"/>
      <c r="G350" s="64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118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119"/>
      <c r="E353" s="64"/>
      <c r="F353" s="64"/>
      <c r="G353" s="64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64"/>
      <c r="F356" s="64"/>
      <c r="G356" s="64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64"/>
      <c r="G359" s="118"/>
      <c r="H359" s="64"/>
      <c r="I359" s="64"/>
      <c r="J359" s="66"/>
      <c r="K359" s="64"/>
      <c r="L359" s="105"/>
      <c r="M359" s="8"/>
      <c r="N359" s="91"/>
      <c r="O359" s="10"/>
      <c r="P359" s="10"/>
      <c r="Q359" s="95"/>
      <c r="R359" s="43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118"/>
      <c r="G362" s="118"/>
      <c r="H362" s="64"/>
      <c r="I362" s="66"/>
      <c r="J362" s="66"/>
      <c r="K362" s="64"/>
      <c r="L362" s="105"/>
      <c r="M362" s="8"/>
      <c r="N362" s="91"/>
      <c r="O362" s="10"/>
      <c r="P362" s="10"/>
      <c r="Q362" s="11"/>
      <c r="R362" s="12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64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64"/>
      <c r="F364" s="64"/>
      <c r="G364" s="64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118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43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64"/>
      <c r="G373" s="118"/>
      <c r="H373" s="64"/>
      <c r="I373" s="64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64"/>
      <c r="F376" s="64"/>
      <c r="G376" s="64"/>
      <c r="H376" s="66"/>
      <c r="I376" s="66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12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43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6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43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119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0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0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0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 t="s">
        <v>66</v>
      </c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0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/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43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S450" s="3"/>
      <c r="T450" s="3"/>
      <c r="U450" s="3"/>
      <c r="V450" s="3"/>
      <c r="X450" s="98"/>
      <c r="Y450" s="96"/>
      <c r="Z450" s="96"/>
      <c r="AA450" s="98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5"/>
      <c r="I451" s="66"/>
      <c r="J451" s="66"/>
      <c r="K451" s="66"/>
      <c r="L451" s="105"/>
      <c r="M451" s="8"/>
      <c r="N451" s="16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6"/>
      <c r="G452" s="66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5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12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0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1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"/>
      <c r="O467" s="10"/>
      <c r="P467" s="10"/>
      <c r="Q467" s="11"/>
      <c r="R467" s="43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4"/>
      <c r="G468" s="64"/>
      <c r="H468" s="65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6"/>
      <c r="E472" s="64"/>
      <c r="F472" s="66"/>
      <c r="G472" s="70"/>
      <c r="H472" s="66"/>
      <c r="I472" s="66"/>
      <c r="J472" s="66"/>
      <c r="K472" s="66"/>
      <c r="L472" s="105"/>
      <c r="M472" s="8"/>
      <c r="N472" s="90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106"/>
      <c r="D473" s="107"/>
      <c r="E473" s="107"/>
      <c r="F473" s="107"/>
      <c r="G473" s="108"/>
      <c r="H473" s="107"/>
      <c r="I473" s="107"/>
      <c r="J473" s="107"/>
      <c r="K473" s="107"/>
      <c r="L473" s="109"/>
      <c r="M473" s="8"/>
      <c r="N473" s="90"/>
      <c r="O473" s="10"/>
      <c r="P473" s="10"/>
      <c r="Q473" s="11"/>
      <c r="R473" s="12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92"/>
      <c r="D474" s="60"/>
      <c r="E474" s="93"/>
      <c r="F474" s="93"/>
      <c r="H474" s="29"/>
      <c r="I474" s="93"/>
      <c r="J474" s="93"/>
      <c r="K474" s="93"/>
      <c r="L474" s="22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60"/>
      <c r="F475" s="29"/>
      <c r="G475" s="93"/>
      <c r="H475" s="93"/>
      <c r="I475" s="93"/>
      <c r="J475" s="93"/>
      <c r="K475" s="93"/>
      <c r="L475" s="22"/>
      <c r="M475" s="8"/>
      <c r="N475" s="9"/>
      <c r="O475" s="10"/>
      <c r="P475" s="10"/>
      <c r="Q475" s="95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60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93"/>
      <c r="E478" s="60"/>
      <c r="F478" s="93"/>
      <c r="H478" s="93"/>
      <c r="I478" s="93"/>
      <c r="J478" s="93"/>
      <c r="K478" s="93"/>
      <c r="L478" s="22"/>
      <c r="M478" s="8"/>
      <c r="N478" s="90"/>
      <c r="O478" s="10"/>
      <c r="P478" s="10"/>
      <c r="Q478" s="11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95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ht="22.5" customHeight="1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93"/>
      <c r="E483" s="60"/>
      <c r="F483" s="60"/>
      <c r="G483" s="60"/>
      <c r="H483" s="94"/>
      <c r="I483" s="93"/>
      <c r="J483" s="93"/>
      <c r="K483" s="93"/>
      <c r="L483" s="22"/>
      <c r="M483" s="8"/>
      <c r="N483" s="90"/>
      <c r="O483" s="10"/>
      <c r="P483" s="10"/>
      <c r="Q483" s="11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93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12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60"/>
      <c r="E485" s="93"/>
      <c r="F485" s="93"/>
      <c r="G485" s="60"/>
      <c r="H485" s="94"/>
      <c r="I485" s="93"/>
      <c r="J485" s="93"/>
      <c r="K485" s="93"/>
      <c r="L485" s="22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60"/>
      <c r="F486" s="29"/>
      <c r="G486" s="93"/>
      <c r="H486" s="93"/>
      <c r="I486" s="93"/>
      <c r="J486" s="93"/>
      <c r="K486" s="93"/>
      <c r="L486" s="22"/>
      <c r="M486" s="8"/>
      <c r="N486" s="9"/>
      <c r="O486" s="10"/>
      <c r="P486" s="10"/>
      <c r="Q486" s="11"/>
      <c r="R486" s="43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92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93"/>
      <c r="E489" s="60"/>
      <c r="F489" s="60"/>
      <c r="G489" s="60"/>
      <c r="H489" s="94"/>
      <c r="I489" s="93"/>
      <c r="J489" s="93"/>
      <c r="K489" s="93"/>
      <c r="L489" s="22"/>
      <c r="M489" s="8"/>
      <c r="N489" s="90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93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12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60"/>
      <c r="E491" s="93"/>
      <c r="F491" s="93"/>
      <c r="G491" s="60"/>
      <c r="H491" s="94"/>
      <c r="I491" s="93"/>
      <c r="J491" s="93"/>
      <c r="K491" s="93"/>
      <c r="L491" s="22"/>
      <c r="M491" s="8"/>
      <c r="N491" s="9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60"/>
      <c r="F492" s="29"/>
      <c r="G492" s="93"/>
      <c r="H492" s="93"/>
      <c r="I492" s="93"/>
      <c r="J492" s="93"/>
      <c r="K492" s="93"/>
      <c r="L492" s="22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93"/>
      <c r="E495" s="60"/>
      <c r="F495" s="60"/>
      <c r="G495" s="93"/>
      <c r="H495" s="29"/>
      <c r="I495" s="93"/>
      <c r="J495" s="93"/>
      <c r="K495" s="93"/>
      <c r="L495" s="22"/>
      <c r="M495" s="8"/>
      <c r="N495" s="90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93"/>
      <c r="F496" s="60"/>
      <c r="G496" s="93"/>
      <c r="H496" s="29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93"/>
      <c r="F497" s="93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12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60"/>
      <c r="F499" s="93"/>
      <c r="G499" s="93"/>
      <c r="H499" s="93"/>
      <c r="I499" s="93"/>
      <c r="J499" s="93"/>
      <c r="K499" s="93"/>
      <c r="L499" s="22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60"/>
      <c r="F500" s="93"/>
      <c r="G500" s="60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93"/>
      <c r="I504" s="93"/>
      <c r="J504" s="93"/>
      <c r="K504" s="93"/>
      <c r="L504" s="22"/>
      <c r="M504" s="8"/>
      <c r="N504" s="9"/>
      <c r="O504" s="10"/>
      <c r="P504" s="10"/>
      <c r="Q504" s="11"/>
      <c r="R504" s="43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29"/>
      <c r="G505" s="93"/>
      <c r="H505" s="93"/>
      <c r="I505" s="93"/>
      <c r="J505" s="93"/>
      <c r="K505" s="93"/>
      <c r="L505" s="22"/>
      <c r="M505" s="8"/>
      <c r="N505" s="9"/>
      <c r="O505" s="10"/>
      <c r="P505" s="10"/>
      <c r="Q505" s="95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60"/>
      <c r="G508" s="60"/>
      <c r="H508" s="29"/>
      <c r="I508" s="93"/>
      <c r="J508" s="93"/>
      <c r="K508" s="93"/>
      <c r="L508" s="22"/>
      <c r="M508" s="8"/>
      <c r="N508" s="9"/>
      <c r="O508" s="10"/>
      <c r="P508" s="10"/>
      <c r="Q508" s="11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E516" s="60"/>
      <c r="F516" s="60"/>
      <c r="G516" s="60"/>
      <c r="H516" s="29"/>
      <c r="I516" s="93"/>
      <c r="J516" s="93"/>
      <c r="K516" s="93"/>
      <c r="L516" s="22"/>
      <c r="M516" s="8"/>
      <c r="N516" s="91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83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1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17"/>
      <c r="O527" s="10"/>
      <c r="P527" s="10"/>
      <c r="Q527" s="11"/>
      <c r="R527" s="43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94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1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29"/>
      <c r="H533" s="94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60"/>
      <c r="H534" s="29"/>
      <c r="I534" s="93"/>
      <c r="J534" s="93"/>
      <c r="K534" s="93"/>
      <c r="L534" s="22"/>
      <c r="M534" s="8"/>
      <c r="N534" s="104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60"/>
      <c r="H535" s="29"/>
      <c r="I535" s="93"/>
      <c r="J535" s="93"/>
      <c r="K535" s="93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ht="22.5" customHeight="1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1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V542" s="14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V545" s="14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1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16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17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9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93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94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16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17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9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6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7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9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6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7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9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6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93"/>
      <c r="I584" s="93"/>
      <c r="J584" s="93"/>
      <c r="K584" s="93"/>
      <c r="L584" s="22"/>
      <c r="M584" s="8"/>
      <c r="N584" s="17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9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94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9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18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9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18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9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18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9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6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7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59"/>
      <c r="D606" s="60"/>
      <c r="E606" s="60"/>
      <c r="F606" s="60"/>
      <c r="G606" s="60"/>
      <c r="H606" s="29"/>
      <c r="I606" s="93"/>
      <c r="J606" s="93"/>
      <c r="K606" s="93"/>
      <c r="L606" s="6"/>
      <c r="M606" s="8"/>
      <c r="N606" s="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60"/>
      <c r="F607" s="60"/>
      <c r="G607" s="60"/>
      <c r="H607" s="29"/>
      <c r="I607" s="29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V609" s="14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17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93"/>
      <c r="J613" s="93"/>
      <c r="K613" s="93"/>
      <c r="L613" s="6"/>
      <c r="M613" s="8"/>
      <c r="N613" s="9"/>
      <c r="O613" s="10"/>
      <c r="P613" s="10"/>
      <c r="Q613" s="11"/>
      <c r="R613" s="43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18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93"/>
      <c r="I617" s="93"/>
      <c r="J617" s="93"/>
      <c r="K617" s="93"/>
      <c r="L617" s="6"/>
      <c r="M617" s="8"/>
      <c r="N617" s="21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55"/>
      <c r="I619" s="23"/>
      <c r="J619" s="23"/>
      <c r="K619" s="24"/>
      <c r="L619" s="24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15"/>
      <c r="I620" s="6"/>
      <c r="J620" s="25"/>
      <c r="K620" s="26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15"/>
      <c r="I621" s="25"/>
      <c r="J621" s="6"/>
      <c r="K621" s="25"/>
      <c r="L621" s="26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6"/>
      <c r="K622" s="6"/>
      <c r="L622" s="25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7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23"/>
      <c r="K627" s="23"/>
      <c r="L627" s="7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6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7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6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ht="22.5" customHeight="1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7"/>
      <c r="L634" s="7"/>
      <c r="M634" s="8"/>
      <c r="N634" s="21"/>
      <c r="O634" s="10"/>
      <c r="P634" s="10"/>
      <c r="Q634" s="11"/>
      <c r="R634" s="43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V637" s="14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6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22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7"/>
      <c r="K641" s="7"/>
      <c r="L641" s="6"/>
      <c r="M641" s="8"/>
      <c r="N641" s="21"/>
      <c r="O641" s="10"/>
      <c r="P641" s="10"/>
      <c r="Q641" s="11"/>
      <c r="R641" s="43"/>
      <c r="V641" s="14"/>
    </row>
    <row r="642" spans="1:22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7"/>
      <c r="M642" s="8"/>
      <c r="N642" s="21"/>
      <c r="O642" s="10"/>
      <c r="P642" s="10"/>
      <c r="Q642" s="11"/>
      <c r="R642" s="43"/>
    </row>
    <row r="643" spans="1:22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27"/>
      <c r="M643" s="8"/>
      <c r="N643" s="21"/>
      <c r="O643" s="10"/>
      <c r="P643" s="10"/>
      <c r="Q643" s="11"/>
      <c r="R643" s="43"/>
      <c r="V643" s="14"/>
    </row>
    <row r="644" spans="1:22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6"/>
      <c r="M644" s="8"/>
      <c r="N644" s="21"/>
      <c r="O644" s="10"/>
      <c r="P644" s="10"/>
      <c r="Q644" s="11"/>
      <c r="R644" s="43"/>
    </row>
    <row r="645" spans="1:22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7"/>
      <c r="M645" s="8"/>
      <c r="N645" s="21"/>
      <c r="O645" s="10"/>
      <c r="P645" s="10"/>
      <c r="Q645" s="11"/>
      <c r="R645" s="43"/>
      <c r="V645" s="14"/>
    </row>
    <row r="646" spans="1:22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27"/>
      <c r="M646" s="8"/>
      <c r="N646" s="21"/>
      <c r="O646" s="10"/>
      <c r="P646" s="10"/>
      <c r="Q646" s="11"/>
      <c r="R646" s="43"/>
    </row>
    <row r="647" spans="1:22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</row>
    <row r="648" spans="1:22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</row>
    <row r="649" spans="1:22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  <c r="V649" s="14"/>
    </row>
    <row r="650" spans="1:22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27"/>
      <c r="M650" s="8"/>
      <c r="N650" s="21"/>
      <c r="O650" s="10"/>
      <c r="P650" s="10"/>
      <c r="Q650" s="11"/>
      <c r="R650" s="43"/>
      <c r="V650" s="14"/>
    </row>
    <row r="651" spans="1:22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22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22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</row>
    <row r="654" spans="1:22" ht="22.5" customHeight="1" x14ac:dyDescent="0.55000000000000004">
      <c r="A654" s="5"/>
      <c r="B654" s="52"/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</row>
    <row r="655" spans="1:22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6"/>
      <c r="L655" s="27"/>
      <c r="M655" s="8"/>
      <c r="N655" s="21"/>
      <c r="O655" s="10"/>
      <c r="P655" s="10"/>
      <c r="Q655" s="11"/>
      <c r="R655" s="43"/>
      <c r="V655" s="14"/>
    </row>
    <row r="656" spans="1:22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7"/>
      <c r="K659" s="7"/>
      <c r="L659" s="7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27"/>
      <c r="M661" s="8"/>
      <c r="N661" s="21"/>
      <c r="O661" s="10"/>
      <c r="P661" s="10"/>
      <c r="Q661" s="11"/>
      <c r="R661" s="43"/>
      <c r="V661" s="14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7"/>
      <c r="K662" s="7"/>
      <c r="L662" s="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8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27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4"/>
      <c r="M667" s="8"/>
      <c r="N667" s="28"/>
      <c r="O667" s="10"/>
      <c r="P667" s="10"/>
      <c r="Q667" s="11"/>
      <c r="R667" s="43"/>
      <c r="V667" s="14"/>
    </row>
    <row r="668" spans="1:22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1"/>
      <c r="O669" s="10"/>
      <c r="P669" s="10"/>
      <c r="Q669" s="11"/>
      <c r="R669" s="43"/>
    </row>
    <row r="670" spans="1:22" ht="22.5" customHeight="1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6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7"/>
      <c r="K671" s="7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7"/>
      <c r="K672" s="7"/>
      <c r="L672" s="7"/>
      <c r="M672" s="8"/>
      <c r="N672" s="21"/>
      <c r="O672" s="10"/>
      <c r="P672" s="10"/>
      <c r="Q672" s="11"/>
      <c r="R672" s="43"/>
      <c r="V672" s="14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6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7"/>
      <c r="M675" s="8"/>
      <c r="N675" s="21"/>
      <c r="O675" s="10"/>
      <c r="P675" s="10"/>
      <c r="Q675" s="11"/>
      <c r="R675" s="43"/>
    </row>
    <row r="676" spans="1:23" s="13" customFormat="1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28"/>
      <c r="Q676" s="3"/>
      <c r="R676" s="50"/>
      <c r="W676" s="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7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7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7"/>
      <c r="L687" s="6"/>
      <c r="M687" s="8"/>
      <c r="N687" s="9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56"/>
      <c r="I691" s="7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22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29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29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7"/>
      <c r="L695" s="29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6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7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6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7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6"/>
      <c r="M708" s="8"/>
      <c r="N708" s="9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22"/>
      <c r="I712" s="7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22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29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6"/>
      <c r="L717" s="7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9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30"/>
      <c r="P723" s="129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22"/>
      <c r="I726" s="7"/>
      <c r="J726" s="6"/>
      <c r="K726" s="7"/>
      <c r="L726" s="6"/>
      <c r="M726" s="8"/>
      <c r="N726" s="21"/>
      <c r="O726" s="10"/>
      <c r="P726" s="128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22"/>
      <c r="I727" s="6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20"/>
      <c r="B728" s="52"/>
      <c r="C728" s="59"/>
      <c r="D728" s="60"/>
      <c r="E728" s="60"/>
      <c r="F728" s="60"/>
      <c r="G728" s="60"/>
      <c r="H728" s="15"/>
      <c r="I728" s="6"/>
      <c r="J728" s="29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6"/>
      <c r="L731" s="7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27"/>
      <c r="L732" s="6"/>
      <c r="M732" s="31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9"/>
      <c r="O736" s="10"/>
      <c r="P736" s="128"/>
      <c r="Q736" s="3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30"/>
      <c r="P737" s="129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ht="22.5" customHeight="1" x14ac:dyDescent="0.55000000000000004">
      <c r="A740" s="5"/>
      <c r="B740" s="52"/>
      <c r="C740" s="59"/>
      <c r="D740" s="60"/>
      <c r="E740" s="60"/>
      <c r="F740" s="60"/>
      <c r="G740" s="60"/>
      <c r="H740" s="22"/>
      <c r="I740" s="7"/>
      <c r="J740" s="6"/>
      <c r="K740" s="7"/>
      <c r="L740" s="6"/>
      <c r="M740" s="31"/>
      <c r="N740" s="21"/>
      <c r="O740" s="10"/>
      <c r="P740" s="128"/>
    </row>
    <row r="741" spans="1:23" ht="22.5" customHeight="1" x14ac:dyDescent="0.55000000000000004">
      <c r="A741" s="5"/>
      <c r="B741" s="52"/>
      <c r="C741" s="59"/>
      <c r="D741" s="60"/>
      <c r="E741" s="60"/>
      <c r="F741" s="60"/>
      <c r="G741" s="60"/>
      <c r="H741" s="54"/>
      <c r="I741" s="6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29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6"/>
      <c r="L745" s="7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9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10"/>
      <c r="P754" s="128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18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9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20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18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20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9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6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21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6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32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1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33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33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8"/>
    </row>
    <row r="832" spans="1:16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3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3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3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3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34"/>
      <c r="O836" s="10"/>
      <c r="P836" s="128"/>
    </row>
    <row r="837" spans="1:43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3" x14ac:dyDescent="0.55000000000000004">
      <c r="A838" s="5"/>
      <c r="B838" s="52"/>
      <c r="C838" s="59"/>
      <c r="D838" s="60"/>
      <c r="E838" s="60"/>
      <c r="F838" s="60"/>
      <c r="G838" s="60"/>
      <c r="H838" s="55"/>
      <c r="I838" s="7"/>
      <c r="J838" s="7"/>
      <c r="K838" s="7"/>
      <c r="L838" s="7"/>
      <c r="M838" s="35"/>
      <c r="N838" s="34"/>
      <c r="O838" s="10"/>
      <c r="P838" s="128"/>
    </row>
    <row r="839" spans="1:43" x14ac:dyDescent="0.55000000000000004">
      <c r="A839" s="36"/>
      <c r="B839" s="52"/>
      <c r="C839" s="59"/>
      <c r="D839" s="60"/>
      <c r="E839" s="60"/>
      <c r="F839" s="60"/>
      <c r="G839" s="60"/>
      <c r="H839" s="57"/>
      <c r="I839" s="37"/>
      <c r="J839" s="37"/>
      <c r="K839" s="38"/>
      <c r="L839" s="37"/>
      <c r="M839" s="39"/>
      <c r="N839" s="40"/>
      <c r="O839" s="41"/>
      <c r="P839" s="128"/>
    </row>
    <row r="840" spans="1:43" x14ac:dyDescent="0.55000000000000004">
      <c r="A840" s="42"/>
      <c r="B840" s="53"/>
      <c r="H840" s="58"/>
      <c r="I840" s="43"/>
      <c r="J840" s="43"/>
      <c r="K840" s="43"/>
      <c r="L840" s="43"/>
      <c r="M840" s="2"/>
      <c r="N840" s="44"/>
      <c r="O840" s="45"/>
      <c r="P840" s="127"/>
    </row>
    <row r="841" spans="1:43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3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3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3" x14ac:dyDescent="0.55000000000000004">
      <c r="A844" s="42"/>
      <c r="B844" s="53"/>
      <c r="H844" s="58"/>
      <c r="I844" s="43"/>
      <c r="J844" s="43"/>
      <c r="K844" s="43"/>
      <c r="L844" s="43"/>
      <c r="M844" s="46"/>
      <c r="N844" s="42"/>
      <c r="O844" s="47"/>
    </row>
    <row r="845" spans="1:43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3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3" s="51" customFormat="1" x14ac:dyDescent="0.55000000000000004">
      <c r="A847" s="42"/>
      <c r="B847" s="53"/>
      <c r="C847" s="61"/>
      <c r="D847" s="62"/>
      <c r="E847" s="62"/>
      <c r="F847" s="62"/>
      <c r="G847" s="62"/>
      <c r="H847" s="58"/>
      <c r="I847" s="43"/>
      <c r="J847" s="43"/>
      <c r="K847" s="43"/>
      <c r="L847" s="43"/>
      <c r="M847" s="46"/>
      <c r="N847" s="42"/>
      <c r="O847" s="47"/>
      <c r="Q847" s="3"/>
      <c r="R847" s="13"/>
      <c r="S847" s="13"/>
      <c r="T847" s="13"/>
      <c r="U847" s="13"/>
      <c r="V847" s="1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</sheetData>
  <autoFilter ref="A2:AO653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1">
    <cfRule type="duplicateValues" dxfId="7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6C61-041A-41C6-8F93-155907139CD3}">
  <sheetPr>
    <pageSetUpPr fitToPage="1"/>
  </sheetPr>
  <dimension ref="A1:AR851"/>
  <sheetViews>
    <sheetView zoomScale="55" zoomScaleNormal="55" workbookViewId="0">
      <pane xSplit="2" ySplit="2" topLeftCell="C174" activePane="bottomRight" state="frozen"/>
      <selection pane="topRight" activeCell="C1" sqref="C1"/>
      <selection pane="bottomLeft" activeCell="A3" sqref="A3"/>
      <selection pane="bottomRight" activeCell="N185" sqref="N18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40013809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441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30023538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434</v>
      </c>
      <c r="O4" s="10">
        <f>O3</f>
        <v>1</v>
      </c>
      <c r="P4" s="10">
        <v>16</v>
      </c>
      <c r="Q4" s="11" t="s">
        <v>75</v>
      </c>
      <c r="R4" s="43">
        <f t="shared" ref="R4:R66" si="0">3600/P4</f>
        <v>225</v>
      </c>
      <c r="X4" s="122"/>
      <c r="Y4" s="50">
        <f>$Y$1/R4</f>
        <v>4.4444444444444446</v>
      </c>
      <c r="Z4" s="50"/>
      <c r="AA4" s="50"/>
      <c r="AB4" s="50">
        <f t="shared" ref="AB4:AB66" si="1">$Y$1/R4</f>
        <v>4.4444444444444446</v>
      </c>
      <c r="AC4" s="121"/>
      <c r="AD4" s="122"/>
      <c r="AE4" s="122">
        <f t="shared" ref="AE4:AE66" si="2">$Y$1/R4</f>
        <v>4.4444444444444446</v>
      </c>
      <c r="AF4" s="122"/>
      <c r="AG4" s="122"/>
      <c r="AH4" s="122">
        <f t="shared" ref="AH4:AH66" si="3">$Y$1/R4</f>
        <v>4.4444444444444446</v>
      </c>
      <c r="AI4" s="122"/>
      <c r="AJ4" s="122"/>
      <c r="AK4" s="122">
        <f t="shared" ref="AK4:AK66" si="4">$Y$1/R4</f>
        <v>4.4444444444444446</v>
      </c>
      <c r="AL4" s="122"/>
      <c r="AM4" s="122"/>
      <c r="AN4" s="122">
        <f t="shared" ref="AN4:AN66" si="5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" si="6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ref="Y5:Y18" si="7">$Y$1/R5</f>
        <v>66.666666666666671</v>
      </c>
      <c r="Z5" s="50"/>
      <c r="AA5" s="50"/>
      <c r="AB5" s="50">
        <f t="shared" si="1"/>
        <v>66.666666666666671</v>
      </c>
      <c r="AC5" s="121"/>
      <c r="AD5" s="122"/>
      <c r="AE5" s="122">
        <f t="shared" si="2"/>
        <v>66.666666666666671</v>
      </c>
      <c r="AF5" s="122"/>
      <c r="AG5" s="122"/>
      <c r="AH5" s="122">
        <f t="shared" si="3"/>
        <v>66.666666666666671</v>
      </c>
      <c r="AI5" s="122"/>
      <c r="AJ5" s="122"/>
      <c r="AK5" s="122">
        <f t="shared" si="4"/>
        <v>66.666666666666671</v>
      </c>
      <c r="AL5" s="122"/>
      <c r="AM5" s="122"/>
      <c r="AN5" s="122">
        <f t="shared" si="5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>O4</f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7"/>
        <v>6.666666666666667</v>
      </c>
      <c r="Z6" s="50"/>
      <c r="AA6" s="50"/>
      <c r="AB6" s="50">
        <f t="shared" si="1"/>
        <v>6.666666666666667</v>
      </c>
      <c r="AC6" s="121"/>
      <c r="AD6" s="122"/>
      <c r="AE6" s="122">
        <f t="shared" si="2"/>
        <v>6.666666666666667</v>
      </c>
      <c r="AF6" s="122"/>
      <c r="AG6" s="122"/>
      <c r="AH6" s="122">
        <f t="shared" si="3"/>
        <v>6.666666666666667</v>
      </c>
      <c r="AI6" s="122"/>
      <c r="AJ6" s="122"/>
      <c r="AK6" s="122">
        <f t="shared" si="4"/>
        <v>6.666666666666667</v>
      </c>
      <c r="AL6" s="122"/>
      <c r="AM6" s="122"/>
      <c r="AN6" s="122">
        <f t="shared" si="5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ref="O7:O8" si="8">O6</f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7"/>
        <v>17.5</v>
      </c>
      <c r="Z7" s="50"/>
      <c r="AA7" s="50"/>
      <c r="AB7" s="50">
        <f t="shared" si="1"/>
        <v>17.5</v>
      </c>
      <c r="AC7" s="121"/>
      <c r="AD7" s="122"/>
      <c r="AE7" s="122">
        <f t="shared" si="2"/>
        <v>17.5</v>
      </c>
      <c r="AF7" s="122"/>
      <c r="AG7" s="122"/>
      <c r="AH7" s="122">
        <f t="shared" si="3"/>
        <v>17.5</v>
      </c>
      <c r="AI7" s="122"/>
      <c r="AJ7" s="122"/>
      <c r="AK7" s="122">
        <f t="shared" si="4"/>
        <v>17.5</v>
      </c>
      <c r="AL7" s="122"/>
      <c r="AM7" s="122"/>
      <c r="AN7" s="122">
        <f t="shared" si="5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8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O4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O4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7"/>
        <v>11.111111111111111</v>
      </c>
      <c r="Z11" s="50"/>
      <c r="AA11" s="50"/>
      <c r="AB11" s="50">
        <f t="shared" si="1"/>
        <v>11.111111111111111</v>
      </c>
      <c r="AC11" s="121"/>
      <c r="AD11" s="122"/>
      <c r="AE11" s="122">
        <f t="shared" si="2"/>
        <v>11.111111111111111</v>
      </c>
      <c r="AF11" s="122"/>
      <c r="AG11" s="122"/>
      <c r="AH11" s="122">
        <f t="shared" si="3"/>
        <v>11.111111111111111</v>
      </c>
      <c r="AI11" s="122"/>
      <c r="AJ11" s="122"/>
      <c r="AK11" s="122">
        <f t="shared" si="4"/>
        <v>11.111111111111111</v>
      </c>
      <c r="AL11" s="122"/>
      <c r="AM11" s="122"/>
      <c r="AN11" s="122">
        <f t="shared" si="5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7"/>
        <v>3.3333333333333335</v>
      </c>
      <c r="Z13" s="50"/>
      <c r="AA13" s="50"/>
      <c r="AB13" s="50">
        <f t="shared" si="1"/>
        <v>3.3333333333333335</v>
      </c>
      <c r="AC13" s="121"/>
      <c r="AD13" s="122"/>
      <c r="AE13" s="122">
        <f t="shared" si="2"/>
        <v>3.3333333333333335</v>
      </c>
      <c r="AF13" s="122"/>
      <c r="AG13" s="122"/>
      <c r="AH13" s="122">
        <f t="shared" si="3"/>
        <v>3.3333333333333335</v>
      </c>
      <c r="AI13" s="122"/>
      <c r="AJ13" s="122"/>
      <c r="AK13" s="122">
        <f t="shared" si="4"/>
        <v>3.3333333333333335</v>
      </c>
      <c r="AL13" s="122"/>
      <c r="AM13" s="122"/>
      <c r="AN13" s="122">
        <f t="shared" si="5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O4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f t="shared" si="7"/>
        <v>11.111111111111111</v>
      </c>
      <c r="Z16" s="50"/>
      <c r="AA16" s="50"/>
      <c r="AB16" s="50">
        <f t="shared" si="1"/>
        <v>11.111111111111111</v>
      </c>
      <c r="AC16" s="121"/>
      <c r="AD16" s="122"/>
      <c r="AE16" s="122">
        <f t="shared" si="2"/>
        <v>11.111111111111111</v>
      </c>
      <c r="AF16" s="122"/>
      <c r="AG16" s="122"/>
      <c r="AH16" s="122">
        <f t="shared" si="3"/>
        <v>11.111111111111111</v>
      </c>
      <c r="AI16" s="122"/>
      <c r="AJ16" s="122"/>
      <c r="AK16" s="122">
        <f t="shared" si="4"/>
        <v>11.111111111111111</v>
      </c>
      <c r="AL16" s="122"/>
      <c r="AM16" s="122"/>
      <c r="AN16" s="122">
        <f t="shared" si="5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f t="shared" si="7"/>
        <v>3.3333333333333335</v>
      </c>
      <c r="Z18" s="50"/>
      <c r="AA18" s="50"/>
      <c r="AB18" s="50">
        <f t="shared" si="1"/>
        <v>3.3333333333333335</v>
      </c>
      <c r="AC18" s="121"/>
      <c r="AD18" s="122"/>
      <c r="AE18" s="122">
        <f t="shared" si="2"/>
        <v>3.3333333333333335</v>
      </c>
      <c r="AF18" s="122"/>
      <c r="AG18" s="122"/>
      <c r="AH18" s="122">
        <f t="shared" si="3"/>
        <v>3.3333333333333335</v>
      </c>
      <c r="AI18" s="122"/>
      <c r="AJ18" s="122"/>
      <c r="AK18" s="122">
        <f t="shared" si="4"/>
        <v>3.3333333333333335</v>
      </c>
      <c r="AL18" s="122"/>
      <c r="AM18" s="122"/>
      <c r="AN18" s="122">
        <f t="shared" si="5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O4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10035143</v>
      </c>
      <c r="F22" s="71"/>
      <c r="G22" s="71"/>
      <c r="H22" s="71"/>
      <c r="I22" s="64"/>
      <c r="J22" s="64"/>
      <c r="K22" s="71"/>
      <c r="L22" s="116"/>
      <c r="M22" s="8"/>
      <c r="N22" s="91" t="s">
        <v>460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39">
        <v>30023539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435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f t="shared" ref="Y29:Y66" si="9">$Y$1/R29</f>
        <v>4.4444444444444446</v>
      </c>
      <c r="Z29" s="50"/>
      <c r="AA29" s="50"/>
      <c r="AB29" s="50">
        <f t="shared" si="1"/>
        <v>4.4444444444444446</v>
      </c>
      <c r="AC29" s="121"/>
      <c r="AD29" s="122"/>
      <c r="AE29" s="122">
        <f t="shared" si="2"/>
        <v>4.4444444444444446</v>
      </c>
      <c r="AF29" s="122"/>
      <c r="AG29" s="122"/>
      <c r="AH29" s="122">
        <f t="shared" si="3"/>
        <v>4.4444444444444446</v>
      </c>
      <c r="AI29" s="122"/>
      <c r="AJ29" s="122"/>
      <c r="AK29" s="122">
        <f t="shared" si="4"/>
        <v>4.4444444444444446</v>
      </c>
      <c r="AL29" s="122"/>
      <c r="AM29" s="122"/>
      <c r="AN29" s="122">
        <f t="shared" si="5"/>
        <v>4.4444444444444446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O3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f t="shared" si="9"/>
        <v>50</v>
      </c>
      <c r="Z30" s="50"/>
      <c r="AA30" s="50"/>
      <c r="AB30" s="50">
        <f t="shared" si="1"/>
        <v>50</v>
      </c>
      <c r="AC30" s="121"/>
      <c r="AD30" s="122"/>
      <c r="AE30" s="122">
        <f t="shared" si="2"/>
        <v>50</v>
      </c>
      <c r="AF30" s="122"/>
      <c r="AG30" s="122"/>
      <c r="AH30" s="122">
        <f t="shared" si="3"/>
        <v>50</v>
      </c>
      <c r="AI30" s="122"/>
      <c r="AJ30" s="122"/>
      <c r="AK30" s="122">
        <f t="shared" si="4"/>
        <v>50</v>
      </c>
      <c r="AL30" s="122"/>
      <c r="AM30" s="122"/>
      <c r="AN30" s="122">
        <f t="shared" si="5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f t="shared" si="9"/>
        <v>103.05555555555556</v>
      </c>
      <c r="Z31" s="50"/>
      <c r="AA31" s="50"/>
      <c r="AB31" s="50">
        <f t="shared" si="1"/>
        <v>103.05555555555556</v>
      </c>
      <c r="AC31" s="121"/>
      <c r="AD31" s="122"/>
      <c r="AE31" s="122">
        <f t="shared" si="2"/>
        <v>103.05555555555556</v>
      </c>
      <c r="AF31" s="122"/>
      <c r="AG31" s="122"/>
      <c r="AH31" s="122">
        <f t="shared" si="3"/>
        <v>103.05555555555556</v>
      </c>
      <c r="AI31" s="122"/>
      <c r="AJ31" s="122"/>
      <c r="AK31" s="122">
        <f t="shared" si="4"/>
        <v>103.05555555555556</v>
      </c>
      <c r="AL31" s="122"/>
      <c r="AM31" s="122"/>
      <c r="AN31" s="122">
        <f t="shared" si="5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10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f t="shared" si="9"/>
        <v>20.833333333333332</v>
      </c>
      <c r="Z32" s="50"/>
      <c r="AA32" s="50"/>
      <c r="AB32" s="50">
        <f t="shared" si="1"/>
        <v>20.833333333333332</v>
      </c>
      <c r="AC32" s="121"/>
      <c r="AD32" s="122"/>
      <c r="AE32" s="122">
        <f t="shared" si="2"/>
        <v>20.833333333333332</v>
      </c>
      <c r="AF32" s="122"/>
      <c r="AG32" s="122"/>
      <c r="AH32" s="122">
        <f t="shared" si="3"/>
        <v>20.833333333333332</v>
      </c>
      <c r="AI32" s="122"/>
      <c r="AJ32" s="122"/>
      <c r="AK32" s="122">
        <f t="shared" si="4"/>
        <v>20.833333333333332</v>
      </c>
      <c r="AL32" s="122"/>
      <c r="AM32" s="122"/>
      <c r="AN32" s="122">
        <f t="shared" si="5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10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f t="shared" si="9"/>
        <v>7.4999999999999991</v>
      </c>
      <c r="Z33" s="50"/>
      <c r="AA33" s="50"/>
      <c r="AB33" s="50">
        <f t="shared" si="1"/>
        <v>7.4999999999999991</v>
      </c>
      <c r="AC33" s="121"/>
      <c r="AD33" s="122"/>
      <c r="AE33" s="122">
        <f t="shared" si="2"/>
        <v>7.4999999999999991</v>
      </c>
      <c r="AF33" s="122"/>
      <c r="AG33" s="122"/>
      <c r="AH33" s="122">
        <f t="shared" si="3"/>
        <v>7.4999999999999991</v>
      </c>
      <c r="AI33" s="122"/>
      <c r="AJ33" s="122"/>
      <c r="AK33" s="122">
        <f t="shared" si="4"/>
        <v>7.4999999999999991</v>
      </c>
      <c r="AL33" s="122"/>
      <c r="AM33" s="122"/>
      <c r="AN33" s="122">
        <f t="shared" si="5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10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O2</f>
        <v>0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f t="shared" si="9"/>
        <v>8.3333333333333339</v>
      </c>
      <c r="Z39" s="50"/>
      <c r="AA39" s="50"/>
      <c r="AB39" s="50">
        <f t="shared" si="1"/>
        <v>8.3333333333333339</v>
      </c>
      <c r="AC39" s="121"/>
      <c r="AD39" s="122"/>
      <c r="AE39" s="122">
        <f t="shared" si="2"/>
        <v>8.3333333333333339</v>
      </c>
      <c r="AF39" s="122"/>
      <c r="AG39" s="122"/>
      <c r="AH39" s="122">
        <f t="shared" si="3"/>
        <v>8.3333333333333339</v>
      </c>
      <c r="AI39" s="122"/>
      <c r="AJ39" s="122"/>
      <c r="AK39" s="122">
        <f t="shared" si="4"/>
        <v>8.3333333333333339</v>
      </c>
      <c r="AL39" s="122"/>
      <c r="AM39" s="122"/>
      <c r="AN39" s="122">
        <f t="shared" si="5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0</v>
      </c>
      <c r="P41" s="10">
        <v>18</v>
      </c>
      <c r="Q41" s="11" t="s">
        <v>72</v>
      </c>
      <c r="R41" s="43">
        <f t="shared" si="0"/>
        <v>200</v>
      </c>
      <c r="X41" s="122"/>
      <c r="Y41" s="50">
        <f t="shared" si="9"/>
        <v>5</v>
      </c>
      <c r="Z41" s="50"/>
      <c r="AA41" s="50"/>
      <c r="AB41" s="50">
        <f t="shared" si="1"/>
        <v>5</v>
      </c>
      <c r="AC41" s="121"/>
      <c r="AD41" s="122"/>
      <c r="AE41" s="122">
        <f t="shared" si="2"/>
        <v>5</v>
      </c>
      <c r="AF41" s="122"/>
      <c r="AG41" s="122"/>
      <c r="AH41" s="122">
        <f t="shared" si="3"/>
        <v>5</v>
      </c>
      <c r="AI41" s="122"/>
      <c r="AJ41" s="122"/>
      <c r="AK41" s="122">
        <f t="shared" si="4"/>
        <v>5</v>
      </c>
      <c r="AL41" s="122"/>
      <c r="AM41" s="122"/>
      <c r="AN41" s="122">
        <f t="shared" si="5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11">O41</f>
        <v>0</v>
      </c>
      <c r="P42" s="10">
        <v>24</v>
      </c>
      <c r="Q42" s="11" t="s">
        <v>84</v>
      </c>
      <c r="R42" s="43">
        <f t="shared" si="0"/>
        <v>150</v>
      </c>
      <c r="X42" s="122"/>
      <c r="Y42" s="50">
        <f t="shared" si="9"/>
        <v>6.666666666666667</v>
      </c>
      <c r="Z42" s="50"/>
      <c r="AA42" s="50"/>
      <c r="AB42" s="50">
        <f t="shared" si="1"/>
        <v>6.666666666666667</v>
      </c>
      <c r="AC42" s="121"/>
      <c r="AD42" s="122"/>
      <c r="AE42" s="122">
        <f t="shared" si="2"/>
        <v>6.666666666666667</v>
      </c>
      <c r="AF42" s="122"/>
      <c r="AG42" s="122"/>
      <c r="AH42" s="122">
        <f t="shared" si="3"/>
        <v>6.666666666666667</v>
      </c>
      <c r="AI42" s="122"/>
      <c r="AJ42" s="122"/>
      <c r="AK42" s="122">
        <f t="shared" si="4"/>
        <v>6.666666666666667</v>
      </c>
      <c r="AL42" s="122"/>
      <c r="AM42" s="122"/>
      <c r="AN42" s="122">
        <f t="shared" si="5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11"/>
        <v>0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0</v>
      </c>
      <c r="P44" s="10">
        <v>9</v>
      </c>
      <c r="Q44" s="11" t="s">
        <v>72</v>
      </c>
      <c r="R44" s="43">
        <f t="shared" si="0"/>
        <v>400</v>
      </c>
      <c r="X44" s="122"/>
      <c r="Y44" s="50">
        <f t="shared" si="9"/>
        <v>2.5</v>
      </c>
      <c r="Z44" s="50"/>
      <c r="AA44" s="50"/>
      <c r="AB44" s="50">
        <f t="shared" si="1"/>
        <v>2.5</v>
      </c>
      <c r="AC44" s="121"/>
      <c r="AD44" s="122"/>
      <c r="AE44" s="122">
        <f t="shared" si="2"/>
        <v>2.5</v>
      </c>
      <c r="AF44" s="122"/>
      <c r="AG44" s="122"/>
      <c r="AH44" s="122">
        <f t="shared" si="3"/>
        <v>2.5</v>
      </c>
      <c r="AI44" s="122"/>
      <c r="AJ44" s="122"/>
      <c r="AK44" s="122">
        <f t="shared" si="4"/>
        <v>2.5</v>
      </c>
      <c r="AL44" s="122"/>
      <c r="AM44" s="122"/>
      <c r="AN44" s="122">
        <f t="shared" si="5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0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0</v>
      </c>
      <c r="P46" s="10">
        <v>9</v>
      </c>
      <c r="Q46" s="11" t="s">
        <v>72</v>
      </c>
      <c r="R46" s="43">
        <f t="shared" si="0"/>
        <v>400</v>
      </c>
      <c r="X46" s="122"/>
      <c r="Y46" s="50">
        <f t="shared" si="9"/>
        <v>2.5</v>
      </c>
      <c r="Z46" s="50"/>
      <c r="AA46" s="50"/>
      <c r="AB46" s="50">
        <f t="shared" si="1"/>
        <v>2.5</v>
      </c>
      <c r="AC46" s="121"/>
      <c r="AD46" s="122"/>
      <c r="AE46" s="122">
        <f t="shared" si="2"/>
        <v>2.5</v>
      </c>
      <c r="AF46" s="122"/>
      <c r="AG46" s="122"/>
      <c r="AH46" s="122">
        <f t="shared" si="3"/>
        <v>2.5</v>
      </c>
      <c r="AI46" s="122"/>
      <c r="AJ46" s="122"/>
      <c r="AK46" s="122">
        <f t="shared" si="4"/>
        <v>2.5</v>
      </c>
      <c r="AL46" s="122"/>
      <c r="AM46" s="122"/>
      <c r="AN46" s="122">
        <f t="shared" si="5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0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f t="shared" si="9"/>
        <v>39.166666666666664</v>
      </c>
      <c r="Z48" s="50"/>
      <c r="AA48" s="50"/>
      <c r="AB48" s="50">
        <f t="shared" si="1"/>
        <v>39.166666666666664</v>
      </c>
      <c r="AC48" s="121"/>
      <c r="AD48" s="122"/>
      <c r="AE48" s="122">
        <f t="shared" si="2"/>
        <v>39.166666666666664</v>
      </c>
      <c r="AF48" s="122"/>
      <c r="AG48" s="122"/>
      <c r="AH48" s="122">
        <f t="shared" si="3"/>
        <v>39.166666666666664</v>
      </c>
      <c r="AI48" s="122"/>
      <c r="AJ48" s="122"/>
      <c r="AK48" s="122">
        <f t="shared" si="4"/>
        <v>39.166666666666664</v>
      </c>
      <c r="AL48" s="122"/>
      <c r="AM48" s="122"/>
      <c r="AN48" s="122">
        <f t="shared" si="5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f t="shared" si="9"/>
        <v>7.4999999999999991</v>
      </c>
      <c r="Z49" s="50"/>
      <c r="AA49" s="50"/>
      <c r="AB49" s="50">
        <f t="shared" si="1"/>
        <v>7.4999999999999991</v>
      </c>
      <c r="AC49" s="121"/>
      <c r="AD49" s="122"/>
      <c r="AE49" s="122">
        <f t="shared" si="2"/>
        <v>7.4999999999999991</v>
      </c>
      <c r="AF49" s="122"/>
      <c r="AG49" s="122"/>
      <c r="AH49" s="122">
        <f t="shared" si="3"/>
        <v>7.4999999999999991</v>
      </c>
      <c r="AI49" s="122"/>
      <c r="AJ49" s="122"/>
      <c r="AK49" s="122">
        <f t="shared" si="4"/>
        <v>7.4999999999999991</v>
      </c>
      <c r="AL49" s="122"/>
      <c r="AM49" s="122"/>
      <c r="AN49" s="122">
        <f t="shared" si="5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2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f t="shared" si="9"/>
        <v>10</v>
      </c>
      <c r="Z50" s="50"/>
      <c r="AA50" s="50"/>
      <c r="AB50" s="50">
        <f t="shared" si="1"/>
        <v>10</v>
      </c>
      <c r="AC50" s="121"/>
      <c r="AD50" s="122"/>
      <c r="AE50" s="122">
        <f t="shared" si="2"/>
        <v>10</v>
      </c>
      <c r="AF50" s="122"/>
      <c r="AG50" s="122"/>
      <c r="AH50" s="122">
        <f t="shared" si="3"/>
        <v>10</v>
      </c>
      <c r="AI50" s="122"/>
      <c r="AJ50" s="122"/>
      <c r="AK50" s="122">
        <f t="shared" si="4"/>
        <v>10</v>
      </c>
      <c r="AL50" s="122"/>
      <c r="AM50" s="122"/>
      <c r="AN50" s="122">
        <f t="shared" si="5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2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f t="shared" si="9"/>
        <v>13.888888888888889</v>
      </c>
      <c r="Z53" s="50"/>
      <c r="AA53" s="50"/>
      <c r="AB53" s="50">
        <f t="shared" si="1"/>
        <v>13.888888888888889</v>
      </c>
      <c r="AC53" s="121"/>
      <c r="AD53" s="122"/>
      <c r="AE53" s="122">
        <f t="shared" si="2"/>
        <v>13.888888888888889</v>
      </c>
      <c r="AF53" s="122"/>
      <c r="AG53" s="122"/>
      <c r="AH53" s="122">
        <f t="shared" si="3"/>
        <v>13.888888888888889</v>
      </c>
      <c r="AI53" s="122"/>
      <c r="AJ53" s="122"/>
      <c r="AK53" s="122">
        <f t="shared" si="4"/>
        <v>13.888888888888889</v>
      </c>
      <c r="AL53" s="122"/>
      <c r="AM53" s="122"/>
      <c r="AN53" s="122">
        <f t="shared" si="5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0"/>
        <v>150</v>
      </c>
      <c r="X54" s="122"/>
      <c r="Y54" s="50">
        <f t="shared" si="9"/>
        <v>6.666666666666667</v>
      </c>
      <c r="Z54" s="50"/>
      <c r="AA54" s="50"/>
      <c r="AB54" s="50">
        <f t="shared" si="1"/>
        <v>6.666666666666667</v>
      </c>
      <c r="AC54" s="121"/>
      <c r="AD54" s="122"/>
      <c r="AE54" s="122">
        <f t="shared" si="2"/>
        <v>6.666666666666667</v>
      </c>
      <c r="AF54" s="122"/>
      <c r="AG54" s="122"/>
      <c r="AH54" s="122">
        <f t="shared" si="3"/>
        <v>6.666666666666667</v>
      </c>
      <c r="AI54" s="122"/>
      <c r="AJ54" s="122"/>
      <c r="AK54" s="122">
        <f t="shared" si="4"/>
        <v>6.666666666666667</v>
      </c>
      <c r="AL54" s="122"/>
      <c r="AM54" s="122"/>
      <c r="AN54" s="122">
        <f t="shared" si="5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3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4">3600/P56</f>
        <v>200</v>
      </c>
      <c r="X56" s="122"/>
      <c r="Y56" s="50">
        <f t="shared" ref="Y56" si="15">$Y$1/R56</f>
        <v>5</v>
      </c>
      <c r="Z56" s="50"/>
      <c r="AA56" s="50"/>
      <c r="AB56" s="50">
        <f t="shared" ref="AB56" si="16">$Y$1/R56</f>
        <v>5</v>
      </c>
      <c r="AC56" s="121"/>
      <c r="AD56" s="122"/>
      <c r="AE56" s="122">
        <f t="shared" ref="AE56" si="17">$Y$1/R56</f>
        <v>5</v>
      </c>
      <c r="AF56" s="122"/>
      <c r="AG56" s="122"/>
      <c r="AH56" s="122">
        <f t="shared" ref="AH56" si="18">$Y$1/R56</f>
        <v>5</v>
      </c>
      <c r="AI56" s="122"/>
      <c r="AJ56" s="122"/>
      <c r="AK56" s="122">
        <f t="shared" ref="AK56" si="19">$Y$1/R56</f>
        <v>5</v>
      </c>
      <c r="AL56" s="122"/>
      <c r="AM56" s="122"/>
      <c r="AN56" s="122">
        <f t="shared" ref="AN56" si="20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0"/>
        <v>300</v>
      </c>
      <c r="X58" s="122"/>
      <c r="Y58" s="50">
        <f t="shared" si="9"/>
        <v>3.3333333333333335</v>
      </c>
      <c r="Z58" s="50"/>
      <c r="AA58" s="50"/>
      <c r="AB58" s="50">
        <f t="shared" si="1"/>
        <v>3.3333333333333335</v>
      </c>
      <c r="AC58" s="121"/>
      <c r="AD58" s="122"/>
      <c r="AE58" s="122">
        <f t="shared" si="2"/>
        <v>3.3333333333333335</v>
      </c>
      <c r="AF58" s="122"/>
      <c r="AG58" s="122"/>
      <c r="AH58" s="122">
        <f t="shared" si="3"/>
        <v>3.3333333333333335</v>
      </c>
      <c r="AI58" s="122"/>
      <c r="AJ58" s="122"/>
      <c r="AK58" s="122">
        <f t="shared" si="4"/>
        <v>3.3333333333333335</v>
      </c>
      <c r="AL58" s="122"/>
      <c r="AM58" s="122"/>
      <c r="AN58" s="122">
        <f t="shared" si="5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0"/>
        <v>39.560439560439562</v>
      </c>
      <c r="X60" s="122"/>
      <c r="Y60" s="50">
        <f t="shared" si="9"/>
        <v>25.277777777777775</v>
      </c>
      <c r="Z60" s="50"/>
      <c r="AA60" s="50"/>
      <c r="AB60" s="50">
        <f t="shared" si="1"/>
        <v>25.277777777777775</v>
      </c>
      <c r="AC60" s="121"/>
      <c r="AD60" s="122"/>
      <c r="AE60" s="122">
        <f t="shared" si="2"/>
        <v>25.277777777777775</v>
      </c>
      <c r="AF60" s="122"/>
      <c r="AG60" s="122"/>
      <c r="AH60" s="122">
        <f t="shared" si="3"/>
        <v>25.277777777777775</v>
      </c>
      <c r="AI60" s="122"/>
      <c r="AJ60" s="122"/>
      <c r="AK60" s="122">
        <f t="shared" si="4"/>
        <v>25.277777777777775</v>
      </c>
      <c r="AL60" s="122"/>
      <c r="AM60" s="122"/>
      <c r="AN60" s="122">
        <f t="shared" si="5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0"/>
        <v>133.33333333333334</v>
      </c>
      <c r="X61" s="122"/>
      <c r="Y61" s="50">
        <f t="shared" si="9"/>
        <v>7.4999999999999991</v>
      </c>
      <c r="Z61" s="50"/>
      <c r="AA61" s="50"/>
      <c r="AB61" s="50">
        <f t="shared" si="1"/>
        <v>7.4999999999999991</v>
      </c>
      <c r="AC61" s="121"/>
      <c r="AD61" s="122"/>
      <c r="AE61" s="122">
        <f t="shared" si="2"/>
        <v>7.4999999999999991</v>
      </c>
      <c r="AF61" s="122"/>
      <c r="AG61" s="122"/>
      <c r="AH61" s="122">
        <f t="shared" si="3"/>
        <v>7.4999999999999991</v>
      </c>
      <c r="AI61" s="122"/>
      <c r="AJ61" s="122"/>
      <c r="AK61" s="122">
        <f t="shared" si="4"/>
        <v>7.4999999999999991</v>
      </c>
      <c r="AL61" s="122"/>
      <c r="AM61" s="122"/>
      <c r="AN61" s="122">
        <f t="shared" si="5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21">O61</f>
        <v>1</v>
      </c>
      <c r="P62" s="10">
        <v>36</v>
      </c>
      <c r="Q62" s="11" t="s">
        <v>84</v>
      </c>
      <c r="R62" s="43">
        <f t="shared" si="0"/>
        <v>100</v>
      </c>
      <c r="X62" s="122"/>
      <c r="Y62" s="50">
        <f t="shared" si="9"/>
        <v>10</v>
      </c>
      <c r="Z62" s="50"/>
      <c r="AA62" s="50"/>
      <c r="AB62" s="50">
        <f t="shared" si="1"/>
        <v>10</v>
      </c>
      <c r="AC62" s="121"/>
      <c r="AD62" s="122"/>
      <c r="AE62" s="122">
        <f t="shared" si="2"/>
        <v>10</v>
      </c>
      <c r="AF62" s="122"/>
      <c r="AG62" s="122"/>
      <c r="AH62" s="122">
        <f t="shared" si="3"/>
        <v>10</v>
      </c>
      <c r="AI62" s="122"/>
      <c r="AJ62" s="122"/>
      <c r="AK62" s="122">
        <f t="shared" si="4"/>
        <v>10</v>
      </c>
      <c r="AL62" s="122"/>
      <c r="AM62" s="122"/>
      <c r="AN62" s="122">
        <f t="shared" si="5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21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0"/>
        <v>72</v>
      </c>
      <c r="X65" s="122"/>
      <c r="Y65" s="50">
        <f t="shared" si="9"/>
        <v>13.888888888888889</v>
      </c>
      <c r="Z65" s="50"/>
      <c r="AA65" s="50"/>
      <c r="AB65" s="50">
        <f t="shared" si="1"/>
        <v>13.888888888888889</v>
      </c>
      <c r="AC65" s="121"/>
      <c r="AD65" s="122"/>
      <c r="AE65" s="122">
        <f t="shared" si="2"/>
        <v>13.888888888888889</v>
      </c>
      <c r="AF65" s="122"/>
      <c r="AG65" s="122"/>
      <c r="AH65" s="122">
        <f t="shared" si="3"/>
        <v>13.888888888888889</v>
      </c>
      <c r="AI65" s="122"/>
      <c r="AJ65" s="122"/>
      <c r="AK65" s="122">
        <f t="shared" si="4"/>
        <v>13.888888888888889</v>
      </c>
      <c r="AL65" s="122"/>
      <c r="AM65" s="122"/>
      <c r="AN65" s="122">
        <f t="shared" si="5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9"/>
        <v>6.666666666666667</v>
      </c>
      <c r="Z66" s="50"/>
      <c r="AA66" s="50"/>
      <c r="AB66" s="50">
        <f t="shared" si="1"/>
        <v>6.666666666666667</v>
      </c>
      <c r="AC66" s="121"/>
      <c r="AD66" s="122"/>
      <c r="AE66" s="122">
        <f t="shared" si="2"/>
        <v>6.666666666666667</v>
      </c>
      <c r="AF66" s="122"/>
      <c r="AG66" s="122"/>
      <c r="AH66" s="122">
        <f t="shared" si="3"/>
        <v>6.666666666666667</v>
      </c>
      <c r="AI66" s="122"/>
      <c r="AJ66" s="122"/>
      <c r="AK66" s="122">
        <f t="shared" si="4"/>
        <v>6.666666666666667</v>
      </c>
      <c r="AL66" s="122"/>
      <c r="AM66" s="122"/>
      <c r="AN66" s="122">
        <f t="shared" si="5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2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3">3600/P68</f>
        <v>200</v>
      </c>
      <c r="X68" s="122"/>
      <c r="Y68" s="50">
        <f t="shared" ref="Y68" si="24">$Y$1/R68</f>
        <v>5</v>
      </c>
      <c r="Z68" s="50"/>
      <c r="AA68" s="50"/>
      <c r="AB68" s="50">
        <f t="shared" ref="AB68" si="25">$Y$1/R68</f>
        <v>5</v>
      </c>
      <c r="AC68" s="121"/>
      <c r="AD68" s="122"/>
      <c r="AE68" s="122">
        <f t="shared" ref="AE68" si="26">$Y$1/R68</f>
        <v>5</v>
      </c>
      <c r="AF68" s="122"/>
      <c r="AG68" s="122"/>
      <c r="AH68" s="122">
        <f t="shared" ref="AH68" si="27">$Y$1/R68</f>
        <v>5</v>
      </c>
      <c r="AI68" s="122"/>
      <c r="AJ68" s="122"/>
      <c r="AK68" s="122">
        <f t="shared" ref="AK68" si="28">$Y$1/R68</f>
        <v>5</v>
      </c>
      <c r="AL68" s="122"/>
      <c r="AM68" s="122"/>
      <c r="AN68" s="122">
        <f t="shared" ref="AN68" si="29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3"/>
        <v>300</v>
      </c>
      <c r="X70" s="122"/>
      <c r="Y70" s="50">
        <f t="shared" ref="Y70" si="30">$Y$1/R70</f>
        <v>3.3333333333333335</v>
      </c>
      <c r="Z70" s="50"/>
      <c r="AA70" s="50"/>
      <c r="AB70" s="50">
        <f t="shared" ref="AB70" si="31">$Y$1/R70</f>
        <v>3.3333333333333335</v>
      </c>
      <c r="AC70" s="121"/>
      <c r="AD70" s="122"/>
      <c r="AE70" s="122">
        <f t="shared" ref="AE70" si="32">$Y$1/R70</f>
        <v>3.3333333333333335</v>
      </c>
      <c r="AF70" s="122"/>
      <c r="AG70" s="122"/>
      <c r="AH70" s="122">
        <f t="shared" ref="AH70" si="33">$Y$1/R70</f>
        <v>3.3333333333333335</v>
      </c>
      <c r="AI70" s="122"/>
      <c r="AJ70" s="122"/>
      <c r="AK70" s="122">
        <f t="shared" ref="AK70" si="34">$Y$1/R70</f>
        <v>3.3333333333333335</v>
      </c>
      <c r="AL70" s="122"/>
      <c r="AM70" s="122"/>
      <c r="AN70" s="122">
        <f t="shared" ref="AN70" si="35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10035143</v>
      </c>
      <c r="F75" s="71"/>
      <c r="G75" s="71"/>
      <c r="H75" s="71"/>
      <c r="I75" s="64"/>
      <c r="J75" s="64"/>
      <c r="K75" s="71"/>
      <c r="L75" s="116"/>
      <c r="M75" s="8"/>
      <c r="N75" s="91" t="s">
        <v>460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39">
        <v>30023540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436</v>
      </c>
      <c r="O82" s="10">
        <f>3*O3</f>
        <v>3</v>
      </c>
      <c r="P82" s="10">
        <f>16</f>
        <v>16</v>
      </c>
      <c r="Q82" s="11" t="s">
        <v>75</v>
      </c>
      <c r="R82" s="43">
        <f t="shared" ref="R82:R127" si="36">3600/P82</f>
        <v>225</v>
      </c>
      <c r="X82" s="122"/>
      <c r="Y82" s="50">
        <f t="shared" ref="Y82:Y127" si="37">$Y$1/R82</f>
        <v>4.4444444444444446</v>
      </c>
      <c r="Z82" s="50"/>
      <c r="AA82" s="50"/>
      <c r="AB82" s="50">
        <f t="shared" ref="AB82:AB127" si="38">$Y$1/R82</f>
        <v>4.4444444444444446</v>
      </c>
      <c r="AC82" s="121"/>
      <c r="AD82" s="122"/>
      <c r="AE82" s="122">
        <f t="shared" ref="AE82:AE127" si="39">$Y$1/R82</f>
        <v>4.4444444444444446</v>
      </c>
      <c r="AF82" s="122"/>
      <c r="AG82" s="122"/>
      <c r="AH82" s="122">
        <f t="shared" ref="AH82:AH127" si="40">$Y$1/R82</f>
        <v>4.4444444444444446</v>
      </c>
      <c r="AI82" s="122"/>
      <c r="AJ82" s="122"/>
      <c r="AK82" s="122">
        <f t="shared" ref="AK82:AK127" si="41">$Y$1/R82</f>
        <v>4.4444444444444446</v>
      </c>
      <c r="AL82" s="122"/>
      <c r="AM82" s="122"/>
      <c r="AN82" s="122">
        <f t="shared" ref="AN82:AN127" si="42">$Y$1/R82</f>
        <v>4.4444444444444446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si="36"/>
        <v>40</v>
      </c>
      <c r="X83" s="122"/>
      <c r="Y83" s="50">
        <f t="shared" si="37"/>
        <v>25</v>
      </c>
      <c r="Z83" s="50"/>
      <c r="AA83" s="50"/>
      <c r="AB83" s="50">
        <f t="shared" si="38"/>
        <v>25</v>
      </c>
      <c r="AC83" s="121"/>
      <c r="AD83" s="122"/>
      <c r="AE83" s="122">
        <f t="shared" si="39"/>
        <v>25</v>
      </c>
      <c r="AF83" s="122"/>
      <c r="AG83" s="122"/>
      <c r="AH83" s="122">
        <f t="shared" si="40"/>
        <v>25</v>
      </c>
      <c r="AI83" s="122"/>
      <c r="AJ83" s="122"/>
      <c r="AK83" s="122">
        <f t="shared" si="41"/>
        <v>25</v>
      </c>
      <c r="AL83" s="122"/>
      <c r="AM83" s="122"/>
      <c r="AN83" s="122">
        <f t="shared" si="42"/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3">$O$82</f>
        <v>3</v>
      </c>
      <c r="P84" s="10">
        <v>9</v>
      </c>
      <c r="Q84" s="11" t="s">
        <v>72</v>
      </c>
      <c r="R84" s="43">
        <f t="shared" si="36"/>
        <v>400</v>
      </c>
      <c r="X84" s="122"/>
      <c r="Y84" s="50">
        <f t="shared" si="37"/>
        <v>2.5</v>
      </c>
      <c r="Z84" s="50"/>
      <c r="AA84" s="50"/>
      <c r="AB84" s="50">
        <f t="shared" si="38"/>
        <v>2.5</v>
      </c>
      <c r="AC84" s="121"/>
      <c r="AD84" s="122"/>
      <c r="AE84" s="122">
        <f t="shared" si="39"/>
        <v>2.5</v>
      </c>
      <c r="AF84" s="122"/>
      <c r="AG84" s="122"/>
      <c r="AH84" s="122">
        <f t="shared" si="40"/>
        <v>2.5</v>
      </c>
      <c r="AI84" s="122"/>
      <c r="AJ84" s="122"/>
      <c r="AK84" s="122">
        <f t="shared" si="41"/>
        <v>2.5</v>
      </c>
      <c r="AL84" s="122"/>
      <c r="AM84" s="122"/>
      <c r="AN84" s="122">
        <f t="shared" si="42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3"/>
        <v>3</v>
      </c>
      <c r="P85" s="10">
        <v>12</v>
      </c>
      <c r="Q85" s="11" t="s">
        <v>84</v>
      </c>
      <c r="R85" s="43">
        <f t="shared" si="36"/>
        <v>300</v>
      </c>
      <c r="X85" s="122"/>
      <c r="Y85" s="50">
        <f t="shared" si="37"/>
        <v>3.3333333333333335</v>
      </c>
      <c r="Z85" s="50"/>
      <c r="AA85" s="50"/>
      <c r="AB85" s="50">
        <f t="shared" si="38"/>
        <v>3.3333333333333335</v>
      </c>
      <c r="AC85" s="121"/>
      <c r="AD85" s="122"/>
      <c r="AE85" s="122">
        <f t="shared" si="39"/>
        <v>3.3333333333333335</v>
      </c>
      <c r="AF85" s="122"/>
      <c r="AG85" s="122"/>
      <c r="AH85" s="122">
        <f t="shared" si="40"/>
        <v>3.3333333333333335</v>
      </c>
      <c r="AI85" s="122"/>
      <c r="AJ85" s="122"/>
      <c r="AK85" s="122">
        <f t="shared" si="41"/>
        <v>3.3333333333333335</v>
      </c>
      <c r="AL85" s="122"/>
      <c r="AM85" s="122"/>
      <c r="AN85" s="122">
        <f t="shared" si="42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3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3"/>
        <v>3</v>
      </c>
      <c r="P87" s="10">
        <v>36</v>
      </c>
      <c r="Q87" s="11" t="s">
        <v>72</v>
      </c>
      <c r="R87" s="43">
        <f t="shared" si="36"/>
        <v>100</v>
      </c>
      <c r="X87" s="122"/>
      <c r="Y87" s="50">
        <f t="shared" si="37"/>
        <v>10</v>
      </c>
      <c r="Z87" s="50"/>
      <c r="AA87" s="50"/>
      <c r="AB87" s="50">
        <f t="shared" si="38"/>
        <v>10</v>
      </c>
      <c r="AC87" s="121"/>
      <c r="AD87" s="122"/>
      <c r="AE87" s="122">
        <f t="shared" si="39"/>
        <v>10</v>
      </c>
      <c r="AF87" s="122"/>
      <c r="AG87" s="122"/>
      <c r="AH87" s="122">
        <f t="shared" si="40"/>
        <v>10</v>
      </c>
      <c r="AI87" s="122"/>
      <c r="AJ87" s="122"/>
      <c r="AK87" s="122">
        <f t="shared" si="41"/>
        <v>10</v>
      </c>
      <c r="AL87" s="122"/>
      <c r="AM87" s="122"/>
      <c r="AN87" s="122">
        <f t="shared" si="42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3"/>
        <v>3</v>
      </c>
      <c r="P88" s="10">
        <v>72</v>
      </c>
      <c r="Q88" s="11" t="s">
        <v>84</v>
      </c>
      <c r="R88" s="43">
        <f t="shared" si="36"/>
        <v>50</v>
      </c>
      <c r="X88" s="122"/>
      <c r="Y88" s="50">
        <f t="shared" si="37"/>
        <v>20</v>
      </c>
      <c r="Z88" s="50"/>
      <c r="AA88" s="50"/>
      <c r="AB88" s="50">
        <f t="shared" si="38"/>
        <v>20</v>
      </c>
      <c r="AC88" s="121"/>
      <c r="AD88" s="122"/>
      <c r="AE88" s="122">
        <f t="shared" si="39"/>
        <v>20</v>
      </c>
      <c r="AF88" s="122"/>
      <c r="AG88" s="122"/>
      <c r="AH88" s="122">
        <f t="shared" si="40"/>
        <v>20</v>
      </c>
      <c r="AI88" s="122"/>
      <c r="AJ88" s="122"/>
      <c r="AK88" s="122">
        <f t="shared" si="41"/>
        <v>20</v>
      </c>
      <c r="AL88" s="122"/>
      <c r="AM88" s="122"/>
      <c r="AN88" s="122">
        <f t="shared" si="42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3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3"/>
        <v>3</v>
      </c>
      <c r="P90" s="10">
        <v>12</v>
      </c>
      <c r="Q90" s="11" t="s">
        <v>84</v>
      </c>
      <c r="R90" s="43">
        <f t="shared" si="36"/>
        <v>300</v>
      </c>
      <c r="X90" s="122"/>
      <c r="Y90" s="50">
        <f t="shared" si="37"/>
        <v>3.3333333333333335</v>
      </c>
      <c r="Z90" s="50"/>
      <c r="AA90" s="50"/>
      <c r="AB90" s="50">
        <f t="shared" si="38"/>
        <v>3.3333333333333335</v>
      </c>
      <c r="AC90" s="121"/>
      <c r="AD90" s="122"/>
      <c r="AE90" s="122">
        <f t="shared" si="39"/>
        <v>3.3333333333333335</v>
      </c>
      <c r="AF90" s="122"/>
      <c r="AG90" s="122"/>
      <c r="AH90" s="122">
        <f t="shared" si="40"/>
        <v>3.3333333333333335</v>
      </c>
      <c r="AI90" s="122"/>
      <c r="AJ90" s="122"/>
      <c r="AK90" s="122">
        <f t="shared" si="41"/>
        <v>3.3333333333333335</v>
      </c>
      <c r="AL90" s="122"/>
      <c r="AM90" s="122"/>
      <c r="AN90" s="122">
        <f t="shared" si="42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3"/>
        <v>3</v>
      </c>
      <c r="P91" s="10">
        <v>9</v>
      </c>
      <c r="Q91" s="11" t="s">
        <v>72</v>
      </c>
      <c r="R91" s="43">
        <f t="shared" si="36"/>
        <v>400</v>
      </c>
      <c r="X91" s="122"/>
      <c r="Y91" s="50">
        <f t="shared" si="37"/>
        <v>2.5</v>
      </c>
      <c r="Z91" s="50"/>
      <c r="AA91" s="50"/>
      <c r="AB91" s="50">
        <f t="shared" si="38"/>
        <v>2.5</v>
      </c>
      <c r="AC91" s="121"/>
      <c r="AD91" s="122"/>
      <c r="AE91" s="122">
        <f t="shared" si="39"/>
        <v>2.5</v>
      </c>
      <c r="AF91" s="122"/>
      <c r="AG91" s="122"/>
      <c r="AH91" s="122">
        <f t="shared" si="40"/>
        <v>2.5</v>
      </c>
      <c r="AI91" s="122"/>
      <c r="AJ91" s="122"/>
      <c r="AK91" s="122">
        <f t="shared" si="41"/>
        <v>2.5</v>
      </c>
      <c r="AL91" s="122"/>
      <c r="AM91" s="122"/>
      <c r="AN91" s="122">
        <f t="shared" si="42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3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10035143</v>
      </c>
      <c r="F93" s="71"/>
      <c r="G93" s="71"/>
      <c r="H93" s="71"/>
      <c r="I93" s="64"/>
      <c r="J93" s="64"/>
      <c r="K93" s="71"/>
      <c r="L93" s="116"/>
      <c r="M93" s="8"/>
      <c r="N93" s="91" t="s">
        <v>460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151">
        <v>30023541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437</v>
      </c>
      <c r="O100" s="10">
        <f>4*O3</f>
        <v>4</v>
      </c>
      <c r="P100" s="10">
        <f>16</f>
        <v>16</v>
      </c>
      <c r="Q100" s="11" t="s">
        <v>75</v>
      </c>
      <c r="R100" s="43">
        <f t="shared" si="36"/>
        <v>225</v>
      </c>
      <c r="X100" s="122"/>
      <c r="Y100" s="50">
        <f t="shared" si="37"/>
        <v>4.4444444444444446</v>
      </c>
      <c r="Z100" s="50"/>
      <c r="AA100" s="50"/>
      <c r="AB100" s="50">
        <f t="shared" si="38"/>
        <v>4.4444444444444446</v>
      </c>
      <c r="AC100" s="121"/>
      <c r="AD100" s="122"/>
      <c r="AE100" s="122">
        <f t="shared" si="39"/>
        <v>4.4444444444444446</v>
      </c>
      <c r="AF100" s="122"/>
      <c r="AG100" s="122"/>
      <c r="AH100" s="122">
        <f t="shared" si="40"/>
        <v>4.4444444444444446</v>
      </c>
      <c r="AI100" s="122"/>
      <c r="AJ100" s="122"/>
      <c r="AK100" s="122">
        <f t="shared" si="41"/>
        <v>4.4444444444444446</v>
      </c>
      <c r="AL100" s="122"/>
      <c r="AM100" s="122"/>
      <c r="AN100" s="122">
        <f t="shared" si="42"/>
        <v>4.4444444444444446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6"/>
        <v>36</v>
      </c>
      <c r="X101" s="122"/>
      <c r="Y101" s="50">
        <f t="shared" si="37"/>
        <v>27.777777777777779</v>
      </c>
      <c r="Z101" s="50"/>
      <c r="AA101" s="50"/>
      <c r="AB101" s="50">
        <f t="shared" si="38"/>
        <v>27.777777777777779</v>
      </c>
      <c r="AC101" s="121"/>
      <c r="AD101" s="122"/>
      <c r="AE101" s="122">
        <f t="shared" si="39"/>
        <v>27.777777777777779</v>
      </c>
      <c r="AF101" s="122"/>
      <c r="AG101" s="122"/>
      <c r="AH101" s="122">
        <f t="shared" si="40"/>
        <v>27.777777777777779</v>
      </c>
      <c r="AI101" s="122"/>
      <c r="AJ101" s="122"/>
      <c r="AK101" s="122">
        <f t="shared" si="41"/>
        <v>27.777777777777779</v>
      </c>
      <c r="AL101" s="122"/>
      <c r="AM101" s="122"/>
      <c r="AN101" s="122">
        <f t="shared" si="42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4">$O$100</f>
        <v>4</v>
      </c>
      <c r="P102" s="10">
        <v>9</v>
      </c>
      <c r="Q102" s="11" t="s">
        <v>72</v>
      </c>
      <c r="R102" s="43">
        <f t="shared" si="36"/>
        <v>400</v>
      </c>
      <c r="X102" s="122"/>
      <c r="Y102" s="50">
        <f t="shared" si="37"/>
        <v>2.5</v>
      </c>
      <c r="Z102" s="50"/>
      <c r="AA102" s="50"/>
      <c r="AB102" s="50">
        <f t="shared" si="38"/>
        <v>2.5</v>
      </c>
      <c r="AC102" s="121"/>
      <c r="AD102" s="122"/>
      <c r="AE102" s="122">
        <f t="shared" si="39"/>
        <v>2.5</v>
      </c>
      <c r="AF102" s="122"/>
      <c r="AG102" s="122"/>
      <c r="AH102" s="122">
        <f t="shared" si="40"/>
        <v>2.5</v>
      </c>
      <c r="AI102" s="122"/>
      <c r="AJ102" s="122"/>
      <c r="AK102" s="122">
        <f t="shared" si="41"/>
        <v>2.5</v>
      </c>
      <c r="AL102" s="122"/>
      <c r="AM102" s="122"/>
      <c r="AN102" s="122">
        <f t="shared" si="42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4"/>
        <v>4</v>
      </c>
      <c r="P103" s="10">
        <v>12</v>
      </c>
      <c r="Q103" s="11" t="s">
        <v>84</v>
      </c>
      <c r="R103" s="43">
        <f t="shared" si="36"/>
        <v>300</v>
      </c>
      <c r="X103" s="122"/>
      <c r="Y103" s="50">
        <f t="shared" si="37"/>
        <v>3.3333333333333335</v>
      </c>
      <c r="Z103" s="50"/>
      <c r="AA103" s="50"/>
      <c r="AB103" s="50">
        <f t="shared" si="38"/>
        <v>3.3333333333333335</v>
      </c>
      <c r="AC103" s="121"/>
      <c r="AD103" s="122"/>
      <c r="AE103" s="122">
        <f t="shared" si="39"/>
        <v>3.3333333333333335</v>
      </c>
      <c r="AF103" s="122"/>
      <c r="AG103" s="122"/>
      <c r="AH103" s="122">
        <f t="shared" si="40"/>
        <v>3.3333333333333335</v>
      </c>
      <c r="AI103" s="122"/>
      <c r="AJ103" s="122"/>
      <c r="AK103" s="122">
        <f t="shared" si="41"/>
        <v>3.3333333333333335</v>
      </c>
      <c r="AL103" s="122"/>
      <c r="AM103" s="122"/>
      <c r="AN103" s="122">
        <f t="shared" si="42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4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4"/>
        <v>4</v>
      </c>
      <c r="P105" s="10">
        <v>36</v>
      </c>
      <c r="Q105" s="11" t="s">
        <v>72</v>
      </c>
      <c r="R105" s="43">
        <f t="shared" si="36"/>
        <v>100</v>
      </c>
      <c r="X105" s="122"/>
      <c r="Y105" s="50">
        <f t="shared" si="37"/>
        <v>10</v>
      </c>
      <c r="Z105" s="50"/>
      <c r="AA105" s="50"/>
      <c r="AB105" s="50">
        <f t="shared" si="38"/>
        <v>10</v>
      </c>
      <c r="AC105" s="121"/>
      <c r="AD105" s="122"/>
      <c r="AE105" s="122">
        <f t="shared" si="39"/>
        <v>10</v>
      </c>
      <c r="AF105" s="122"/>
      <c r="AG105" s="122"/>
      <c r="AH105" s="122">
        <f t="shared" si="40"/>
        <v>10</v>
      </c>
      <c r="AI105" s="122"/>
      <c r="AJ105" s="122"/>
      <c r="AK105" s="122">
        <f t="shared" si="41"/>
        <v>10</v>
      </c>
      <c r="AL105" s="122"/>
      <c r="AM105" s="122"/>
      <c r="AN105" s="122">
        <f t="shared" si="42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4"/>
        <v>4</v>
      </c>
      <c r="P106" s="10">
        <v>72</v>
      </c>
      <c r="Q106" s="11" t="s">
        <v>84</v>
      </c>
      <c r="R106" s="43">
        <f t="shared" si="36"/>
        <v>50</v>
      </c>
      <c r="X106" s="122"/>
      <c r="Y106" s="50">
        <f t="shared" si="37"/>
        <v>20</v>
      </c>
      <c r="Z106" s="50"/>
      <c r="AA106" s="50"/>
      <c r="AB106" s="50">
        <f t="shared" si="38"/>
        <v>20</v>
      </c>
      <c r="AC106" s="121"/>
      <c r="AD106" s="122"/>
      <c r="AE106" s="122">
        <f t="shared" si="39"/>
        <v>20</v>
      </c>
      <c r="AF106" s="122"/>
      <c r="AG106" s="122"/>
      <c r="AH106" s="122">
        <f t="shared" si="40"/>
        <v>20</v>
      </c>
      <c r="AI106" s="122"/>
      <c r="AJ106" s="122"/>
      <c r="AK106" s="122">
        <f t="shared" si="41"/>
        <v>20</v>
      </c>
      <c r="AL106" s="122"/>
      <c r="AM106" s="122"/>
      <c r="AN106" s="122">
        <f t="shared" si="42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4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4"/>
        <v>4</v>
      </c>
      <c r="P108" s="10">
        <v>12</v>
      </c>
      <c r="Q108" s="11" t="s">
        <v>84</v>
      </c>
      <c r="R108" s="43">
        <f t="shared" si="36"/>
        <v>300</v>
      </c>
      <c r="X108" s="122"/>
      <c r="Y108" s="50">
        <f t="shared" si="37"/>
        <v>3.3333333333333335</v>
      </c>
      <c r="Z108" s="50"/>
      <c r="AA108" s="50"/>
      <c r="AB108" s="50">
        <f t="shared" si="38"/>
        <v>3.3333333333333335</v>
      </c>
      <c r="AC108" s="121"/>
      <c r="AD108" s="122"/>
      <c r="AE108" s="122">
        <f t="shared" si="39"/>
        <v>3.3333333333333335</v>
      </c>
      <c r="AF108" s="122"/>
      <c r="AG108" s="122"/>
      <c r="AH108" s="122">
        <f t="shared" si="40"/>
        <v>3.3333333333333335</v>
      </c>
      <c r="AI108" s="122"/>
      <c r="AJ108" s="122"/>
      <c r="AK108" s="122">
        <f t="shared" si="41"/>
        <v>3.3333333333333335</v>
      </c>
      <c r="AL108" s="122"/>
      <c r="AM108" s="122"/>
      <c r="AN108" s="122">
        <f t="shared" si="42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4"/>
        <v>4</v>
      </c>
      <c r="P109" s="10">
        <v>9</v>
      </c>
      <c r="Q109" s="11" t="s">
        <v>72</v>
      </c>
      <c r="R109" s="43">
        <f t="shared" si="36"/>
        <v>400</v>
      </c>
      <c r="X109" s="122"/>
      <c r="Y109" s="50">
        <f t="shared" si="37"/>
        <v>2.5</v>
      </c>
      <c r="Z109" s="50"/>
      <c r="AA109" s="50"/>
      <c r="AB109" s="50">
        <f t="shared" si="38"/>
        <v>2.5</v>
      </c>
      <c r="AC109" s="121"/>
      <c r="AD109" s="122"/>
      <c r="AE109" s="122">
        <f t="shared" si="39"/>
        <v>2.5</v>
      </c>
      <c r="AF109" s="122"/>
      <c r="AG109" s="122"/>
      <c r="AH109" s="122">
        <f t="shared" si="40"/>
        <v>2.5</v>
      </c>
      <c r="AI109" s="122"/>
      <c r="AJ109" s="122"/>
      <c r="AK109" s="122">
        <f t="shared" si="41"/>
        <v>2.5</v>
      </c>
      <c r="AL109" s="122"/>
      <c r="AM109" s="122"/>
      <c r="AN109" s="122">
        <f t="shared" si="42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4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10035143</v>
      </c>
      <c r="F111" s="71"/>
      <c r="G111" s="71"/>
      <c r="H111" s="71"/>
      <c r="I111" s="64"/>
      <c r="J111" s="64"/>
      <c r="K111" s="71"/>
      <c r="L111" s="116"/>
      <c r="M111" s="8"/>
      <c r="N111" s="91" t="s">
        <v>460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151">
        <v>30023542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438</v>
      </c>
      <c r="O118" s="10">
        <v>2</v>
      </c>
      <c r="P118" s="10">
        <f>16</f>
        <v>16</v>
      </c>
      <c r="Q118" s="11" t="s">
        <v>75</v>
      </c>
      <c r="R118" s="43">
        <f t="shared" si="36"/>
        <v>225</v>
      </c>
      <c r="X118" s="122"/>
      <c r="Y118" s="50">
        <f t="shared" si="37"/>
        <v>4.4444444444444446</v>
      </c>
      <c r="Z118" s="50"/>
      <c r="AA118" s="50"/>
      <c r="AB118" s="50">
        <f t="shared" si="38"/>
        <v>4.4444444444444446</v>
      </c>
      <c r="AC118" s="121"/>
      <c r="AD118" s="122"/>
      <c r="AE118" s="122">
        <f t="shared" si="39"/>
        <v>4.4444444444444446</v>
      </c>
      <c r="AF118" s="122"/>
      <c r="AG118" s="122"/>
      <c r="AH118" s="122">
        <f t="shared" si="40"/>
        <v>4.4444444444444446</v>
      </c>
      <c r="AI118" s="122"/>
      <c r="AJ118" s="122"/>
      <c r="AK118" s="122">
        <f t="shared" si="41"/>
        <v>4.4444444444444446</v>
      </c>
      <c r="AL118" s="122"/>
      <c r="AM118" s="122"/>
      <c r="AN118" s="122">
        <f t="shared" si="42"/>
        <v>4.4444444444444446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10035143</v>
      </c>
      <c r="F120" s="71"/>
      <c r="G120" s="71"/>
      <c r="H120" s="71"/>
      <c r="I120" s="64"/>
      <c r="J120" s="64"/>
      <c r="K120" s="71"/>
      <c r="L120" s="116"/>
      <c r="M120" s="8"/>
      <c r="N120" s="91" t="s">
        <v>460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151">
        <v>30023543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439</v>
      </c>
      <c r="O127" s="10">
        <v>1</v>
      </c>
      <c r="P127" s="10">
        <f>16</f>
        <v>16</v>
      </c>
      <c r="Q127" s="11" t="s">
        <v>75</v>
      </c>
      <c r="R127" s="43">
        <f t="shared" si="36"/>
        <v>225</v>
      </c>
      <c r="X127" s="122"/>
      <c r="Y127" s="50">
        <f t="shared" si="37"/>
        <v>4.4444444444444446</v>
      </c>
      <c r="Z127" s="50"/>
      <c r="AA127" s="50"/>
      <c r="AB127" s="50">
        <f t="shared" si="38"/>
        <v>4.4444444444444446</v>
      </c>
      <c r="AC127" s="121"/>
      <c r="AD127" s="122"/>
      <c r="AE127" s="122">
        <f t="shared" si="39"/>
        <v>4.4444444444444446</v>
      </c>
      <c r="AF127" s="122"/>
      <c r="AG127" s="122"/>
      <c r="AH127" s="122">
        <f t="shared" si="40"/>
        <v>4.4444444444444446</v>
      </c>
      <c r="AI127" s="122"/>
      <c r="AJ127" s="122"/>
      <c r="AK127" s="122">
        <f t="shared" si="41"/>
        <v>4.4444444444444446</v>
      </c>
      <c r="AL127" s="122"/>
      <c r="AM127" s="122"/>
      <c r="AN127" s="122">
        <f t="shared" si="42"/>
        <v>4.4444444444444446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10035143</v>
      </c>
      <c r="F129" s="71"/>
      <c r="G129" s="71"/>
      <c r="H129" s="71"/>
      <c r="I129" s="64"/>
      <c r="J129" s="64"/>
      <c r="K129" s="71"/>
      <c r="L129" s="116"/>
      <c r="M129" s="8"/>
      <c r="N129" s="91" t="s">
        <v>460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151">
        <v>30023544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440</v>
      </c>
      <c r="O136" s="10">
        <v>1</v>
      </c>
      <c r="P136" s="10">
        <f>16</f>
        <v>16</v>
      </c>
      <c r="Q136" s="11" t="s">
        <v>75</v>
      </c>
      <c r="R136" s="43">
        <f t="shared" ref="R136" si="45">3600/P136</f>
        <v>225</v>
      </c>
      <c r="X136" s="122"/>
      <c r="Y136" s="50">
        <f t="shared" ref="Y136" si="46">$Y$1/R136</f>
        <v>4.4444444444444446</v>
      </c>
      <c r="Z136" s="50"/>
      <c r="AA136" s="50"/>
      <c r="AB136" s="50">
        <f t="shared" ref="AB136" si="47">$Y$1/R136</f>
        <v>4.4444444444444446</v>
      </c>
      <c r="AC136" s="121"/>
      <c r="AD136" s="122"/>
      <c r="AE136" s="122">
        <f t="shared" ref="AE136" si="48">$Y$1/R136</f>
        <v>4.4444444444444446</v>
      </c>
      <c r="AF136" s="122"/>
      <c r="AG136" s="122"/>
      <c r="AH136" s="122">
        <f t="shared" ref="AH136" si="49">$Y$1/R136</f>
        <v>4.4444444444444446</v>
      </c>
      <c r="AI136" s="122"/>
      <c r="AJ136" s="122"/>
      <c r="AK136" s="122">
        <f t="shared" ref="AK136" si="50">$Y$1/R136</f>
        <v>4.4444444444444446</v>
      </c>
      <c r="AL136" s="122"/>
      <c r="AM136" s="122"/>
      <c r="AN136" s="122">
        <f t="shared" ref="AN136" si="51">$Y$1/R136</f>
        <v>4.4444444444444446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10035143</v>
      </c>
      <c r="F138" s="71"/>
      <c r="G138" s="71"/>
      <c r="H138" s="71"/>
      <c r="I138" s="64"/>
      <c r="J138" s="64"/>
      <c r="K138" s="71"/>
      <c r="L138" s="116"/>
      <c r="M138" s="8"/>
      <c r="N138" s="91" t="s">
        <v>460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20004936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301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4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4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4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4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4" ht="22.5" customHeight="1" x14ac:dyDescent="0.55000000000000004">
      <c r="A181" s="5">
        <v>1000</v>
      </c>
      <c r="B181" s="52" t="s">
        <v>66</v>
      </c>
      <c r="C181" s="63"/>
      <c r="D181" s="64">
        <v>20004089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462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4" ht="22.5" customHeight="1" x14ac:dyDescent="0.55000000000000004">
      <c r="A182" s="5">
        <v>1000</v>
      </c>
      <c r="B182" s="52" t="s">
        <v>66</v>
      </c>
      <c r="C182" s="63"/>
      <c r="D182" s="64">
        <v>20004998</v>
      </c>
      <c r="E182" s="64"/>
      <c r="F182" s="64"/>
      <c r="G182" s="64"/>
      <c r="H182" s="71"/>
      <c r="I182" s="64"/>
      <c r="J182" s="64"/>
      <c r="K182" s="65"/>
      <c r="L182" s="105"/>
      <c r="M182" s="8"/>
      <c r="N182" s="91" t="s">
        <v>308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4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4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4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4" ht="22.5" customHeight="1" x14ac:dyDescent="0.55000000000000004">
      <c r="A186" s="5">
        <v>1000</v>
      </c>
      <c r="B186" s="52" t="s">
        <v>66</v>
      </c>
      <c r="C186" s="63"/>
      <c r="D186" s="64">
        <v>20005224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454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4" ht="22.5" customHeight="1" x14ac:dyDescent="0.55000000000000004">
      <c r="A187" s="5">
        <v>1000</v>
      </c>
      <c r="B187" s="52" t="s">
        <v>66</v>
      </c>
      <c r="C187" s="63"/>
      <c r="D187" s="64">
        <v>20005225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455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4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4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4" ht="22.5" customHeight="1" x14ac:dyDescent="0.55000000000000004">
      <c r="A190" s="5">
        <v>1000</v>
      </c>
      <c r="B190" s="52" t="s">
        <v>66</v>
      </c>
      <c r="C190" s="63"/>
      <c r="D190" s="64">
        <v>20005593</v>
      </c>
      <c r="E190" s="144"/>
      <c r="F190" s="118"/>
      <c r="G190" s="118"/>
      <c r="H190" s="118"/>
      <c r="I190" s="64"/>
      <c r="J190" s="118"/>
      <c r="K190" s="118"/>
      <c r="L190" s="105"/>
      <c r="M190" s="8"/>
      <c r="N190" s="91" t="s">
        <v>486</v>
      </c>
      <c r="O190" s="10">
        <v>2</v>
      </c>
      <c r="P190" s="10"/>
      <c r="Q190" s="11"/>
      <c r="R190" s="11"/>
      <c r="S190" s="43"/>
      <c r="W190" s="13"/>
      <c r="Y190" s="122"/>
      <c r="Z190" s="50"/>
      <c r="AA190" s="50"/>
      <c r="AB190" s="50"/>
      <c r="AC190" s="50"/>
      <c r="AD190" s="121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Q190" s="132" t="s">
        <v>420</v>
      </c>
      <c r="AR190" s="122" t="str">
        <f t="shared" ref="AR190" si="52">N190</f>
        <v>PM080541 PO Box Mark</v>
      </c>
    </row>
    <row r="191" spans="1:44" ht="22.5" customHeight="1" x14ac:dyDescent="0.55000000000000004">
      <c r="A191" s="5"/>
      <c r="B191" s="52"/>
      <c r="C191" s="63"/>
      <c r="D191" s="64">
        <v>20005594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560</v>
      </c>
      <c r="O191" s="10">
        <v>1</v>
      </c>
      <c r="P191" s="10"/>
      <c r="Q191" s="11"/>
      <c r="R191" s="11"/>
      <c r="S191" s="43"/>
      <c r="W191" s="13"/>
      <c r="Y191" s="122"/>
      <c r="Z191" s="50"/>
      <c r="AA191" s="50"/>
      <c r="AB191" s="50"/>
      <c r="AC191" s="50"/>
      <c r="AD191" s="121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Q191" s="132"/>
      <c r="AR191" s="122"/>
    </row>
    <row r="192" spans="1:44" ht="22.5" customHeight="1" x14ac:dyDescent="0.55000000000000004">
      <c r="A192" s="5">
        <v>1000</v>
      </c>
      <c r="B192" s="52" t="s">
        <v>66</v>
      </c>
      <c r="C192" s="63"/>
      <c r="D192" s="64">
        <v>20005987</v>
      </c>
      <c r="E192" s="144"/>
      <c r="F192" s="118"/>
      <c r="G192" s="118"/>
      <c r="H192" s="118"/>
      <c r="I192" s="64"/>
      <c r="J192" s="118"/>
      <c r="K192" s="118"/>
      <c r="L192" s="105"/>
      <c r="M192" s="8"/>
      <c r="N192" s="91" t="s">
        <v>482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10036761</v>
      </c>
      <c r="E193" s="118"/>
      <c r="F193" s="118"/>
      <c r="G193" s="118"/>
      <c r="H193" s="118"/>
      <c r="I193" s="118"/>
      <c r="J193" s="117"/>
      <c r="K193" s="118"/>
      <c r="L193" s="105"/>
      <c r="M193" s="8"/>
      <c r="N193" s="91" t="s">
        <v>512</v>
      </c>
      <c r="O193" s="10">
        <f>1/40</f>
        <v>2.5000000000000001E-2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10036298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479</v>
      </c>
      <c r="O194" s="10">
        <v>0.02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10036299</v>
      </c>
      <c r="E195" s="144"/>
      <c r="F195" s="118"/>
      <c r="G195" s="118"/>
      <c r="H195" s="118"/>
      <c r="I195" s="118"/>
      <c r="J195" s="117"/>
      <c r="K195" s="118"/>
      <c r="L195" s="105"/>
      <c r="M195" s="8"/>
      <c r="N195" s="91" t="s">
        <v>480</v>
      </c>
      <c r="O195" s="10">
        <v>0.05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>
        <v>10036337</v>
      </c>
      <c r="E196" s="144"/>
      <c r="F196" s="71"/>
      <c r="G196" s="118"/>
      <c r="H196" s="118"/>
      <c r="I196" s="64"/>
      <c r="J196" s="65"/>
      <c r="K196" s="66"/>
      <c r="L196" s="105"/>
      <c r="M196" s="8"/>
      <c r="N196" s="91" t="s">
        <v>481</v>
      </c>
      <c r="O196" s="10">
        <v>5.0000000000000001E-3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>
        <v>20005152</v>
      </c>
      <c r="E197" s="64"/>
      <c r="F197" s="71"/>
      <c r="G197" s="118"/>
      <c r="H197" s="118"/>
      <c r="I197" s="64"/>
      <c r="J197" s="65"/>
      <c r="K197" s="66"/>
      <c r="L197" s="105"/>
      <c r="M197" s="8"/>
      <c r="N197" s="91" t="s">
        <v>488</v>
      </c>
      <c r="O197" s="10">
        <v>0.2</v>
      </c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71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71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118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71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71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8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7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71"/>
      <c r="I303" s="64"/>
      <c r="J303" s="64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71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64"/>
      <c r="J319" s="64"/>
      <c r="K319" s="64"/>
      <c r="L319" s="105"/>
      <c r="M319" s="8"/>
      <c r="N319" s="91"/>
      <c r="O319" s="10"/>
      <c r="P319" s="10"/>
      <c r="Q319" s="11"/>
      <c r="R319" s="43"/>
      <c r="X319" s="98"/>
      <c r="Y319" s="96"/>
      <c r="Z319" s="96"/>
      <c r="AA319" s="96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118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64"/>
      <c r="G352" s="64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119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43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43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119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5"/>
      <c r="I453" s="66"/>
      <c r="J453" s="66"/>
      <c r="K453" s="66"/>
      <c r="L453" s="105"/>
      <c r="M453" s="8"/>
      <c r="N453" s="16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6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4"/>
      <c r="G470" s="64"/>
      <c r="H470" s="65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6"/>
      <c r="E474" s="64"/>
      <c r="F474" s="66"/>
      <c r="G474" s="70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106"/>
      <c r="D475" s="107"/>
      <c r="E475" s="107"/>
      <c r="F475" s="107"/>
      <c r="G475" s="108"/>
      <c r="H475" s="107"/>
      <c r="I475" s="107"/>
      <c r="J475" s="107"/>
      <c r="K475" s="107"/>
      <c r="L475" s="109"/>
      <c r="M475" s="8"/>
      <c r="N475" s="90"/>
      <c r="O475" s="10"/>
      <c r="P475" s="10"/>
      <c r="Q475" s="11"/>
      <c r="R475" s="12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93"/>
      <c r="F476" s="93"/>
      <c r="H476" s="29"/>
      <c r="I476" s="93"/>
      <c r="J476" s="93"/>
      <c r="K476" s="93"/>
      <c r="L476" s="22"/>
      <c r="M476" s="8"/>
      <c r="N476" s="90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93"/>
      <c r="E480" s="60"/>
      <c r="F480" s="93"/>
      <c r="H480" s="93"/>
      <c r="I480" s="93"/>
      <c r="J480" s="93"/>
      <c r="K480" s="93"/>
      <c r="L480" s="22"/>
      <c r="M480" s="8"/>
      <c r="N480" s="90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60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93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93"/>
      <c r="F487" s="93"/>
      <c r="G487" s="60"/>
      <c r="H487" s="94"/>
      <c r="I487" s="93"/>
      <c r="J487" s="93"/>
      <c r="K487" s="93"/>
      <c r="L487" s="22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92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60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93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93"/>
      <c r="F493" s="93"/>
      <c r="G493" s="60"/>
      <c r="H493" s="94"/>
      <c r="I493" s="93"/>
      <c r="J493" s="93"/>
      <c r="K493" s="93"/>
      <c r="L493" s="22"/>
      <c r="M493" s="8"/>
      <c r="N493" s="9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93"/>
      <c r="E497" s="60"/>
      <c r="F497" s="60"/>
      <c r="G497" s="93"/>
      <c r="H497" s="29"/>
      <c r="I497" s="93"/>
      <c r="J497" s="93"/>
      <c r="K497" s="93"/>
      <c r="L497" s="22"/>
      <c r="M497" s="8"/>
      <c r="N497" s="90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60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93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60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83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1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17"/>
      <c r="O529" s="10"/>
      <c r="P529" s="10"/>
      <c r="Q529" s="11"/>
      <c r="R529" s="43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94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29"/>
      <c r="H535" s="94"/>
      <c r="I535" s="93"/>
      <c r="J535" s="93"/>
      <c r="K535" s="93"/>
      <c r="L535" s="22"/>
      <c r="M535" s="8"/>
      <c r="N535" s="91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104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1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V544" s="14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1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6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93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94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6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6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6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93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4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6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7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93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17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18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55"/>
      <c r="I621" s="23"/>
      <c r="J621" s="23"/>
      <c r="K621" s="24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25"/>
      <c r="K622" s="26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25"/>
      <c r="J623" s="6"/>
      <c r="K623" s="25"/>
      <c r="L623" s="2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5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23"/>
      <c r="K629" s="23"/>
      <c r="L629" s="7"/>
      <c r="M629" s="8"/>
      <c r="N629" s="21"/>
      <c r="O629" s="10"/>
      <c r="P629" s="10"/>
      <c r="Q629" s="11"/>
      <c r="R629" s="43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7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7"/>
      <c r="K643" s="7"/>
      <c r="L643" s="6"/>
      <c r="M643" s="8"/>
      <c r="N643" s="21"/>
      <c r="O643" s="10"/>
      <c r="P643" s="10"/>
      <c r="Q643" s="11"/>
      <c r="R643" s="43"/>
      <c r="V643" s="14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7"/>
      <c r="M645" s="8"/>
      <c r="N645" s="21"/>
      <c r="O645" s="10"/>
      <c r="P645" s="10"/>
      <c r="Q645" s="11"/>
      <c r="R645" s="43"/>
      <c r="V645" s="14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  <c r="V647" s="14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7"/>
      <c r="K661" s="7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2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8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24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7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0"/>
      <c r="Q676" s="11"/>
      <c r="R676" s="43"/>
      <c r="V676" s="14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56"/>
      <c r="I693" s="7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22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29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29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29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7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7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20"/>
      <c r="B730" s="52"/>
      <c r="C730" s="59"/>
      <c r="D730" s="60"/>
      <c r="E730" s="60"/>
      <c r="F730" s="60"/>
      <c r="G730" s="60"/>
      <c r="H730" s="15"/>
      <c r="I730" s="6"/>
      <c r="J730" s="29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2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6"/>
      <c r="L735" s="7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9"/>
      <c r="O738" s="10"/>
      <c r="P738" s="128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54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8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20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20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32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33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16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55"/>
      <c r="I840" s="7"/>
      <c r="J840" s="7"/>
      <c r="K840" s="7"/>
      <c r="L840" s="7"/>
      <c r="M840" s="35"/>
      <c r="N840" s="34"/>
      <c r="O840" s="10"/>
      <c r="P840" s="128"/>
    </row>
    <row r="841" spans="1:16" x14ac:dyDescent="0.55000000000000004">
      <c r="A841" s="36"/>
      <c r="B841" s="52"/>
      <c r="C841" s="59"/>
      <c r="D841" s="60"/>
      <c r="E841" s="60"/>
      <c r="F841" s="60"/>
      <c r="G841" s="60"/>
      <c r="H841" s="57"/>
      <c r="I841" s="37"/>
      <c r="J841" s="37"/>
      <c r="K841" s="38"/>
      <c r="L841" s="37"/>
      <c r="M841" s="39"/>
      <c r="N841" s="40"/>
      <c r="O841" s="41"/>
      <c r="P841" s="128"/>
    </row>
    <row r="842" spans="1:16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s="51" customFormat="1" x14ac:dyDescent="0.55000000000000004">
      <c r="A851" s="42"/>
      <c r="B851" s="53"/>
      <c r="C851" s="61"/>
      <c r="D851" s="62"/>
      <c r="E851" s="62"/>
      <c r="F851" s="62"/>
      <c r="G851" s="62"/>
      <c r="H851" s="58"/>
      <c r="I851" s="43"/>
      <c r="J851" s="43"/>
      <c r="K851" s="43"/>
      <c r="L851" s="43"/>
      <c r="M851" s="46"/>
      <c r="N851" s="42"/>
      <c r="O851" s="47"/>
      <c r="Q851" s="3"/>
      <c r="R851" s="13"/>
      <c r="S851" s="13"/>
      <c r="T851" s="13"/>
      <c r="U851" s="13"/>
      <c r="V851" s="1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</sheetData>
  <autoFilter ref="A2:AO65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3">
    <cfRule type="duplicateValues" dxfId="6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B1C8-0D42-4BD8-9ACB-5B41A2DE81A6}">
  <sheetPr>
    <pageSetUpPr fitToPage="1"/>
  </sheetPr>
  <dimension ref="A1:AQ850"/>
  <sheetViews>
    <sheetView zoomScale="85" zoomScaleNormal="85" workbookViewId="0">
      <pane xSplit="2" ySplit="2" topLeftCell="C189" activePane="bottomRight" state="frozen"/>
      <selection pane="topRight" activeCell="C1" sqref="C1"/>
      <selection pane="bottomLeft" activeCell="A3" sqref="A3"/>
      <selection pane="bottomRight" activeCell="O192" sqref="O192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40013807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426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30023545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427</v>
      </c>
      <c r="O4" s="10">
        <f>O3</f>
        <v>1</v>
      </c>
      <c r="P4" s="10">
        <v>16</v>
      </c>
      <c r="Q4" s="11" t="s">
        <v>75</v>
      </c>
      <c r="R4" s="43">
        <f t="shared" ref="R4:R66" si="0">3600/P4</f>
        <v>225</v>
      </c>
      <c r="X4" s="122"/>
      <c r="Y4" s="50">
        <f t="shared" ref="Y4:Y66" si="1">$Y$1/R4</f>
        <v>4.4444444444444446</v>
      </c>
      <c r="Z4" s="50"/>
      <c r="AA4" s="50"/>
      <c r="AB4" s="50">
        <f t="shared" ref="AB4:AB66" si="2">$Y$1/R4</f>
        <v>4.4444444444444446</v>
      </c>
      <c r="AC4" s="121"/>
      <c r="AD4" s="122"/>
      <c r="AE4" s="122">
        <f t="shared" ref="AE4:AE66" si="3">$Y$1/R4</f>
        <v>4.4444444444444446</v>
      </c>
      <c r="AF4" s="122"/>
      <c r="AG4" s="122"/>
      <c r="AH4" s="122">
        <f t="shared" ref="AH4:AH66" si="4">$Y$1/R4</f>
        <v>4.4444444444444446</v>
      </c>
      <c r="AI4" s="122"/>
      <c r="AJ4" s="122"/>
      <c r="AK4" s="122">
        <f t="shared" ref="AK4:AK66" si="5">$Y$1/R4</f>
        <v>4.4444444444444446</v>
      </c>
      <c r="AL4" s="122"/>
      <c r="AM4" s="122"/>
      <c r="AN4" s="122">
        <f t="shared" ref="AN4:AN66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>O4</f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ref="O7:O8" si="8">O6</f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8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O4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O4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1"/>
        <v>3.3333333333333335</v>
      </c>
      <c r="Z13" s="50"/>
      <c r="AA13" s="50"/>
      <c r="AB13" s="50">
        <f t="shared" si="2"/>
        <v>3.3333333333333335</v>
      </c>
      <c r="AC13" s="121"/>
      <c r="AD13" s="122"/>
      <c r="AE13" s="122">
        <f t="shared" si="3"/>
        <v>3.3333333333333335</v>
      </c>
      <c r="AF13" s="122"/>
      <c r="AG13" s="122"/>
      <c r="AH13" s="122">
        <f t="shared" si="4"/>
        <v>3.3333333333333335</v>
      </c>
      <c r="AI13" s="122"/>
      <c r="AJ13" s="122"/>
      <c r="AK13" s="122">
        <f t="shared" si="5"/>
        <v>3.3333333333333335</v>
      </c>
      <c r="AL13" s="122"/>
      <c r="AM13" s="122"/>
      <c r="AN13" s="122">
        <f t="shared" si="6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O4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f t="shared" si="1"/>
        <v>11.111111111111111</v>
      </c>
      <c r="Z16" s="50"/>
      <c r="AA16" s="50"/>
      <c r="AB16" s="50">
        <f t="shared" si="2"/>
        <v>11.111111111111111</v>
      </c>
      <c r="AC16" s="121"/>
      <c r="AD16" s="122"/>
      <c r="AE16" s="122">
        <f t="shared" si="3"/>
        <v>11.111111111111111</v>
      </c>
      <c r="AF16" s="122"/>
      <c r="AG16" s="122"/>
      <c r="AH16" s="122">
        <f t="shared" si="4"/>
        <v>11.111111111111111</v>
      </c>
      <c r="AI16" s="122"/>
      <c r="AJ16" s="122"/>
      <c r="AK16" s="122">
        <f t="shared" si="5"/>
        <v>11.111111111111111</v>
      </c>
      <c r="AL16" s="122"/>
      <c r="AM16" s="122"/>
      <c r="AN16" s="122">
        <f t="shared" si="6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f t="shared" si="1"/>
        <v>3.3333333333333335</v>
      </c>
      <c r="Z18" s="50"/>
      <c r="AA18" s="50"/>
      <c r="AB18" s="50">
        <f t="shared" si="2"/>
        <v>3.3333333333333335</v>
      </c>
      <c r="AC18" s="121"/>
      <c r="AD18" s="122"/>
      <c r="AE18" s="122">
        <f t="shared" si="3"/>
        <v>3.3333333333333335</v>
      </c>
      <c r="AF18" s="122"/>
      <c r="AG18" s="122"/>
      <c r="AH18" s="122">
        <f t="shared" si="4"/>
        <v>3.3333333333333335</v>
      </c>
      <c r="AI18" s="122"/>
      <c r="AJ18" s="122"/>
      <c r="AK18" s="122">
        <f t="shared" si="5"/>
        <v>3.3333333333333335</v>
      </c>
      <c r="AL18" s="122"/>
      <c r="AM18" s="122"/>
      <c r="AN18" s="122">
        <f t="shared" si="6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O4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10035144</v>
      </c>
      <c r="F22" s="71"/>
      <c r="G22" s="71"/>
      <c r="H22" s="71"/>
      <c r="I22" s="64"/>
      <c r="J22" s="64"/>
      <c r="K22" s="71"/>
      <c r="L22" s="116"/>
      <c r="M22" s="8"/>
      <c r="N22" s="91" t="s">
        <v>461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39">
        <v>30023546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428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f t="shared" si="1"/>
        <v>4.4444444444444446</v>
      </c>
      <c r="Z29" s="50"/>
      <c r="AA29" s="50"/>
      <c r="AB29" s="50">
        <f t="shared" si="2"/>
        <v>4.4444444444444446</v>
      </c>
      <c r="AC29" s="121"/>
      <c r="AD29" s="122"/>
      <c r="AE29" s="122">
        <f t="shared" si="3"/>
        <v>4.4444444444444446</v>
      </c>
      <c r="AF29" s="122"/>
      <c r="AG29" s="122"/>
      <c r="AH29" s="122">
        <f t="shared" si="4"/>
        <v>4.4444444444444446</v>
      </c>
      <c r="AI29" s="122"/>
      <c r="AJ29" s="122"/>
      <c r="AK29" s="122">
        <f t="shared" si="5"/>
        <v>4.4444444444444446</v>
      </c>
      <c r="AL29" s="122"/>
      <c r="AM29" s="122"/>
      <c r="AN29" s="122">
        <f t="shared" si="6"/>
        <v>4.4444444444444446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O3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f t="shared" si="1"/>
        <v>50</v>
      </c>
      <c r="Z30" s="50"/>
      <c r="AA30" s="50"/>
      <c r="AB30" s="50">
        <f t="shared" si="2"/>
        <v>50</v>
      </c>
      <c r="AC30" s="121"/>
      <c r="AD30" s="122"/>
      <c r="AE30" s="122">
        <f t="shared" si="3"/>
        <v>50</v>
      </c>
      <c r="AF30" s="122"/>
      <c r="AG30" s="122"/>
      <c r="AH30" s="122">
        <f t="shared" si="4"/>
        <v>50</v>
      </c>
      <c r="AI30" s="122"/>
      <c r="AJ30" s="122"/>
      <c r="AK30" s="122">
        <f t="shared" si="5"/>
        <v>50</v>
      </c>
      <c r="AL30" s="122"/>
      <c r="AM30" s="122"/>
      <c r="AN30" s="122">
        <f t="shared" si="6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f t="shared" si="1"/>
        <v>103.05555555555556</v>
      </c>
      <c r="Z31" s="50"/>
      <c r="AA31" s="50"/>
      <c r="AB31" s="50">
        <f t="shared" si="2"/>
        <v>103.05555555555556</v>
      </c>
      <c r="AC31" s="121"/>
      <c r="AD31" s="122"/>
      <c r="AE31" s="122">
        <f t="shared" si="3"/>
        <v>103.05555555555556</v>
      </c>
      <c r="AF31" s="122"/>
      <c r="AG31" s="122"/>
      <c r="AH31" s="122">
        <f t="shared" si="4"/>
        <v>103.05555555555556</v>
      </c>
      <c r="AI31" s="122"/>
      <c r="AJ31" s="122"/>
      <c r="AK31" s="122">
        <f t="shared" si="5"/>
        <v>103.05555555555556</v>
      </c>
      <c r="AL31" s="122"/>
      <c r="AM31" s="122"/>
      <c r="AN31" s="122">
        <f t="shared" si="6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9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f t="shared" si="1"/>
        <v>20.833333333333332</v>
      </c>
      <c r="Z32" s="50"/>
      <c r="AA32" s="50"/>
      <c r="AB32" s="50">
        <f t="shared" si="2"/>
        <v>20.833333333333332</v>
      </c>
      <c r="AC32" s="121"/>
      <c r="AD32" s="122"/>
      <c r="AE32" s="122">
        <f t="shared" si="3"/>
        <v>20.833333333333332</v>
      </c>
      <c r="AF32" s="122"/>
      <c r="AG32" s="122"/>
      <c r="AH32" s="122">
        <f t="shared" si="4"/>
        <v>20.833333333333332</v>
      </c>
      <c r="AI32" s="122"/>
      <c r="AJ32" s="122"/>
      <c r="AK32" s="122">
        <f t="shared" si="5"/>
        <v>20.833333333333332</v>
      </c>
      <c r="AL32" s="122"/>
      <c r="AM32" s="122"/>
      <c r="AN32" s="122">
        <f t="shared" si="6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9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f t="shared" si="1"/>
        <v>7.4999999999999991</v>
      </c>
      <c r="Z33" s="50"/>
      <c r="AA33" s="50"/>
      <c r="AB33" s="50">
        <f t="shared" si="2"/>
        <v>7.4999999999999991</v>
      </c>
      <c r="AC33" s="121"/>
      <c r="AD33" s="122"/>
      <c r="AE33" s="122">
        <f t="shared" si="3"/>
        <v>7.4999999999999991</v>
      </c>
      <c r="AF33" s="122"/>
      <c r="AG33" s="122"/>
      <c r="AH33" s="122">
        <f t="shared" si="4"/>
        <v>7.4999999999999991</v>
      </c>
      <c r="AI33" s="122"/>
      <c r="AJ33" s="122"/>
      <c r="AK33" s="122">
        <f t="shared" si="5"/>
        <v>7.4999999999999991</v>
      </c>
      <c r="AL33" s="122"/>
      <c r="AM33" s="122"/>
      <c r="AN33" s="122">
        <f t="shared" si="6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9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O2</f>
        <v>0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f t="shared" si="1"/>
        <v>8.3333333333333339</v>
      </c>
      <c r="Z39" s="50"/>
      <c r="AA39" s="50"/>
      <c r="AB39" s="50">
        <f t="shared" si="2"/>
        <v>8.3333333333333339</v>
      </c>
      <c r="AC39" s="121"/>
      <c r="AD39" s="122"/>
      <c r="AE39" s="122">
        <f t="shared" si="3"/>
        <v>8.3333333333333339</v>
      </c>
      <c r="AF39" s="122"/>
      <c r="AG39" s="122"/>
      <c r="AH39" s="122">
        <f t="shared" si="4"/>
        <v>8.3333333333333339</v>
      </c>
      <c r="AI39" s="122"/>
      <c r="AJ39" s="122"/>
      <c r="AK39" s="122">
        <f t="shared" si="5"/>
        <v>8.3333333333333339</v>
      </c>
      <c r="AL39" s="122"/>
      <c r="AM39" s="122"/>
      <c r="AN39" s="122">
        <f t="shared" si="6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0</v>
      </c>
      <c r="P41" s="10">
        <v>18</v>
      </c>
      <c r="Q41" s="11" t="s">
        <v>72</v>
      </c>
      <c r="R41" s="43">
        <f t="shared" si="0"/>
        <v>200</v>
      </c>
      <c r="X41" s="122"/>
      <c r="Y41" s="50">
        <f t="shared" si="1"/>
        <v>5</v>
      </c>
      <c r="Z41" s="50"/>
      <c r="AA41" s="50"/>
      <c r="AB41" s="50">
        <f t="shared" si="2"/>
        <v>5</v>
      </c>
      <c r="AC41" s="121"/>
      <c r="AD41" s="122"/>
      <c r="AE41" s="122">
        <f t="shared" si="3"/>
        <v>5</v>
      </c>
      <c r="AF41" s="122"/>
      <c r="AG41" s="122"/>
      <c r="AH41" s="122">
        <f t="shared" si="4"/>
        <v>5</v>
      </c>
      <c r="AI41" s="122"/>
      <c r="AJ41" s="122"/>
      <c r="AK41" s="122">
        <f t="shared" si="5"/>
        <v>5</v>
      </c>
      <c r="AL41" s="122"/>
      <c r="AM41" s="122"/>
      <c r="AN41" s="122">
        <f t="shared" si="6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10">O41</f>
        <v>0</v>
      </c>
      <c r="P42" s="10">
        <v>24</v>
      </c>
      <c r="Q42" s="11" t="s">
        <v>84</v>
      </c>
      <c r="R42" s="43">
        <f t="shared" si="0"/>
        <v>150</v>
      </c>
      <c r="X42" s="122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21"/>
      <c r="AD42" s="122"/>
      <c r="AE42" s="122">
        <f t="shared" si="3"/>
        <v>6.666666666666667</v>
      </c>
      <c r="AF42" s="122"/>
      <c r="AG42" s="122"/>
      <c r="AH42" s="122">
        <f t="shared" si="4"/>
        <v>6.666666666666667</v>
      </c>
      <c r="AI42" s="122"/>
      <c r="AJ42" s="122"/>
      <c r="AK42" s="122">
        <f t="shared" si="5"/>
        <v>6.666666666666667</v>
      </c>
      <c r="AL42" s="122"/>
      <c r="AM42" s="122"/>
      <c r="AN42" s="122">
        <f t="shared" si="6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10"/>
        <v>0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0</v>
      </c>
      <c r="P44" s="10">
        <v>9</v>
      </c>
      <c r="Q44" s="11" t="s">
        <v>72</v>
      </c>
      <c r="R44" s="43">
        <f t="shared" si="0"/>
        <v>400</v>
      </c>
      <c r="X44" s="122"/>
      <c r="Y44" s="50">
        <f t="shared" si="1"/>
        <v>2.5</v>
      </c>
      <c r="Z44" s="50"/>
      <c r="AA44" s="50"/>
      <c r="AB44" s="50">
        <f t="shared" si="2"/>
        <v>2.5</v>
      </c>
      <c r="AC44" s="121"/>
      <c r="AD44" s="122"/>
      <c r="AE44" s="122">
        <f t="shared" si="3"/>
        <v>2.5</v>
      </c>
      <c r="AF44" s="122"/>
      <c r="AG44" s="122"/>
      <c r="AH44" s="122">
        <f t="shared" si="4"/>
        <v>2.5</v>
      </c>
      <c r="AI44" s="122"/>
      <c r="AJ44" s="122"/>
      <c r="AK44" s="122">
        <f t="shared" si="5"/>
        <v>2.5</v>
      </c>
      <c r="AL44" s="122"/>
      <c r="AM44" s="122"/>
      <c r="AN44" s="122">
        <f t="shared" si="6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0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0</v>
      </c>
      <c r="P46" s="10">
        <v>9</v>
      </c>
      <c r="Q46" s="11" t="s">
        <v>72</v>
      </c>
      <c r="R46" s="43">
        <f t="shared" si="0"/>
        <v>400</v>
      </c>
      <c r="X46" s="122"/>
      <c r="Y46" s="50">
        <f t="shared" si="1"/>
        <v>2.5</v>
      </c>
      <c r="Z46" s="50"/>
      <c r="AA46" s="50"/>
      <c r="AB46" s="50">
        <f t="shared" si="2"/>
        <v>2.5</v>
      </c>
      <c r="AC46" s="121"/>
      <c r="AD46" s="122"/>
      <c r="AE46" s="122">
        <f t="shared" si="3"/>
        <v>2.5</v>
      </c>
      <c r="AF46" s="122"/>
      <c r="AG46" s="122"/>
      <c r="AH46" s="122">
        <f t="shared" si="4"/>
        <v>2.5</v>
      </c>
      <c r="AI46" s="122"/>
      <c r="AJ46" s="122"/>
      <c r="AK46" s="122">
        <f t="shared" si="5"/>
        <v>2.5</v>
      </c>
      <c r="AL46" s="122"/>
      <c r="AM46" s="122"/>
      <c r="AN46" s="122">
        <f t="shared" si="6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0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f t="shared" si="1"/>
        <v>39.166666666666664</v>
      </c>
      <c r="Z48" s="50"/>
      <c r="AA48" s="50"/>
      <c r="AB48" s="50">
        <f t="shared" si="2"/>
        <v>39.166666666666664</v>
      </c>
      <c r="AC48" s="121"/>
      <c r="AD48" s="122"/>
      <c r="AE48" s="122">
        <f t="shared" si="3"/>
        <v>39.166666666666664</v>
      </c>
      <c r="AF48" s="122"/>
      <c r="AG48" s="122"/>
      <c r="AH48" s="122">
        <f t="shared" si="4"/>
        <v>39.166666666666664</v>
      </c>
      <c r="AI48" s="122"/>
      <c r="AJ48" s="122"/>
      <c r="AK48" s="122">
        <f t="shared" si="5"/>
        <v>39.166666666666664</v>
      </c>
      <c r="AL48" s="122"/>
      <c r="AM48" s="122"/>
      <c r="AN48" s="122">
        <f t="shared" si="6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f t="shared" si="1"/>
        <v>7.4999999999999991</v>
      </c>
      <c r="Z49" s="50"/>
      <c r="AA49" s="50"/>
      <c r="AB49" s="50">
        <f t="shared" si="2"/>
        <v>7.4999999999999991</v>
      </c>
      <c r="AC49" s="121"/>
      <c r="AD49" s="122"/>
      <c r="AE49" s="122">
        <f t="shared" si="3"/>
        <v>7.4999999999999991</v>
      </c>
      <c r="AF49" s="122"/>
      <c r="AG49" s="122"/>
      <c r="AH49" s="122">
        <f t="shared" si="4"/>
        <v>7.4999999999999991</v>
      </c>
      <c r="AI49" s="122"/>
      <c r="AJ49" s="122"/>
      <c r="AK49" s="122">
        <f t="shared" si="5"/>
        <v>7.4999999999999991</v>
      </c>
      <c r="AL49" s="122"/>
      <c r="AM49" s="122"/>
      <c r="AN49" s="122">
        <f t="shared" si="6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1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f t="shared" si="1"/>
        <v>10</v>
      </c>
      <c r="Z50" s="50"/>
      <c r="AA50" s="50"/>
      <c r="AB50" s="50">
        <f t="shared" si="2"/>
        <v>10</v>
      </c>
      <c r="AC50" s="121"/>
      <c r="AD50" s="122"/>
      <c r="AE50" s="122">
        <f t="shared" si="3"/>
        <v>10</v>
      </c>
      <c r="AF50" s="122"/>
      <c r="AG50" s="122"/>
      <c r="AH50" s="122">
        <f t="shared" si="4"/>
        <v>10</v>
      </c>
      <c r="AI50" s="122"/>
      <c r="AJ50" s="122"/>
      <c r="AK50" s="122">
        <f t="shared" si="5"/>
        <v>10</v>
      </c>
      <c r="AL50" s="122"/>
      <c r="AM50" s="122"/>
      <c r="AN50" s="122">
        <f t="shared" si="6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1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f t="shared" si="1"/>
        <v>13.888888888888889</v>
      </c>
      <c r="Z53" s="50"/>
      <c r="AA53" s="50"/>
      <c r="AB53" s="50">
        <f t="shared" si="2"/>
        <v>13.888888888888889</v>
      </c>
      <c r="AC53" s="121"/>
      <c r="AD53" s="122"/>
      <c r="AE53" s="122">
        <f t="shared" si="3"/>
        <v>13.888888888888889</v>
      </c>
      <c r="AF53" s="122"/>
      <c r="AG53" s="122"/>
      <c r="AH53" s="122">
        <f t="shared" si="4"/>
        <v>13.888888888888889</v>
      </c>
      <c r="AI53" s="122"/>
      <c r="AJ53" s="122"/>
      <c r="AK53" s="122">
        <f t="shared" si="5"/>
        <v>13.888888888888889</v>
      </c>
      <c r="AL53" s="122"/>
      <c r="AM53" s="122"/>
      <c r="AN53" s="122">
        <f t="shared" si="6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0"/>
        <v>150</v>
      </c>
      <c r="X54" s="122"/>
      <c r="Y54" s="50">
        <f t="shared" si="1"/>
        <v>6.666666666666667</v>
      </c>
      <c r="Z54" s="50"/>
      <c r="AA54" s="50"/>
      <c r="AB54" s="50">
        <f t="shared" si="2"/>
        <v>6.666666666666667</v>
      </c>
      <c r="AC54" s="121"/>
      <c r="AD54" s="122"/>
      <c r="AE54" s="122">
        <f t="shared" si="3"/>
        <v>6.666666666666667</v>
      </c>
      <c r="AF54" s="122"/>
      <c r="AG54" s="122"/>
      <c r="AH54" s="122">
        <f t="shared" si="4"/>
        <v>6.666666666666667</v>
      </c>
      <c r="AI54" s="122"/>
      <c r="AJ54" s="122"/>
      <c r="AK54" s="122">
        <f t="shared" si="5"/>
        <v>6.666666666666667</v>
      </c>
      <c r="AL54" s="122"/>
      <c r="AM54" s="122"/>
      <c r="AN54" s="122">
        <f t="shared" si="6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2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3">3600/P56</f>
        <v>200</v>
      </c>
      <c r="X56" s="122"/>
      <c r="Y56" s="50">
        <f t="shared" ref="Y56" si="14">$Y$1/R56</f>
        <v>5</v>
      </c>
      <c r="Z56" s="50"/>
      <c r="AA56" s="50"/>
      <c r="AB56" s="50">
        <f t="shared" ref="AB56" si="15">$Y$1/R56</f>
        <v>5</v>
      </c>
      <c r="AC56" s="121"/>
      <c r="AD56" s="122"/>
      <c r="AE56" s="122">
        <f t="shared" ref="AE56" si="16">$Y$1/R56</f>
        <v>5</v>
      </c>
      <c r="AF56" s="122"/>
      <c r="AG56" s="122"/>
      <c r="AH56" s="122">
        <f t="shared" ref="AH56" si="17">$Y$1/R56</f>
        <v>5</v>
      </c>
      <c r="AI56" s="122"/>
      <c r="AJ56" s="122"/>
      <c r="AK56" s="122">
        <f t="shared" ref="AK56" si="18">$Y$1/R56</f>
        <v>5</v>
      </c>
      <c r="AL56" s="122"/>
      <c r="AM56" s="122"/>
      <c r="AN56" s="122">
        <f t="shared" ref="AN56" si="19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0"/>
        <v>300</v>
      </c>
      <c r="X58" s="122"/>
      <c r="Y58" s="50">
        <f t="shared" si="1"/>
        <v>3.3333333333333335</v>
      </c>
      <c r="Z58" s="50"/>
      <c r="AA58" s="50"/>
      <c r="AB58" s="50">
        <f t="shared" si="2"/>
        <v>3.3333333333333335</v>
      </c>
      <c r="AC58" s="121"/>
      <c r="AD58" s="122"/>
      <c r="AE58" s="122">
        <f t="shared" si="3"/>
        <v>3.3333333333333335</v>
      </c>
      <c r="AF58" s="122"/>
      <c r="AG58" s="122"/>
      <c r="AH58" s="122">
        <f t="shared" si="4"/>
        <v>3.3333333333333335</v>
      </c>
      <c r="AI58" s="122"/>
      <c r="AJ58" s="122"/>
      <c r="AK58" s="122">
        <f t="shared" si="5"/>
        <v>3.3333333333333335</v>
      </c>
      <c r="AL58" s="122"/>
      <c r="AM58" s="122"/>
      <c r="AN58" s="122">
        <f t="shared" si="6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0"/>
        <v>39.560439560439562</v>
      </c>
      <c r="X60" s="122"/>
      <c r="Y60" s="50">
        <f t="shared" si="1"/>
        <v>25.277777777777775</v>
      </c>
      <c r="Z60" s="50"/>
      <c r="AA60" s="50"/>
      <c r="AB60" s="50">
        <f t="shared" si="2"/>
        <v>25.277777777777775</v>
      </c>
      <c r="AC60" s="121"/>
      <c r="AD60" s="122"/>
      <c r="AE60" s="122">
        <f t="shared" si="3"/>
        <v>25.277777777777775</v>
      </c>
      <c r="AF60" s="122"/>
      <c r="AG60" s="122"/>
      <c r="AH60" s="122">
        <f t="shared" si="4"/>
        <v>25.277777777777775</v>
      </c>
      <c r="AI60" s="122"/>
      <c r="AJ60" s="122"/>
      <c r="AK60" s="122">
        <f t="shared" si="5"/>
        <v>25.277777777777775</v>
      </c>
      <c r="AL60" s="122"/>
      <c r="AM60" s="122"/>
      <c r="AN60" s="122">
        <f t="shared" si="6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0"/>
        <v>133.33333333333334</v>
      </c>
      <c r="X61" s="122"/>
      <c r="Y61" s="50">
        <f t="shared" si="1"/>
        <v>7.4999999999999991</v>
      </c>
      <c r="Z61" s="50"/>
      <c r="AA61" s="50"/>
      <c r="AB61" s="50">
        <f t="shared" si="2"/>
        <v>7.4999999999999991</v>
      </c>
      <c r="AC61" s="121"/>
      <c r="AD61" s="122"/>
      <c r="AE61" s="122">
        <f t="shared" si="3"/>
        <v>7.4999999999999991</v>
      </c>
      <c r="AF61" s="122"/>
      <c r="AG61" s="122"/>
      <c r="AH61" s="122">
        <f t="shared" si="4"/>
        <v>7.4999999999999991</v>
      </c>
      <c r="AI61" s="122"/>
      <c r="AJ61" s="122"/>
      <c r="AK61" s="122">
        <f t="shared" si="5"/>
        <v>7.4999999999999991</v>
      </c>
      <c r="AL61" s="122"/>
      <c r="AM61" s="122"/>
      <c r="AN61" s="122">
        <f t="shared" si="6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20">O61</f>
        <v>1</v>
      </c>
      <c r="P62" s="10">
        <v>36</v>
      </c>
      <c r="Q62" s="11" t="s">
        <v>84</v>
      </c>
      <c r="R62" s="43">
        <f t="shared" si="0"/>
        <v>100</v>
      </c>
      <c r="X62" s="122"/>
      <c r="Y62" s="50">
        <f t="shared" si="1"/>
        <v>10</v>
      </c>
      <c r="Z62" s="50"/>
      <c r="AA62" s="50"/>
      <c r="AB62" s="50">
        <f t="shared" si="2"/>
        <v>10</v>
      </c>
      <c r="AC62" s="121"/>
      <c r="AD62" s="122"/>
      <c r="AE62" s="122">
        <f t="shared" si="3"/>
        <v>10</v>
      </c>
      <c r="AF62" s="122"/>
      <c r="AG62" s="122"/>
      <c r="AH62" s="122">
        <f t="shared" si="4"/>
        <v>10</v>
      </c>
      <c r="AI62" s="122"/>
      <c r="AJ62" s="122"/>
      <c r="AK62" s="122">
        <f t="shared" si="5"/>
        <v>10</v>
      </c>
      <c r="AL62" s="122"/>
      <c r="AM62" s="122"/>
      <c r="AN62" s="122">
        <f t="shared" si="6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20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0"/>
        <v>72</v>
      </c>
      <c r="X65" s="122"/>
      <c r="Y65" s="50">
        <f t="shared" si="1"/>
        <v>13.888888888888889</v>
      </c>
      <c r="Z65" s="50"/>
      <c r="AA65" s="50"/>
      <c r="AB65" s="50">
        <f t="shared" si="2"/>
        <v>13.888888888888889</v>
      </c>
      <c r="AC65" s="121"/>
      <c r="AD65" s="122"/>
      <c r="AE65" s="122">
        <f t="shared" si="3"/>
        <v>13.888888888888889</v>
      </c>
      <c r="AF65" s="122"/>
      <c r="AG65" s="122"/>
      <c r="AH65" s="122">
        <f t="shared" si="4"/>
        <v>13.888888888888889</v>
      </c>
      <c r="AI65" s="122"/>
      <c r="AJ65" s="122"/>
      <c r="AK65" s="122">
        <f t="shared" si="5"/>
        <v>13.888888888888889</v>
      </c>
      <c r="AL65" s="122"/>
      <c r="AM65" s="122"/>
      <c r="AN65" s="122">
        <f t="shared" si="6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1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2">3600/P68</f>
        <v>200</v>
      </c>
      <c r="X68" s="122"/>
      <c r="Y68" s="50">
        <f t="shared" ref="Y68" si="23">$Y$1/R68</f>
        <v>5</v>
      </c>
      <c r="Z68" s="50"/>
      <c r="AA68" s="50"/>
      <c r="AB68" s="50">
        <f t="shared" ref="AB68" si="24">$Y$1/R68</f>
        <v>5</v>
      </c>
      <c r="AC68" s="121"/>
      <c r="AD68" s="122"/>
      <c r="AE68" s="122">
        <f t="shared" ref="AE68" si="25">$Y$1/R68</f>
        <v>5</v>
      </c>
      <c r="AF68" s="122"/>
      <c r="AG68" s="122"/>
      <c r="AH68" s="122">
        <f t="shared" ref="AH68" si="26">$Y$1/R68</f>
        <v>5</v>
      </c>
      <c r="AI68" s="122"/>
      <c r="AJ68" s="122"/>
      <c r="AK68" s="122">
        <f t="shared" ref="AK68" si="27">$Y$1/R68</f>
        <v>5</v>
      </c>
      <c r="AL68" s="122"/>
      <c r="AM68" s="122"/>
      <c r="AN68" s="122">
        <f t="shared" ref="AN68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2"/>
        <v>300</v>
      </c>
      <c r="X70" s="122"/>
      <c r="Y70" s="50">
        <f t="shared" ref="Y70" si="29">$Y$1/R70</f>
        <v>3.3333333333333335</v>
      </c>
      <c r="Z70" s="50"/>
      <c r="AA70" s="50"/>
      <c r="AB70" s="50">
        <f t="shared" ref="AB70" si="30">$Y$1/R70</f>
        <v>3.3333333333333335</v>
      </c>
      <c r="AC70" s="121"/>
      <c r="AD70" s="122"/>
      <c r="AE70" s="122">
        <f t="shared" ref="AE70" si="31">$Y$1/R70</f>
        <v>3.3333333333333335</v>
      </c>
      <c r="AF70" s="122"/>
      <c r="AG70" s="122"/>
      <c r="AH70" s="122">
        <f t="shared" ref="AH70" si="32">$Y$1/R70</f>
        <v>3.3333333333333335</v>
      </c>
      <c r="AI70" s="122"/>
      <c r="AJ70" s="122"/>
      <c r="AK70" s="122">
        <f t="shared" ref="AK70" si="33">$Y$1/R70</f>
        <v>3.3333333333333335</v>
      </c>
      <c r="AL70" s="122"/>
      <c r="AM70" s="122"/>
      <c r="AN70" s="122">
        <f t="shared" ref="AN70" si="34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10035144</v>
      </c>
      <c r="F75" s="71"/>
      <c r="G75" s="71"/>
      <c r="H75" s="71"/>
      <c r="I75" s="64"/>
      <c r="J75" s="64"/>
      <c r="K75" s="71"/>
      <c r="L75" s="116"/>
      <c r="M75" s="8"/>
      <c r="N75" s="91" t="s">
        <v>461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39">
        <v>30023547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429</v>
      </c>
      <c r="O82" s="10">
        <f>3*O3</f>
        <v>3</v>
      </c>
      <c r="P82" s="10">
        <f>16</f>
        <v>16</v>
      </c>
      <c r="Q82" s="11" t="s">
        <v>75</v>
      </c>
      <c r="R82" s="43">
        <f t="shared" ref="R82:R127" si="35">3600/P82</f>
        <v>225</v>
      </c>
      <c r="X82" s="122"/>
      <c r="Y82" s="50">
        <f t="shared" ref="Y82:Y127" si="36">$Y$1/R82</f>
        <v>4.4444444444444446</v>
      </c>
      <c r="Z82" s="50"/>
      <c r="AA82" s="50"/>
      <c r="AB82" s="50">
        <f t="shared" ref="AB82:AB127" si="37">$Y$1/R82</f>
        <v>4.4444444444444446</v>
      </c>
      <c r="AC82" s="121"/>
      <c r="AD82" s="122"/>
      <c r="AE82" s="122">
        <f t="shared" ref="AE82:AE127" si="38">$Y$1/R82</f>
        <v>4.4444444444444446</v>
      </c>
      <c r="AF82" s="122"/>
      <c r="AG82" s="122"/>
      <c r="AH82" s="122">
        <f t="shared" ref="AH82:AH127" si="39">$Y$1/R82</f>
        <v>4.4444444444444446</v>
      </c>
      <c r="AI82" s="122"/>
      <c r="AJ82" s="122"/>
      <c r="AK82" s="122">
        <f t="shared" ref="AK82:AK127" si="40">$Y$1/R82</f>
        <v>4.4444444444444446</v>
      </c>
      <c r="AL82" s="122"/>
      <c r="AM82" s="122"/>
      <c r="AN82" s="122">
        <f t="shared" ref="AN82:AN127" si="41">$Y$1/R82</f>
        <v>4.4444444444444446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si="35"/>
        <v>40</v>
      </c>
      <c r="X83" s="122"/>
      <c r="Y83" s="50">
        <f t="shared" si="36"/>
        <v>25</v>
      </c>
      <c r="Z83" s="50"/>
      <c r="AA83" s="50"/>
      <c r="AB83" s="50">
        <f t="shared" si="37"/>
        <v>25</v>
      </c>
      <c r="AC83" s="121"/>
      <c r="AD83" s="122"/>
      <c r="AE83" s="122">
        <f t="shared" si="38"/>
        <v>25</v>
      </c>
      <c r="AF83" s="122"/>
      <c r="AG83" s="122"/>
      <c r="AH83" s="122">
        <f t="shared" si="39"/>
        <v>25</v>
      </c>
      <c r="AI83" s="122"/>
      <c r="AJ83" s="122"/>
      <c r="AK83" s="122">
        <f t="shared" si="40"/>
        <v>25</v>
      </c>
      <c r="AL83" s="122"/>
      <c r="AM83" s="122"/>
      <c r="AN83" s="122">
        <f t="shared" si="41"/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2">$O$82</f>
        <v>3</v>
      </c>
      <c r="P84" s="10">
        <v>9</v>
      </c>
      <c r="Q84" s="11" t="s">
        <v>72</v>
      </c>
      <c r="R84" s="43">
        <f t="shared" si="35"/>
        <v>400</v>
      </c>
      <c r="X84" s="122"/>
      <c r="Y84" s="50">
        <f t="shared" si="36"/>
        <v>2.5</v>
      </c>
      <c r="Z84" s="50"/>
      <c r="AA84" s="50"/>
      <c r="AB84" s="50">
        <f t="shared" si="37"/>
        <v>2.5</v>
      </c>
      <c r="AC84" s="121"/>
      <c r="AD84" s="122"/>
      <c r="AE84" s="122">
        <f t="shared" si="38"/>
        <v>2.5</v>
      </c>
      <c r="AF84" s="122"/>
      <c r="AG84" s="122"/>
      <c r="AH84" s="122">
        <f t="shared" si="39"/>
        <v>2.5</v>
      </c>
      <c r="AI84" s="122"/>
      <c r="AJ84" s="122"/>
      <c r="AK84" s="122">
        <f t="shared" si="40"/>
        <v>2.5</v>
      </c>
      <c r="AL84" s="122"/>
      <c r="AM84" s="122"/>
      <c r="AN84" s="122">
        <f t="shared" si="41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2"/>
        <v>3</v>
      </c>
      <c r="P85" s="10">
        <v>12</v>
      </c>
      <c r="Q85" s="11" t="s">
        <v>84</v>
      </c>
      <c r="R85" s="43">
        <f t="shared" si="35"/>
        <v>300</v>
      </c>
      <c r="X85" s="122"/>
      <c r="Y85" s="50">
        <f t="shared" si="36"/>
        <v>3.3333333333333335</v>
      </c>
      <c r="Z85" s="50"/>
      <c r="AA85" s="50"/>
      <c r="AB85" s="50">
        <f t="shared" si="37"/>
        <v>3.3333333333333335</v>
      </c>
      <c r="AC85" s="121"/>
      <c r="AD85" s="122"/>
      <c r="AE85" s="122">
        <f t="shared" si="38"/>
        <v>3.3333333333333335</v>
      </c>
      <c r="AF85" s="122"/>
      <c r="AG85" s="122"/>
      <c r="AH85" s="122">
        <f t="shared" si="39"/>
        <v>3.3333333333333335</v>
      </c>
      <c r="AI85" s="122"/>
      <c r="AJ85" s="122"/>
      <c r="AK85" s="122">
        <f t="shared" si="40"/>
        <v>3.3333333333333335</v>
      </c>
      <c r="AL85" s="122"/>
      <c r="AM85" s="122"/>
      <c r="AN85" s="122">
        <f t="shared" si="41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2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2"/>
        <v>3</v>
      </c>
      <c r="P87" s="10">
        <v>36</v>
      </c>
      <c r="Q87" s="11" t="s">
        <v>72</v>
      </c>
      <c r="R87" s="43">
        <f t="shared" si="35"/>
        <v>100</v>
      </c>
      <c r="X87" s="122"/>
      <c r="Y87" s="50">
        <f t="shared" si="36"/>
        <v>10</v>
      </c>
      <c r="Z87" s="50"/>
      <c r="AA87" s="50"/>
      <c r="AB87" s="50">
        <f t="shared" si="37"/>
        <v>10</v>
      </c>
      <c r="AC87" s="121"/>
      <c r="AD87" s="122"/>
      <c r="AE87" s="122">
        <f t="shared" si="38"/>
        <v>10</v>
      </c>
      <c r="AF87" s="122"/>
      <c r="AG87" s="122"/>
      <c r="AH87" s="122">
        <f t="shared" si="39"/>
        <v>10</v>
      </c>
      <c r="AI87" s="122"/>
      <c r="AJ87" s="122"/>
      <c r="AK87" s="122">
        <f t="shared" si="40"/>
        <v>10</v>
      </c>
      <c r="AL87" s="122"/>
      <c r="AM87" s="122"/>
      <c r="AN87" s="122">
        <f t="shared" si="41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2"/>
        <v>3</v>
      </c>
      <c r="P88" s="10">
        <v>72</v>
      </c>
      <c r="Q88" s="11" t="s">
        <v>84</v>
      </c>
      <c r="R88" s="43">
        <f t="shared" si="35"/>
        <v>50</v>
      </c>
      <c r="X88" s="122"/>
      <c r="Y88" s="50">
        <f t="shared" si="36"/>
        <v>20</v>
      </c>
      <c r="Z88" s="50"/>
      <c r="AA88" s="50"/>
      <c r="AB88" s="50">
        <f t="shared" si="37"/>
        <v>20</v>
      </c>
      <c r="AC88" s="121"/>
      <c r="AD88" s="122"/>
      <c r="AE88" s="122">
        <f t="shared" si="38"/>
        <v>20</v>
      </c>
      <c r="AF88" s="122"/>
      <c r="AG88" s="122"/>
      <c r="AH88" s="122">
        <f t="shared" si="39"/>
        <v>20</v>
      </c>
      <c r="AI88" s="122"/>
      <c r="AJ88" s="122"/>
      <c r="AK88" s="122">
        <f t="shared" si="40"/>
        <v>20</v>
      </c>
      <c r="AL88" s="122"/>
      <c r="AM88" s="122"/>
      <c r="AN88" s="122">
        <f t="shared" si="41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2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2"/>
        <v>3</v>
      </c>
      <c r="P90" s="10">
        <v>12</v>
      </c>
      <c r="Q90" s="11" t="s">
        <v>84</v>
      </c>
      <c r="R90" s="43">
        <f t="shared" si="35"/>
        <v>300</v>
      </c>
      <c r="X90" s="122"/>
      <c r="Y90" s="50">
        <f t="shared" si="36"/>
        <v>3.3333333333333335</v>
      </c>
      <c r="Z90" s="50"/>
      <c r="AA90" s="50"/>
      <c r="AB90" s="50">
        <f t="shared" si="37"/>
        <v>3.3333333333333335</v>
      </c>
      <c r="AC90" s="121"/>
      <c r="AD90" s="122"/>
      <c r="AE90" s="122">
        <f t="shared" si="38"/>
        <v>3.3333333333333335</v>
      </c>
      <c r="AF90" s="122"/>
      <c r="AG90" s="122"/>
      <c r="AH90" s="122">
        <f t="shared" si="39"/>
        <v>3.3333333333333335</v>
      </c>
      <c r="AI90" s="122"/>
      <c r="AJ90" s="122"/>
      <c r="AK90" s="122">
        <f t="shared" si="40"/>
        <v>3.3333333333333335</v>
      </c>
      <c r="AL90" s="122"/>
      <c r="AM90" s="122"/>
      <c r="AN90" s="122">
        <f t="shared" si="41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2"/>
        <v>3</v>
      </c>
      <c r="P91" s="10">
        <v>9</v>
      </c>
      <c r="Q91" s="11" t="s">
        <v>72</v>
      </c>
      <c r="R91" s="43">
        <f t="shared" si="35"/>
        <v>400</v>
      </c>
      <c r="X91" s="122"/>
      <c r="Y91" s="50">
        <f t="shared" si="36"/>
        <v>2.5</v>
      </c>
      <c r="Z91" s="50"/>
      <c r="AA91" s="50"/>
      <c r="AB91" s="50">
        <f t="shared" si="37"/>
        <v>2.5</v>
      </c>
      <c r="AC91" s="121"/>
      <c r="AD91" s="122"/>
      <c r="AE91" s="122">
        <f t="shared" si="38"/>
        <v>2.5</v>
      </c>
      <c r="AF91" s="122"/>
      <c r="AG91" s="122"/>
      <c r="AH91" s="122">
        <f t="shared" si="39"/>
        <v>2.5</v>
      </c>
      <c r="AI91" s="122"/>
      <c r="AJ91" s="122"/>
      <c r="AK91" s="122">
        <f t="shared" si="40"/>
        <v>2.5</v>
      </c>
      <c r="AL91" s="122"/>
      <c r="AM91" s="122"/>
      <c r="AN91" s="122">
        <f t="shared" si="41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2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10035144</v>
      </c>
      <c r="F93" s="71"/>
      <c r="G93" s="71"/>
      <c r="H93" s="71"/>
      <c r="I93" s="64"/>
      <c r="J93" s="64"/>
      <c r="K93" s="71"/>
      <c r="L93" s="116"/>
      <c r="M93" s="8"/>
      <c r="N93" s="91" t="s">
        <v>461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151">
        <v>30023548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430</v>
      </c>
      <c r="O100" s="10">
        <f>4*O3</f>
        <v>4</v>
      </c>
      <c r="P100" s="10">
        <f>16</f>
        <v>16</v>
      </c>
      <c r="Q100" s="11" t="s">
        <v>75</v>
      </c>
      <c r="R100" s="43">
        <f t="shared" si="35"/>
        <v>225</v>
      </c>
      <c r="X100" s="122"/>
      <c r="Y100" s="50">
        <f t="shared" si="36"/>
        <v>4.4444444444444446</v>
      </c>
      <c r="Z100" s="50"/>
      <c r="AA100" s="50"/>
      <c r="AB100" s="50">
        <f t="shared" si="37"/>
        <v>4.4444444444444446</v>
      </c>
      <c r="AC100" s="121"/>
      <c r="AD100" s="122"/>
      <c r="AE100" s="122">
        <f t="shared" si="38"/>
        <v>4.4444444444444446</v>
      </c>
      <c r="AF100" s="122"/>
      <c r="AG100" s="122"/>
      <c r="AH100" s="122">
        <f t="shared" si="39"/>
        <v>4.4444444444444446</v>
      </c>
      <c r="AI100" s="122"/>
      <c r="AJ100" s="122"/>
      <c r="AK100" s="122">
        <f t="shared" si="40"/>
        <v>4.4444444444444446</v>
      </c>
      <c r="AL100" s="122"/>
      <c r="AM100" s="122"/>
      <c r="AN100" s="122">
        <f t="shared" si="41"/>
        <v>4.4444444444444446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5"/>
        <v>36</v>
      </c>
      <c r="X101" s="122"/>
      <c r="Y101" s="50">
        <f t="shared" si="36"/>
        <v>27.777777777777779</v>
      </c>
      <c r="Z101" s="50"/>
      <c r="AA101" s="50"/>
      <c r="AB101" s="50">
        <f t="shared" si="37"/>
        <v>27.777777777777779</v>
      </c>
      <c r="AC101" s="121"/>
      <c r="AD101" s="122"/>
      <c r="AE101" s="122">
        <f t="shared" si="38"/>
        <v>27.777777777777779</v>
      </c>
      <c r="AF101" s="122"/>
      <c r="AG101" s="122"/>
      <c r="AH101" s="122">
        <f t="shared" si="39"/>
        <v>27.777777777777779</v>
      </c>
      <c r="AI101" s="122"/>
      <c r="AJ101" s="122"/>
      <c r="AK101" s="122">
        <f t="shared" si="40"/>
        <v>27.777777777777779</v>
      </c>
      <c r="AL101" s="122"/>
      <c r="AM101" s="122"/>
      <c r="AN101" s="122">
        <f t="shared" si="41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3">$O$100</f>
        <v>4</v>
      </c>
      <c r="P102" s="10">
        <v>9</v>
      </c>
      <c r="Q102" s="11" t="s">
        <v>72</v>
      </c>
      <c r="R102" s="43">
        <f t="shared" si="35"/>
        <v>400</v>
      </c>
      <c r="X102" s="122"/>
      <c r="Y102" s="50">
        <f t="shared" si="36"/>
        <v>2.5</v>
      </c>
      <c r="Z102" s="50"/>
      <c r="AA102" s="50"/>
      <c r="AB102" s="50">
        <f t="shared" si="37"/>
        <v>2.5</v>
      </c>
      <c r="AC102" s="121"/>
      <c r="AD102" s="122"/>
      <c r="AE102" s="122">
        <f t="shared" si="38"/>
        <v>2.5</v>
      </c>
      <c r="AF102" s="122"/>
      <c r="AG102" s="122"/>
      <c r="AH102" s="122">
        <f t="shared" si="39"/>
        <v>2.5</v>
      </c>
      <c r="AI102" s="122"/>
      <c r="AJ102" s="122"/>
      <c r="AK102" s="122">
        <f t="shared" si="40"/>
        <v>2.5</v>
      </c>
      <c r="AL102" s="122"/>
      <c r="AM102" s="122"/>
      <c r="AN102" s="122">
        <f t="shared" si="41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3"/>
        <v>4</v>
      </c>
      <c r="P103" s="10">
        <v>12</v>
      </c>
      <c r="Q103" s="11" t="s">
        <v>84</v>
      </c>
      <c r="R103" s="43">
        <f t="shared" si="35"/>
        <v>300</v>
      </c>
      <c r="X103" s="122"/>
      <c r="Y103" s="50">
        <f t="shared" si="36"/>
        <v>3.3333333333333335</v>
      </c>
      <c r="Z103" s="50"/>
      <c r="AA103" s="50"/>
      <c r="AB103" s="50">
        <f t="shared" si="37"/>
        <v>3.3333333333333335</v>
      </c>
      <c r="AC103" s="121"/>
      <c r="AD103" s="122"/>
      <c r="AE103" s="122">
        <f t="shared" si="38"/>
        <v>3.3333333333333335</v>
      </c>
      <c r="AF103" s="122"/>
      <c r="AG103" s="122"/>
      <c r="AH103" s="122">
        <f t="shared" si="39"/>
        <v>3.3333333333333335</v>
      </c>
      <c r="AI103" s="122"/>
      <c r="AJ103" s="122"/>
      <c r="AK103" s="122">
        <f t="shared" si="40"/>
        <v>3.3333333333333335</v>
      </c>
      <c r="AL103" s="122"/>
      <c r="AM103" s="122"/>
      <c r="AN103" s="122">
        <f t="shared" si="41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3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3"/>
        <v>4</v>
      </c>
      <c r="P105" s="10">
        <v>36</v>
      </c>
      <c r="Q105" s="11" t="s">
        <v>72</v>
      </c>
      <c r="R105" s="43">
        <f t="shared" si="35"/>
        <v>100</v>
      </c>
      <c r="X105" s="122"/>
      <c r="Y105" s="50">
        <f t="shared" si="36"/>
        <v>10</v>
      </c>
      <c r="Z105" s="50"/>
      <c r="AA105" s="50"/>
      <c r="AB105" s="50">
        <f t="shared" si="37"/>
        <v>10</v>
      </c>
      <c r="AC105" s="121"/>
      <c r="AD105" s="122"/>
      <c r="AE105" s="122">
        <f t="shared" si="38"/>
        <v>10</v>
      </c>
      <c r="AF105" s="122"/>
      <c r="AG105" s="122"/>
      <c r="AH105" s="122">
        <f t="shared" si="39"/>
        <v>10</v>
      </c>
      <c r="AI105" s="122"/>
      <c r="AJ105" s="122"/>
      <c r="AK105" s="122">
        <f t="shared" si="40"/>
        <v>10</v>
      </c>
      <c r="AL105" s="122"/>
      <c r="AM105" s="122"/>
      <c r="AN105" s="122">
        <f t="shared" si="41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3"/>
        <v>4</v>
      </c>
      <c r="P106" s="10">
        <v>72</v>
      </c>
      <c r="Q106" s="11" t="s">
        <v>84</v>
      </c>
      <c r="R106" s="43">
        <f t="shared" si="35"/>
        <v>50</v>
      </c>
      <c r="X106" s="122"/>
      <c r="Y106" s="50">
        <f t="shared" si="36"/>
        <v>20</v>
      </c>
      <c r="Z106" s="50"/>
      <c r="AA106" s="50"/>
      <c r="AB106" s="50">
        <f t="shared" si="37"/>
        <v>20</v>
      </c>
      <c r="AC106" s="121"/>
      <c r="AD106" s="122"/>
      <c r="AE106" s="122">
        <f t="shared" si="38"/>
        <v>20</v>
      </c>
      <c r="AF106" s="122"/>
      <c r="AG106" s="122"/>
      <c r="AH106" s="122">
        <f t="shared" si="39"/>
        <v>20</v>
      </c>
      <c r="AI106" s="122"/>
      <c r="AJ106" s="122"/>
      <c r="AK106" s="122">
        <f t="shared" si="40"/>
        <v>20</v>
      </c>
      <c r="AL106" s="122"/>
      <c r="AM106" s="122"/>
      <c r="AN106" s="122">
        <f t="shared" si="41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3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3"/>
        <v>4</v>
      </c>
      <c r="P108" s="10">
        <v>12</v>
      </c>
      <c r="Q108" s="11" t="s">
        <v>84</v>
      </c>
      <c r="R108" s="43">
        <f t="shared" si="35"/>
        <v>300</v>
      </c>
      <c r="X108" s="122"/>
      <c r="Y108" s="50">
        <f t="shared" si="36"/>
        <v>3.3333333333333335</v>
      </c>
      <c r="Z108" s="50"/>
      <c r="AA108" s="50"/>
      <c r="AB108" s="50">
        <f t="shared" si="37"/>
        <v>3.3333333333333335</v>
      </c>
      <c r="AC108" s="121"/>
      <c r="AD108" s="122"/>
      <c r="AE108" s="122">
        <f t="shared" si="38"/>
        <v>3.3333333333333335</v>
      </c>
      <c r="AF108" s="122"/>
      <c r="AG108" s="122"/>
      <c r="AH108" s="122">
        <f t="shared" si="39"/>
        <v>3.3333333333333335</v>
      </c>
      <c r="AI108" s="122"/>
      <c r="AJ108" s="122"/>
      <c r="AK108" s="122">
        <f t="shared" si="40"/>
        <v>3.3333333333333335</v>
      </c>
      <c r="AL108" s="122"/>
      <c r="AM108" s="122"/>
      <c r="AN108" s="122">
        <f t="shared" si="41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3"/>
        <v>4</v>
      </c>
      <c r="P109" s="10">
        <v>9</v>
      </c>
      <c r="Q109" s="11" t="s">
        <v>72</v>
      </c>
      <c r="R109" s="43">
        <f t="shared" si="35"/>
        <v>400</v>
      </c>
      <c r="X109" s="122"/>
      <c r="Y109" s="50">
        <f t="shared" si="36"/>
        <v>2.5</v>
      </c>
      <c r="Z109" s="50"/>
      <c r="AA109" s="50"/>
      <c r="AB109" s="50">
        <f t="shared" si="37"/>
        <v>2.5</v>
      </c>
      <c r="AC109" s="121"/>
      <c r="AD109" s="122"/>
      <c r="AE109" s="122">
        <f t="shared" si="38"/>
        <v>2.5</v>
      </c>
      <c r="AF109" s="122"/>
      <c r="AG109" s="122"/>
      <c r="AH109" s="122">
        <f t="shared" si="39"/>
        <v>2.5</v>
      </c>
      <c r="AI109" s="122"/>
      <c r="AJ109" s="122"/>
      <c r="AK109" s="122">
        <f t="shared" si="40"/>
        <v>2.5</v>
      </c>
      <c r="AL109" s="122"/>
      <c r="AM109" s="122"/>
      <c r="AN109" s="122">
        <f t="shared" si="41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3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10035144</v>
      </c>
      <c r="F111" s="71"/>
      <c r="G111" s="71"/>
      <c r="H111" s="71"/>
      <c r="I111" s="64"/>
      <c r="J111" s="64"/>
      <c r="K111" s="71"/>
      <c r="L111" s="116"/>
      <c r="M111" s="8"/>
      <c r="N111" s="91" t="s">
        <v>461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151">
        <v>30023549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431</v>
      </c>
      <c r="O118" s="10">
        <v>2</v>
      </c>
      <c r="P118" s="10">
        <f>16</f>
        <v>16</v>
      </c>
      <c r="Q118" s="11" t="s">
        <v>75</v>
      </c>
      <c r="R118" s="43">
        <f t="shared" si="35"/>
        <v>225</v>
      </c>
      <c r="X118" s="122"/>
      <c r="Y118" s="50">
        <f t="shared" si="36"/>
        <v>4.4444444444444446</v>
      </c>
      <c r="Z118" s="50"/>
      <c r="AA118" s="50"/>
      <c r="AB118" s="50">
        <f t="shared" si="37"/>
        <v>4.4444444444444446</v>
      </c>
      <c r="AC118" s="121"/>
      <c r="AD118" s="122"/>
      <c r="AE118" s="122">
        <f t="shared" si="38"/>
        <v>4.4444444444444446</v>
      </c>
      <c r="AF118" s="122"/>
      <c r="AG118" s="122"/>
      <c r="AH118" s="122">
        <f t="shared" si="39"/>
        <v>4.4444444444444446</v>
      </c>
      <c r="AI118" s="122"/>
      <c r="AJ118" s="122"/>
      <c r="AK118" s="122">
        <f t="shared" si="40"/>
        <v>4.4444444444444446</v>
      </c>
      <c r="AL118" s="122"/>
      <c r="AM118" s="122"/>
      <c r="AN118" s="122">
        <f t="shared" si="41"/>
        <v>4.4444444444444446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10035144</v>
      </c>
      <c r="F120" s="71"/>
      <c r="G120" s="71"/>
      <c r="H120" s="71"/>
      <c r="I120" s="64"/>
      <c r="J120" s="64"/>
      <c r="K120" s="71"/>
      <c r="L120" s="116"/>
      <c r="M120" s="8"/>
      <c r="N120" s="91" t="s">
        <v>461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151">
        <v>30023550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432</v>
      </c>
      <c r="O127" s="10">
        <v>1</v>
      </c>
      <c r="P127" s="10">
        <f>16</f>
        <v>16</v>
      </c>
      <c r="Q127" s="11" t="s">
        <v>75</v>
      </c>
      <c r="R127" s="43">
        <f t="shared" si="35"/>
        <v>225</v>
      </c>
      <c r="X127" s="122"/>
      <c r="Y127" s="50">
        <f t="shared" si="36"/>
        <v>4.4444444444444446</v>
      </c>
      <c r="Z127" s="50"/>
      <c r="AA127" s="50"/>
      <c r="AB127" s="50">
        <f t="shared" si="37"/>
        <v>4.4444444444444446</v>
      </c>
      <c r="AC127" s="121"/>
      <c r="AD127" s="122"/>
      <c r="AE127" s="122">
        <f t="shared" si="38"/>
        <v>4.4444444444444446</v>
      </c>
      <c r="AF127" s="122"/>
      <c r="AG127" s="122"/>
      <c r="AH127" s="122">
        <f t="shared" si="39"/>
        <v>4.4444444444444446</v>
      </c>
      <c r="AI127" s="122"/>
      <c r="AJ127" s="122"/>
      <c r="AK127" s="122">
        <f t="shared" si="40"/>
        <v>4.4444444444444446</v>
      </c>
      <c r="AL127" s="122"/>
      <c r="AM127" s="122"/>
      <c r="AN127" s="122">
        <f t="shared" si="41"/>
        <v>4.4444444444444446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10035144</v>
      </c>
      <c r="F129" s="71"/>
      <c r="G129" s="71"/>
      <c r="H129" s="71"/>
      <c r="I129" s="64"/>
      <c r="J129" s="64"/>
      <c r="K129" s="71"/>
      <c r="L129" s="116"/>
      <c r="M129" s="8"/>
      <c r="N129" s="91" t="s">
        <v>461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1.4002860684857506E-3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151">
        <v>30023551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433</v>
      </c>
      <c r="O136" s="10">
        <v>1</v>
      </c>
      <c r="P136" s="10">
        <f>16</f>
        <v>16</v>
      </c>
      <c r="Q136" s="11" t="s">
        <v>75</v>
      </c>
      <c r="R136" s="43">
        <f t="shared" ref="R136" si="44">3600/P136</f>
        <v>225</v>
      </c>
      <c r="X136" s="122"/>
      <c r="Y136" s="50">
        <f t="shared" ref="Y136" si="45">$Y$1/R136</f>
        <v>4.4444444444444446</v>
      </c>
      <c r="Z136" s="50"/>
      <c r="AA136" s="50"/>
      <c r="AB136" s="50">
        <f t="shared" ref="AB136" si="46">$Y$1/R136</f>
        <v>4.4444444444444446</v>
      </c>
      <c r="AC136" s="121"/>
      <c r="AD136" s="122"/>
      <c r="AE136" s="122">
        <f t="shared" ref="AE136" si="47">$Y$1/R136</f>
        <v>4.4444444444444446</v>
      </c>
      <c r="AF136" s="122"/>
      <c r="AG136" s="122"/>
      <c r="AH136" s="122">
        <f t="shared" ref="AH136" si="48">$Y$1/R136</f>
        <v>4.4444444444444446</v>
      </c>
      <c r="AI136" s="122"/>
      <c r="AJ136" s="122"/>
      <c r="AK136" s="122">
        <f t="shared" ref="AK136" si="49">$Y$1/R136</f>
        <v>4.4444444444444446</v>
      </c>
      <c r="AL136" s="122"/>
      <c r="AM136" s="122"/>
      <c r="AN136" s="122">
        <f t="shared" ref="AN136" si="50">$Y$1/R136</f>
        <v>4.4444444444444446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10035144</v>
      </c>
      <c r="F138" s="71"/>
      <c r="G138" s="71"/>
      <c r="H138" s="71"/>
      <c r="I138" s="64"/>
      <c r="J138" s="64"/>
      <c r="K138" s="71"/>
      <c r="L138" s="116"/>
      <c r="M138" s="8"/>
      <c r="N138" s="91" t="s">
        <v>461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1.4002860684857506E-3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20004936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301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2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2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2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2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2" ht="22.5" customHeight="1" x14ac:dyDescent="0.55000000000000004">
      <c r="A181" s="5">
        <v>1000</v>
      </c>
      <c r="B181" s="52" t="s">
        <v>66</v>
      </c>
      <c r="C181" s="63"/>
      <c r="D181" s="64">
        <v>20004089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462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2" ht="22.5" customHeight="1" x14ac:dyDescent="0.55000000000000004">
      <c r="A182" s="5">
        <v>1000</v>
      </c>
      <c r="B182" s="52" t="s">
        <v>66</v>
      </c>
      <c r="C182" s="63"/>
      <c r="D182" s="64">
        <v>20004998</v>
      </c>
      <c r="E182" s="64"/>
      <c r="F182" s="64"/>
      <c r="G182" s="64"/>
      <c r="H182" s="71"/>
      <c r="I182" s="64"/>
      <c r="J182" s="64"/>
      <c r="K182" s="65"/>
      <c r="L182" s="105"/>
      <c r="M182" s="8"/>
      <c r="N182" s="91" t="s">
        <v>308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2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2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2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2" ht="22.5" customHeight="1" x14ac:dyDescent="0.55000000000000004">
      <c r="A186" s="5">
        <v>1000</v>
      </c>
      <c r="B186" s="52" t="s">
        <v>66</v>
      </c>
      <c r="C186" s="63"/>
      <c r="D186" s="64">
        <v>20005227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463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2" ht="22.5" customHeight="1" x14ac:dyDescent="0.55000000000000004">
      <c r="A187" s="5">
        <v>1000</v>
      </c>
      <c r="B187" s="52" t="s">
        <v>66</v>
      </c>
      <c r="C187" s="63"/>
      <c r="D187" s="64">
        <v>20005228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464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2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2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2" ht="22.5" customHeight="1" x14ac:dyDescent="0.55000000000000004">
      <c r="A190" s="5">
        <v>1000</v>
      </c>
      <c r="B190" s="52" t="s">
        <v>66</v>
      </c>
      <c r="C190" s="63"/>
      <c r="D190" s="64">
        <v>20005229</v>
      </c>
      <c r="E190" s="118"/>
      <c r="F190" s="118"/>
      <c r="G190" s="118"/>
      <c r="H190" s="118"/>
      <c r="I190" s="64"/>
      <c r="J190" s="118"/>
      <c r="K190" s="118"/>
      <c r="L190" s="105"/>
      <c r="M190" s="8"/>
      <c r="N190" s="91" t="s">
        <v>465</v>
      </c>
      <c r="O190" s="10">
        <v>2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132"/>
    </row>
    <row r="191" spans="1:42" ht="22.5" customHeight="1" x14ac:dyDescent="0.55000000000000004">
      <c r="A191" s="5">
        <v>1000</v>
      </c>
      <c r="B191" s="52" t="s">
        <v>66</v>
      </c>
      <c r="C191" s="63"/>
      <c r="D191" s="64">
        <v>20005987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482</v>
      </c>
      <c r="O191" s="10">
        <v>4.5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132"/>
    </row>
    <row r="192" spans="1:42" ht="22.5" customHeight="1" x14ac:dyDescent="0.55000000000000004">
      <c r="A192" s="5">
        <v>1000</v>
      </c>
      <c r="B192" s="52" t="s">
        <v>66</v>
      </c>
      <c r="C192" s="63"/>
      <c r="D192" s="64">
        <v>10034963</v>
      </c>
      <c r="E192" s="118"/>
      <c r="F192" s="118"/>
      <c r="G192" s="118"/>
      <c r="H192" s="118"/>
      <c r="I192" s="118"/>
      <c r="J192" s="117"/>
      <c r="K192" s="118"/>
      <c r="L192" s="105"/>
      <c r="M192" s="8"/>
      <c r="N192" s="91" t="s">
        <v>459</v>
      </c>
      <c r="O192" s="10">
        <f>1/40</f>
        <v>2.5000000000000001E-2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10036298</v>
      </c>
      <c r="E193" s="144"/>
      <c r="F193" s="118"/>
      <c r="G193" s="118"/>
      <c r="H193" s="118"/>
      <c r="I193" s="118"/>
      <c r="J193" s="117"/>
      <c r="K193" s="118"/>
      <c r="L193" s="105"/>
      <c r="M193" s="8"/>
      <c r="N193" s="91" t="s">
        <v>479</v>
      </c>
      <c r="O193" s="10">
        <v>0.02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10036299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480</v>
      </c>
      <c r="O194" s="10">
        <v>0.05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10036337</v>
      </c>
      <c r="E195" s="144"/>
      <c r="F195" s="71"/>
      <c r="G195" s="118"/>
      <c r="H195" s="118"/>
      <c r="I195" s="64"/>
      <c r="J195" s="65"/>
      <c r="K195" s="66"/>
      <c r="L195" s="105"/>
      <c r="M195" s="8"/>
      <c r="N195" s="91" t="s">
        <v>481</v>
      </c>
      <c r="O195" s="10">
        <v>5.0000000000000001E-3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>
        <v>20005152</v>
      </c>
      <c r="E196" s="64"/>
      <c r="F196" s="71"/>
      <c r="G196" s="118"/>
      <c r="H196" s="118"/>
      <c r="I196" s="64"/>
      <c r="J196" s="65"/>
      <c r="K196" s="66"/>
      <c r="L196" s="105"/>
      <c r="M196" s="8"/>
      <c r="N196" s="91" t="s">
        <v>488</v>
      </c>
      <c r="O196" s="10">
        <v>0.2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64"/>
      <c r="G197" s="64"/>
      <c r="H197" s="71"/>
      <c r="I197" s="64"/>
      <c r="J197" s="64"/>
      <c r="K197" s="65"/>
      <c r="L197" s="105"/>
      <c r="M197" s="8"/>
      <c r="N197" s="91"/>
      <c r="O197" s="10"/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71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4"/>
      <c r="I214" s="118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64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118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18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18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71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118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/>
      <c r="C264" s="63"/>
      <c r="D264" s="64"/>
      <c r="E264" s="118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71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  <c r="AP273" s="3"/>
      <c r="AQ273" s="3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ht="22.5" customHeight="1" x14ac:dyDescent="0.55000000000000004">
      <c r="A277" s="5">
        <v>1000</v>
      </c>
      <c r="B277" s="52" t="s">
        <v>66</v>
      </c>
      <c r="C277" s="63"/>
      <c r="D277" s="64"/>
      <c r="E277" s="118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/>
      <c r="C280" s="63"/>
      <c r="D280" s="64"/>
      <c r="E280" s="118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71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  <c r="AP289" s="3"/>
      <c r="AQ289" s="3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ht="22.5" customHeight="1" x14ac:dyDescent="0.55000000000000004">
      <c r="A293" s="5">
        <v>1000</v>
      </c>
      <c r="B293" s="52" t="s">
        <v>66</v>
      </c>
      <c r="C293" s="63"/>
      <c r="D293" s="64"/>
      <c r="E293" s="118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/>
      <c r="C296" s="63"/>
      <c r="D296" s="64"/>
      <c r="E296" s="118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71"/>
      <c r="G300" s="118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7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71"/>
      <c r="I302" s="64"/>
      <c r="J302" s="64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71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98"/>
      <c r="Y309" s="96"/>
      <c r="Z309" s="96"/>
      <c r="AA309" s="96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18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18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118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64"/>
      <c r="J318" s="64"/>
      <c r="K318" s="64"/>
      <c r="L318" s="105"/>
      <c r="M318" s="8"/>
      <c r="N318" s="91"/>
      <c r="O318" s="10"/>
      <c r="P318" s="10"/>
      <c r="Q318" s="11"/>
      <c r="R318" s="43"/>
      <c r="X318" s="98"/>
      <c r="Y318" s="96"/>
      <c r="Z318" s="96"/>
      <c r="AA318" s="96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18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18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4"/>
      <c r="G326" s="118"/>
      <c r="H326" s="118"/>
      <c r="I326" s="118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118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18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64"/>
      <c r="F340" s="64"/>
      <c r="G340" s="64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64"/>
      <c r="F343" s="64"/>
      <c r="G343" s="64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64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64"/>
      <c r="G351" s="64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119"/>
      <c r="E354" s="64"/>
      <c r="F354" s="64"/>
      <c r="G354" s="64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64"/>
      <c r="F357" s="64"/>
      <c r="G357" s="64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64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43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43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119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5"/>
      <c r="I452" s="66"/>
      <c r="J452" s="66"/>
      <c r="K452" s="66"/>
      <c r="L452" s="105"/>
      <c r="M452" s="8"/>
      <c r="N452" s="16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6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1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4"/>
      <c r="G469" s="64"/>
      <c r="H469" s="65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6"/>
      <c r="E473" s="64"/>
      <c r="F473" s="66"/>
      <c r="G473" s="70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106"/>
      <c r="D474" s="107"/>
      <c r="E474" s="107"/>
      <c r="F474" s="107"/>
      <c r="G474" s="108"/>
      <c r="H474" s="107"/>
      <c r="I474" s="107"/>
      <c r="J474" s="107"/>
      <c r="K474" s="107"/>
      <c r="L474" s="109"/>
      <c r="M474" s="8"/>
      <c r="N474" s="90"/>
      <c r="O474" s="10"/>
      <c r="P474" s="10"/>
      <c r="Q474" s="11"/>
      <c r="R474" s="12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93"/>
      <c r="F475" s="93"/>
      <c r="H475" s="29"/>
      <c r="I475" s="93"/>
      <c r="J475" s="93"/>
      <c r="K475" s="93"/>
      <c r="L475" s="22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60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93"/>
      <c r="E479" s="60"/>
      <c r="F479" s="93"/>
      <c r="H479" s="93"/>
      <c r="I479" s="93"/>
      <c r="J479" s="93"/>
      <c r="K479" s="93"/>
      <c r="L479" s="22"/>
      <c r="M479" s="8"/>
      <c r="N479" s="90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60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93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93"/>
      <c r="F486" s="93"/>
      <c r="G486" s="60"/>
      <c r="H486" s="94"/>
      <c r="I486" s="93"/>
      <c r="J486" s="93"/>
      <c r="K486" s="93"/>
      <c r="L486" s="22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92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60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93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93"/>
      <c r="F492" s="93"/>
      <c r="G492" s="60"/>
      <c r="H492" s="94"/>
      <c r="I492" s="93"/>
      <c r="J492" s="93"/>
      <c r="K492" s="93"/>
      <c r="L492" s="22"/>
      <c r="M492" s="8"/>
      <c r="N492" s="9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93"/>
      <c r="E496" s="60"/>
      <c r="F496" s="60"/>
      <c r="G496" s="93"/>
      <c r="H496" s="29"/>
      <c r="I496" s="93"/>
      <c r="J496" s="93"/>
      <c r="K496" s="93"/>
      <c r="L496" s="22"/>
      <c r="M496" s="8"/>
      <c r="N496" s="90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93"/>
      <c r="F497" s="60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60"/>
      <c r="F500" s="93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60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93"/>
      <c r="I505" s="93"/>
      <c r="J505" s="93"/>
      <c r="K505" s="93"/>
      <c r="L505" s="22"/>
      <c r="M505" s="8"/>
      <c r="N505" s="9"/>
      <c r="O505" s="10"/>
      <c r="P505" s="10"/>
      <c r="Q505" s="11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83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1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17"/>
      <c r="O528" s="10"/>
      <c r="P528" s="10"/>
      <c r="Q528" s="11"/>
      <c r="R528" s="43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94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1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29"/>
      <c r="H534" s="94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60"/>
      <c r="H535" s="29"/>
      <c r="I535" s="93"/>
      <c r="J535" s="93"/>
      <c r="K535" s="93"/>
      <c r="L535" s="22"/>
      <c r="M535" s="8"/>
      <c r="N535" s="104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1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V543" s="14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V546" s="14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1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16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93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94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16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6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6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6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93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9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94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9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6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7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60"/>
      <c r="F607" s="60"/>
      <c r="G607" s="60"/>
      <c r="H607" s="29"/>
      <c r="I607" s="93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V610" s="14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17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18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55"/>
      <c r="I620" s="23"/>
      <c r="J620" s="23"/>
      <c r="K620" s="24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15"/>
      <c r="I621" s="6"/>
      <c r="J621" s="25"/>
      <c r="K621" s="26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25"/>
      <c r="J622" s="6"/>
      <c r="K622" s="25"/>
      <c r="L622" s="26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25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23"/>
      <c r="K628" s="23"/>
      <c r="L628" s="7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7"/>
      <c r="L635" s="7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6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7"/>
      <c r="K642" s="7"/>
      <c r="L642" s="6"/>
      <c r="M642" s="8"/>
      <c r="N642" s="21"/>
      <c r="O642" s="10"/>
      <c r="P642" s="10"/>
      <c r="Q642" s="11"/>
      <c r="R642" s="43"/>
      <c r="V642" s="14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7"/>
      <c r="M643" s="8"/>
      <c r="N643" s="21"/>
      <c r="O643" s="10"/>
      <c r="P643" s="10"/>
      <c r="Q643" s="11"/>
      <c r="R643" s="43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27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6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27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  <c r="V650" s="14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27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7"/>
      <c r="K660" s="7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2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7"/>
      <c r="K663" s="7"/>
      <c r="L663" s="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7"/>
      <c r="K672" s="7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43"/>
      <c r="V673" s="14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6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4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7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56"/>
      <c r="I692" s="7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22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29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29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29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6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7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6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9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22"/>
      <c r="I713" s="7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29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7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9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22"/>
      <c r="I727" s="7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6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20"/>
      <c r="B729" s="52"/>
      <c r="C729" s="59"/>
      <c r="D729" s="60"/>
      <c r="E729" s="60"/>
      <c r="F729" s="60"/>
      <c r="G729" s="60"/>
      <c r="H729" s="15"/>
      <c r="I729" s="6"/>
      <c r="J729" s="29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6"/>
      <c r="L732" s="7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27"/>
      <c r="L733" s="6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9"/>
      <c r="O737" s="10"/>
      <c r="P737" s="128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54"/>
      <c r="I742" s="6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18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9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20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20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32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33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33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3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3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3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3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43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3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43" x14ac:dyDescent="0.55000000000000004">
      <c r="A839" s="5"/>
      <c r="B839" s="52"/>
      <c r="C839" s="59"/>
      <c r="D839" s="60"/>
      <c r="E839" s="60"/>
      <c r="F839" s="60"/>
      <c r="G839" s="60"/>
      <c r="H839" s="55"/>
      <c r="I839" s="7"/>
      <c r="J839" s="7"/>
      <c r="K839" s="7"/>
      <c r="L839" s="7"/>
      <c r="M839" s="35"/>
      <c r="N839" s="34"/>
      <c r="O839" s="10"/>
      <c r="P839" s="128"/>
    </row>
    <row r="840" spans="1:43" x14ac:dyDescent="0.55000000000000004">
      <c r="A840" s="36"/>
      <c r="B840" s="52"/>
      <c r="C840" s="59"/>
      <c r="D840" s="60"/>
      <c r="E840" s="60"/>
      <c r="F840" s="60"/>
      <c r="G840" s="60"/>
      <c r="H840" s="57"/>
      <c r="I840" s="37"/>
      <c r="J840" s="37"/>
      <c r="K840" s="38"/>
      <c r="L840" s="37"/>
      <c r="M840" s="39"/>
      <c r="N840" s="40"/>
      <c r="O840" s="41"/>
      <c r="P840" s="128"/>
    </row>
    <row r="841" spans="1:43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3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3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3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43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3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3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43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</sheetData>
  <autoFilter ref="A2:AO65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2">
    <cfRule type="duplicateValues" dxfId="5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3F72-BC01-4F4A-BA4C-932BF39DF62A}">
  <sheetPr>
    <pageSetUpPr fitToPage="1"/>
  </sheetPr>
  <dimension ref="A1:AR851"/>
  <sheetViews>
    <sheetView zoomScale="55" zoomScaleNormal="55" workbookViewId="0">
      <pane xSplit="2" ySplit="2" topLeftCell="C173" activePane="bottomRight" state="frozen"/>
      <selection pane="topRight" activeCell="C1" sqref="C1"/>
      <selection pane="bottomLeft" activeCell="A3" sqref="A3"/>
      <selection pane="bottomRight" activeCell="N188" sqref="N188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40">
        <v>40013807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426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9">
        <v>30023545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427</v>
      </c>
      <c r="O4" s="10">
        <f>O3</f>
        <v>1</v>
      </c>
      <c r="P4" s="10">
        <v>16</v>
      </c>
      <c r="Q4" s="11" t="s">
        <v>75</v>
      </c>
      <c r="R4" s="43">
        <f t="shared" ref="R4:R66" si="0">3600/P4</f>
        <v>225</v>
      </c>
      <c r="X4" s="122"/>
      <c r="Y4" s="50">
        <f t="shared" ref="Y4:Y66" si="1">$Y$1/R4</f>
        <v>4.4444444444444446</v>
      </c>
      <c r="Z4" s="50"/>
      <c r="AA4" s="50"/>
      <c r="AB4" s="50">
        <f t="shared" ref="AB4:AB66" si="2">$Y$1/R4</f>
        <v>4.4444444444444446</v>
      </c>
      <c r="AC4" s="121"/>
      <c r="AD4" s="122"/>
      <c r="AE4" s="122">
        <f t="shared" ref="AE4:AE66" si="3">$Y$1/R4</f>
        <v>4.4444444444444446</v>
      </c>
      <c r="AF4" s="122"/>
      <c r="AG4" s="122"/>
      <c r="AH4" s="122">
        <f t="shared" ref="AH4:AH66" si="4">$Y$1/R4</f>
        <v>4.4444444444444446</v>
      </c>
      <c r="AI4" s="122"/>
      <c r="AJ4" s="122"/>
      <c r="AK4" s="122">
        <f t="shared" ref="AK4:AK66" si="5">$Y$1/R4</f>
        <v>4.4444444444444446</v>
      </c>
      <c r="AL4" s="122"/>
      <c r="AM4" s="122"/>
      <c r="AN4" s="122">
        <f t="shared" ref="AN4:AN66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" si="7">O4</f>
        <v>1</v>
      </c>
      <c r="P5" s="10">
        <f>115+70+40+15</f>
        <v>240</v>
      </c>
      <c r="Q5" s="11" t="s">
        <v>73</v>
      </c>
      <c r="R5" s="43">
        <f t="shared" si="0"/>
        <v>15</v>
      </c>
      <c r="X5" s="122"/>
      <c r="Y5" s="50">
        <f t="shared" si="1"/>
        <v>66.666666666666671</v>
      </c>
      <c r="Z5" s="50"/>
      <c r="AA5" s="50"/>
      <c r="AB5" s="50">
        <f t="shared" si="2"/>
        <v>66.666666666666671</v>
      </c>
      <c r="AC5" s="121"/>
      <c r="AD5" s="122"/>
      <c r="AE5" s="122">
        <f t="shared" si="3"/>
        <v>66.666666666666671</v>
      </c>
      <c r="AF5" s="122"/>
      <c r="AG5" s="122"/>
      <c r="AH5" s="122">
        <f t="shared" si="4"/>
        <v>66.666666666666671</v>
      </c>
      <c r="AI5" s="122"/>
      <c r="AJ5" s="122"/>
      <c r="AK5" s="122">
        <f t="shared" si="5"/>
        <v>66.666666666666671</v>
      </c>
      <c r="AL5" s="122"/>
      <c r="AM5" s="122"/>
      <c r="AN5" s="122">
        <f t="shared" si="6"/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>O4</f>
        <v>1</v>
      </c>
      <c r="P6" s="10">
        <v>24</v>
      </c>
      <c r="Q6" s="11" t="s">
        <v>84</v>
      </c>
      <c r="R6" s="43">
        <f t="shared" si="0"/>
        <v>150</v>
      </c>
      <c r="X6" s="122"/>
      <c r="Y6" s="50">
        <f t="shared" si="1"/>
        <v>6.666666666666667</v>
      </c>
      <c r="Z6" s="50"/>
      <c r="AA6" s="50"/>
      <c r="AB6" s="50">
        <f t="shared" si="2"/>
        <v>6.666666666666667</v>
      </c>
      <c r="AC6" s="121"/>
      <c r="AD6" s="122"/>
      <c r="AE6" s="122">
        <f t="shared" si="3"/>
        <v>6.666666666666667</v>
      </c>
      <c r="AF6" s="122"/>
      <c r="AG6" s="122"/>
      <c r="AH6" s="122">
        <f t="shared" si="4"/>
        <v>6.666666666666667</v>
      </c>
      <c r="AI6" s="122"/>
      <c r="AJ6" s="122"/>
      <c r="AK6" s="122">
        <f t="shared" si="5"/>
        <v>6.666666666666667</v>
      </c>
      <c r="AL6" s="122"/>
      <c r="AM6" s="122"/>
      <c r="AN6" s="122">
        <f t="shared" si="6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ref="O7:O8" si="8">O6</f>
        <v>1</v>
      </c>
      <c r="P7" s="10">
        <v>63</v>
      </c>
      <c r="Q7" s="11" t="s">
        <v>72</v>
      </c>
      <c r="R7" s="43">
        <f t="shared" si="0"/>
        <v>57.142857142857146</v>
      </c>
      <c r="X7" s="122"/>
      <c r="Y7" s="50">
        <f t="shared" si="1"/>
        <v>17.5</v>
      </c>
      <c r="Z7" s="50"/>
      <c r="AA7" s="50"/>
      <c r="AB7" s="50">
        <f t="shared" si="2"/>
        <v>17.5</v>
      </c>
      <c r="AC7" s="121"/>
      <c r="AD7" s="122"/>
      <c r="AE7" s="122">
        <f t="shared" si="3"/>
        <v>17.5</v>
      </c>
      <c r="AF7" s="122"/>
      <c r="AG7" s="122"/>
      <c r="AH7" s="122">
        <f t="shared" si="4"/>
        <v>17.5</v>
      </c>
      <c r="AI7" s="122"/>
      <c r="AJ7" s="122"/>
      <c r="AK7" s="122">
        <f t="shared" si="5"/>
        <v>17.5</v>
      </c>
      <c r="AL7" s="122"/>
      <c r="AM7" s="122"/>
      <c r="AN7" s="122">
        <f t="shared" si="6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8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O4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O4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1"/>
        <v>3.3333333333333335</v>
      </c>
      <c r="Z13" s="50"/>
      <c r="AA13" s="50"/>
      <c r="AB13" s="50">
        <f t="shared" si="2"/>
        <v>3.3333333333333335</v>
      </c>
      <c r="AC13" s="121"/>
      <c r="AD13" s="122"/>
      <c r="AE13" s="122">
        <f t="shared" si="3"/>
        <v>3.3333333333333335</v>
      </c>
      <c r="AF13" s="122"/>
      <c r="AG13" s="122"/>
      <c r="AH13" s="122">
        <f t="shared" si="4"/>
        <v>3.3333333333333335</v>
      </c>
      <c r="AI13" s="122"/>
      <c r="AJ13" s="122"/>
      <c r="AK13" s="122">
        <f t="shared" si="5"/>
        <v>3.3333333333333335</v>
      </c>
      <c r="AL13" s="122"/>
      <c r="AM13" s="122"/>
      <c r="AN13" s="122">
        <f t="shared" si="6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O4</f>
        <v>1</v>
      </c>
      <c r="P16" s="10">
        <v>40</v>
      </c>
      <c r="Q16" s="11" t="s">
        <v>73</v>
      </c>
      <c r="R16" s="43">
        <f t="shared" si="0"/>
        <v>90</v>
      </c>
      <c r="X16" s="122"/>
      <c r="Y16" s="50">
        <f t="shared" si="1"/>
        <v>11.111111111111111</v>
      </c>
      <c r="Z16" s="50"/>
      <c r="AA16" s="50"/>
      <c r="AB16" s="50">
        <f t="shared" si="2"/>
        <v>11.111111111111111</v>
      </c>
      <c r="AC16" s="121"/>
      <c r="AD16" s="122"/>
      <c r="AE16" s="122">
        <f t="shared" si="3"/>
        <v>11.111111111111111</v>
      </c>
      <c r="AF16" s="122"/>
      <c r="AG16" s="122"/>
      <c r="AH16" s="122">
        <f t="shared" si="4"/>
        <v>11.111111111111111</v>
      </c>
      <c r="AI16" s="122"/>
      <c r="AJ16" s="122"/>
      <c r="AK16" s="122">
        <f t="shared" si="5"/>
        <v>11.111111111111111</v>
      </c>
      <c r="AL16" s="122"/>
      <c r="AM16" s="122"/>
      <c r="AN16" s="122">
        <f t="shared" si="6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0"/>
        <v>300</v>
      </c>
      <c r="X18" s="122"/>
      <c r="Y18" s="50">
        <f t="shared" si="1"/>
        <v>3.3333333333333335</v>
      </c>
      <c r="Z18" s="50"/>
      <c r="AA18" s="50"/>
      <c r="AB18" s="50">
        <f t="shared" si="2"/>
        <v>3.3333333333333335</v>
      </c>
      <c r="AC18" s="121"/>
      <c r="AD18" s="122"/>
      <c r="AE18" s="122">
        <f t="shared" si="3"/>
        <v>3.3333333333333335</v>
      </c>
      <c r="AF18" s="122"/>
      <c r="AG18" s="122"/>
      <c r="AH18" s="122">
        <f t="shared" si="4"/>
        <v>3.3333333333333335</v>
      </c>
      <c r="AI18" s="122"/>
      <c r="AJ18" s="122"/>
      <c r="AK18" s="122">
        <f t="shared" si="5"/>
        <v>3.3333333333333335</v>
      </c>
      <c r="AL18" s="122"/>
      <c r="AM18" s="122"/>
      <c r="AN18" s="122">
        <f t="shared" si="6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O4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10035144</v>
      </c>
      <c r="F22" s="71"/>
      <c r="G22" s="71"/>
      <c r="H22" s="71"/>
      <c r="I22" s="64"/>
      <c r="J22" s="64"/>
      <c r="K22" s="71"/>
      <c r="L22" s="116"/>
      <c r="M22" s="8"/>
      <c r="N22" s="91" t="s">
        <v>461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39">
        <v>30023546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428</v>
      </c>
      <c r="O29" s="10">
        <f>O3</f>
        <v>1</v>
      </c>
      <c r="P29" s="10">
        <f>16</f>
        <v>16</v>
      </c>
      <c r="Q29" s="11" t="s">
        <v>75</v>
      </c>
      <c r="R29" s="43">
        <f t="shared" si="0"/>
        <v>225</v>
      </c>
      <c r="X29" s="122"/>
      <c r="Y29" s="50">
        <f t="shared" si="1"/>
        <v>4.4444444444444446</v>
      </c>
      <c r="Z29" s="50"/>
      <c r="AA29" s="50"/>
      <c r="AB29" s="50">
        <f t="shared" si="2"/>
        <v>4.4444444444444446</v>
      </c>
      <c r="AC29" s="121"/>
      <c r="AD29" s="122"/>
      <c r="AE29" s="122">
        <f t="shared" si="3"/>
        <v>4.4444444444444446</v>
      </c>
      <c r="AF29" s="122"/>
      <c r="AG29" s="122"/>
      <c r="AH29" s="122">
        <f t="shared" si="4"/>
        <v>4.4444444444444446</v>
      </c>
      <c r="AI29" s="122"/>
      <c r="AJ29" s="122"/>
      <c r="AK29" s="122">
        <f t="shared" si="5"/>
        <v>4.4444444444444446</v>
      </c>
      <c r="AL29" s="122"/>
      <c r="AM29" s="122"/>
      <c r="AN29" s="122">
        <f t="shared" si="6"/>
        <v>4.4444444444444446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O3</f>
        <v>1</v>
      </c>
      <c r="P30" s="10">
        <f>120+30+30</f>
        <v>180</v>
      </c>
      <c r="Q30" s="11" t="s">
        <v>74</v>
      </c>
      <c r="R30" s="43">
        <f t="shared" si="0"/>
        <v>20</v>
      </c>
      <c r="X30" s="122"/>
      <c r="Y30" s="50">
        <f t="shared" si="1"/>
        <v>50</v>
      </c>
      <c r="Z30" s="50"/>
      <c r="AA30" s="50"/>
      <c r="AB30" s="50">
        <f t="shared" si="2"/>
        <v>50</v>
      </c>
      <c r="AC30" s="121"/>
      <c r="AD30" s="122"/>
      <c r="AE30" s="122">
        <f t="shared" si="3"/>
        <v>50</v>
      </c>
      <c r="AF30" s="122"/>
      <c r="AG30" s="122"/>
      <c r="AH30" s="122">
        <f t="shared" si="4"/>
        <v>50</v>
      </c>
      <c r="AI30" s="122"/>
      <c r="AJ30" s="122"/>
      <c r="AK30" s="122">
        <f t="shared" si="5"/>
        <v>50</v>
      </c>
      <c r="AL30" s="122"/>
      <c r="AM30" s="122"/>
      <c r="AN30" s="122">
        <f t="shared" si="6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0"/>
        <v>9.703504043126685</v>
      </c>
      <c r="X31" s="122"/>
      <c r="Y31" s="50">
        <f t="shared" si="1"/>
        <v>103.05555555555556</v>
      </c>
      <c r="Z31" s="50"/>
      <c r="AA31" s="50"/>
      <c r="AB31" s="50">
        <f t="shared" si="2"/>
        <v>103.05555555555556</v>
      </c>
      <c r="AC31" s="121"/>
      <c r="AD31" s="122"/>
      <c r="AE31" s="122">
        <f t="shared" si="3"/>
        <v>103.05555555555556</v>
      </c>
      <c r="AF31" s="122"/>
      <c r="AG31" s="122"/>
      <c r="AH31" s="122">
        <f t="shared" si="4"/>
        <v>103.05555555555556</v>
      </c>
      <c r="AI31" s="122"/>
      <c r="AJ31" s="122"/>
      <c r="AK31" s="122">
        <f t="shared" si="5"/>
        <v>103.05555555555556</v>
      </c>
      <c r="AL31" s="122"/>
      <c r="AM31" s="122"/>
      <c r="AN31" s="122">
        <f t="shared" si="6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9">O31</f>
        <v>1</v>
      </c>
      <c r="P32" s="10">
        <f>75</f>
        <v>75</v>
      </c>
      <c r="Q32" s="11" t="s">
        <v>73</v>
      </c>
      <c r="R32" s="43">
        <f t="shared" si="0"/>
        <v>48</v>
      </c>
      <c r="X32" s="122"/>
      <c r="Y32" s="50">
        <f t="shared" si="1"/>
        <v>20.833333333333332</v>
      </c>
      <c r="Z32" s="50"/>
      <c r="AA32" s="50"/>
      <c r="AB32" s="50">
        <f t="shared" si="2"/>
        <v>20.833333333333332</v>
      </c>
      <c r="AC32" s="121"/>
      <c r="AD32" s="122"/>
      <c r="AE32" s="122">
        <f t="shared" si="3"/>
        <v>20.833333333333332</v>
      </c>
      <c r="AF32" s="122"/>
      <c r="AG32" s="122"/>
      <c r="AH32" s="122">
        <f t="shared" si="4"/>
        <v>20.833333333333332</v>
      </c>
      <c r="AI32" s="122"/>
      <c r="AJ32" s="122"/>
      <c r="AK32" s="122">
        <f t="shared" si="5"/>
        <v>20.833333333333332</v>
      </c>
      <c r="AL32" s="122"/>
      <c r="AM32" s="122"/>
      <c r="AN32" s="122">
        <f t="shared" si="6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9"/>
        <v>1</v>
      </c>
      <c r="P33" s="10">
        <v>27</v>
      </c>
      <c r="Q33" s="11" t="s">
        <v>72</v>
      </c>
      <c r="R33" s="43">
        <f t="shared" si="0"/>
        <v>133.33333333333334</v>
      </c>
      <c r="X33" s="122"/>
      <c r="Y33" s="50">
        <f t="shared" si="1"/>
        <v>7.4999999999999991</v>
      </c>
      <c r="Z33" s="50"/>
      <c r="AA33" s="50"/>
      <c r="AB33" s="50">
        <f t="shared" si="2"/>
        <v>7.4999999999999991</v>
      </c>
      <c r="AC33" s="121"/>
      <c r="AD33" s="122"/>
      <c r="AE33" s="122">
        <f t="shared" si="3"/>
        <v>7.4999999999999991</v>
      </c>
      <c r="AF33" s="122"/>
      <c r="AG33" s="122"/>
      <c r="AH33" s="122">
        <f t="shared" si="4"/>
        <v>7.4999999999999991</v>
      </c>
      <c r="AI33" s="122"/>
      <c r="AJ33" s="122"/>
      <c r="AK33" s="122">
        <f t="shared" si="5"/>
        <v>7.4999999999999991</v>
      </c>
      <c r="AL33" s="122"/>
      <c r="AM33" s="122"/>
      <c r="AN33" s="122">
        <f t="shared" si="6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9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0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0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O2</f>
        <v>0</v>
      </c>
      <c r="P39" s="10">
        <f>30</f>
        <v>30</v>
      </c>
      <c r="Q39" s="11" t="s">
        <v>73</v>
      </c>
      <c r="R39" s="43">
        <f t="shared" si="0"/>
        <v>120</v>
      </c>
      <c r="X39" s="122"/>
      <c r="Y39" s="50">
        <f t="shared" si="1"/>
        <v>8.3333333333333339</v>
      </c>
      <c r="Z39" s="50"/>
      <c r="AA39" s="50"/>
      <c r="AB39" s="50">
        <f t="shared" si="2"/>
        <v>8.3333333333333339</v>
      </c>
      <c r="AC39" s="121"/>
      <c r="AD39" s="122"/>
      <c r="AE39" s="122">
        <f t="shared" si="3"/>
        <v>8.3333333333333339</v>
      </c>
      <c r="AF39" s="122"/>
      <c r="AG39" s="122"/>
      <c r="AH39" s="122">
        <f t="shared" si="4"/>
        <v>8.3333333333333339</v>
      </c>
      <c r="AI39" s="122"/>
      <c r="AJ39" s="122"/>
      <c r="AK39" s="122">
        <f t="shared" si="5"/>
        <v>8.3333333333333339</v>
      </c>
      <c r="AL39" s="122"/>
      <c r="AM39" s="122"/>
      <c r="AN39" s="122">
        <f t="shared" si="6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0</v>
      </c>
      <c r="P41" s="10">
        <v>18</v>
      </c>
      <c r="Q41" s="11" t="s">
        <v>72</v>
      </c>
      <c r="R41" s="43">
        <f t="shared" si="0"/>
        <v>200</v>
      </c>
      <c r="X41" s="122"/>
      <c r="Y41" s="50">
        <f t="shared" si="1"/>
        <v>5</v>
      </c>
      <c r="Z41" s="50"/>
      <c r="AA41" s="50"/>
      <c r="AB41" s="50">
        <f t="shared" si="2"/>
        <v>5</v>
      </c>
      <c r="AC41" s="121"/>
      <c r="AD41" s="122"/>
      <c r="AE41" s="122">
        <f t="shared" si="3"/>
        <v>5</v>
      </c>
      <c r="AF41" s="122"/>
      <c r="AG41" s="122"/>
      <c r="AH41" s="122">
        <f t="shared" si="4"/>
        <v>5</v>
      </c>
      <c r="AI41" s="122"/>
      <c r="AJ41" s="122"/>
      <c r="AK41" s="122">
        <f t="shared" si="5"/>
        <v>5</v>
      </c>
      <c r="AL41" s="122"/>
      <c r="AM41" s="122"/>
      <c r="AN41" s="122">
        <f t="shared" si="6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10">O41</f>
        <v>0</v>
      </c>
      <c r="P42" s="10">
        <v>24</v>
      </c>
      <c r="Q42" s="11" t="s">
        <v>84</v>
      </c>
      <c r="R42" s="43">
        <f t="shared" si="0"/>
        <v>150</v>
      </c>
      <c r="X42" s="122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21"/>
      <c r="AD42" s="122"/>
      <c r="AE42" s="122">
        <f t="shared" si="3"/>
        <v>6.666666666666667</v>
      </c>
      <c r="AF42" s="122"/>
      <c r="AG42" s="122"/>
      <c r="AH42" s="122">
        <f t="shared" si="4"/>
        <v>6.666666666666667</v>
      </c>
      <c r="AI42" s="122"/>
      <c r="AJ42" s="122"/>
      <c r="AK42" s="122">
        <f t="shared" si="5"/>
        <v>6.666666666666667</v>
      </c>
      <c r="AL42" s="122"/>
      <c r="AM42" s="122"/>
      <c r="AN42" s="122">
        <f t="shared" si="6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10"/>
        <v>0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0</v>
      </c>
      <c r="P44" s="10">
        <v>9</v>
      </c>
      <c r="Q44" s="11" t="s">
        <v>72</v>
      </c>
      <c r="R44" s="43">
        <f t="shared" si="0"/>
        <v>400</v>
      </c>
      <c r="X44" s="122"/>
      <c r="Y44" s="50">
        <f t="shared" si="1"/>
        <v>2.5</v>
      </c>
      <c r="Z44" s="50"/>
      <c r="AA44" s="50"/>
      <c r="AB44" s="50">
        <f t="shared" si="2"/>
        <v>2.5</v>
      </c>
      <c r="AC44" s="121"/>
      <c r="AD44" s="122"/>
      <c r="AE44" s="122">
        <f t="shared" si="3"/>
        <v>2.5</v>
      </c>
      <c r="AF44" s="122"/>
      <c r="AG44" s="122"/>
      <c r="AH44" s="122">
        <f t="shared" si="4"/>
        <v>2.5</v>
      </c>
      <c r="AI44" s="122"/>
      <c r="AJ44" s="122"/>
      <c r="AK44" s="122">
        <f t="shared" si="5"/>
        <v>2.5</v>
      </c>
      <c r="AL44" s="122"/>
      <c r="AM44" s="122"/>
      <c r="AN44" s="122">
        <f t="shared" si="6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0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0</v>
      </c>
      <c r="P46" s="10">
        <v>9</v>
      </c>
      <c r="Q46" s="11" t="s">
        <v>72</v>
      </c>
      <c r="R46" s="43">
        <f t="shared" si="0"/>
        <v>400</v>
      </c>
      <c r="X46" s="122"/>
      <c r="Y46" s="50">
        <f t="shared" si="1"/>
        <v>2.5</v>
      </c>
      <c r="Z46" s="50"/>
      <c r="AA46" s="50"/>
      <c r="AB46" s="50">
        <f t="shared" si="2"/>
        <v>2.5</v>
      </c>
      <c r="AC46" s="121"/>
      <c r="AD46" s="122"/>
      <c r="AE46" s="122">
        <f t="shared" si="3"/>
        <v>2.5</v>
      </c>
      <c r="AF46" s="122"/>
      <c r="AG46" s="122"/>
      <c r="AH46" s="122">
        <f t="shared" si="4"/>
        <v>2.5</v>
      </c>
      <c r="AI46" s="122"/>
      <c r="AJ46" s="122"/>
      <c r="AK46" s="122">
        <f t="shared" si="5"/>
        <v>2.5</v>
      </c>
      <c r="AL46" s="122"/>
      <c r="AM46" s="122"/>
      <c r="AN46" s="122">
        <f t="shared" si="6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0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0"/>
        <v>25.531914893617021</v>
      </c>
      <c r="X48" s="122"/>
      <c r="Y48" s="50">
        <f t="shared" si="1"/>
        <v>39.166666666666664</v>
      </c>
      <c r="Z48" s="50"/>
      <c r="AA48" s="50"/>
      <c r="AB48" s="50">
        <f t="shared" si="2"/>
        <v>39.166666666666664</v>
      </c>
      <c r="AC48" s="121"/>
      <c r="AD48" s="122"/>
      <c r="AE48" s="122">
        <f t="shared" si="3"/>
        <v>39.166666666666664</v>
      </c>
      <c r="AF48" s="122"/>
      <c r="AG48" s="122"/>
      <c r="AH48" s="122">
        <f t="shared" si="4"/>
        <v>39.166666666666664</v>
      </c>
      <c r="AI48" s="122"/>
      <c r="AJ48" s="122"/>
      <c r="AK48" s="122">
        <f t="shared" si="5"/>
        <v>39.166666666666664</v>
      </c>
      <c r="AL48" s="122"/>
      <c r="AM48" s="122"/>
      <c r="AN48" s="122">
        <f t="shared" si="6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0"/>
        <v>133.33333333333334</v>
      </c>
      <c r="X49" s="122"/>
      <c r="Y49" s="50">
        <f t="shared" si="1"/>
        <v>7.4999999999999991</v>
      </c>
      <c r="Z49" s="50"/>
      <c r="AA49" s="50"/>
      <c r="AB49" s="50">
        <f t="shared" si="2"/>
        <v>7.4999999999999991</v>
      </c>
      <c r="AC49" s="121"/>
      <c r="AD49" s="122"/>
      <c r="AE49" s="122">
        <f t="shared" si="3"/>
        <v>7.4999999999999991</v>
      </c>
      <c r="AF49" s="122"/>
      <c r="AG49" s="122"/>
      <c r="AH49" s="122">
        <f t="shared" si="4"/>
        <v>7.4999999999999991</v>
      </c>
      <c r="AI49" s="122"/>
      <c r="AJ49" s="122"/>
      <c r="AK49" s="122">
        <f t="shared" si="5"/>
        <v>7.4999999999999991</v>
      </c>
      <c r="AL49" s="122"/>
      <c r="AM49" s="122"/>
      <c r="AN49" s="122">
        <f t="shared" si="6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1">O49</f>
        <v>1</v>
      </c>
      <c r="P50" s="10">
        <v>36</v>
      </c>
      <c r="Q50" s="11" t="s">
        <v>84</v>
      </c>
      <c r="R50" s="43">
        <f t="shared" si="0"/>
        <v>100</v>
      </c>
      <c r="X50" s="122"/>
      <c r="Y50" s="50">
        <f t="shared" si="1"/>
        <v>10</v>
      </c>
      <c r="Z50" s="50"/>
      <c r="AA50" s="50"/>
      <c r="AB50" s="50">
        <f t="shared" si="2"/>
        <v>10</v>
      </c>
      <c r="AC50" s="121"/>
      <c r="AD50" s="122"/>
      <c r="AE50" s="122">
        <f t="shared" si="3"/>
        <v>10</v>
      </c>
      <c r="AF50" s="122"/>
      <c r="AG50" s="122"/>
      <c r="AH50" s="122">
        <f t="shared" si="4"/>
        <v>10</v>
      </c>
      <c r="AI50" s="122"/>
      <c r="AJ50" s="122"/>
      <c r="AK50" s="122">
        <f t="shared" si="5"/>
        <v>10</v>
      </c>
      <c r="AL50" s="122"/>
      <c r="AM50" s="122"/>
      <c r="AN50" s="122">
        <f t="shared" si="6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1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0"/>
        <v>72</v>
      </c>
      <c r="X53" s="122"/>
      <c r="Y53" s="50">
        <f t="shared" si="1"/>
        <v>13.888888888888889</v>
      </c>
      <c r="Z53" s="50"/>
      <c r="AA53" s="50"/>
      <c r="AB53" s="50">
        <f t="shared" si="2"/>
        <v>13.888888888888889</v>
      </c>
      <c r="AC53" s="121"/>
      <c r="AD53" s="122"/>
      <c r="AE53" s="122">
        <f t="shared" si="3"/>
        <v>13.888888888888889</v>
      </c>
      <c r="AF53" s="122"/>
      <c r="AG53" s="122"/>
      <c r="AH53" s="122">
        <f t="shared" si="4"/>
        <v>13.888888888888889</v>
      </c>
      <c r="AI53" s="122"/>
      <c r="AJ53" s="122"/>
      <c r="AK53" s="122">
        <f t="shared" si="5"/>
        <v>13.888888888888889</v>
      </c>
      <c r="AL53" s="122"/>
      <c r="AM53" s="122"/>
      <c r="AN53" s="122">
        <f t="shared" si="6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0"/>
        <v>150</v>
      </c>
      <c r="X54" s="122"/>
      <c r="Y54" s="50">
        <f t="shared" si="1"/>
        <v>6.666666666666667</v>
      </c>
      <c r="Z54" s="50"/>
      <c r="AA54" s="50"/>
      <c r="AB54" s="50">
        <f t="shared" si="2"/>
        <v>6.666666666666667</v>
      </c>
      <c r="AC54" s="121"/>
      <c r="AD54" s="122"/>
      <c r="AE54" s="122">
        <f t="shared" si="3"/>
        <v>6.666666666666667</v>
      </c>
      <c r="AF54" s="122"/>
      <c r="AG54" s="122"/>
      <c r="AH54" s="122">
        <f t="shared" si="4"/>
        <v>6.666666666666667</v>
      </c>
      <c r="AI54" s="122"/>
      <c r="AJ54" s="122"/>
      <c r="AK54" s="122">
        <f t="shared" si="5"/>
        <v>6.666666666666667</v>
      </c>
      <c r="AL54" s="122"/>
      <c r="AM54" s="122"/>
      <c r="AN54" s="122">
        <f t="shared" si="6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2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3">3600/P56</f>
        <v>200</v>
      </c>
      <c r="X56" s="122"/>
      <c r="Y56" s="50">
        <f t="shared" ref="Y56" si="14">$Y$1/R56</f>
        <v>5</v>
      </c>
      <c r="Z56" s="50"/>
      <c r="AA56" s="50"/>
      <c r="AB56" s="50">
        <f t="shared" ref="AB56" si="15">$Y$1/R56</f>
        <v>5</v>
      </c>
      <c r="AC56" s="121"/>
      <c r="AD56" s="122"/>
      <c r="AE56" s="122">
        <f t="shared" ref="AE56" si="16">$Y$1/R56</f>
        <v>5</v>
      </c>
      <c r="AF56" s="122"/>
      <c r="AG56" s="122"/>
      <c r="AH56" s="122">
        <f t="shared" ref="AH56" si="17">$Y$1/R56</f>
        <v>5</v>
      </c>
      <c r="AI56" s="122"/>
      <c r="AJ56" s="122"/>
      <c r="AK56" s="122">
        <f t="shared" ref="AK56" si="18">$Y$1/R56</f>
        <v>5</v>
      </c>
      <c r="AL56" s="122"/>
      <c r="AM56" s="122"/>
      <c r="AN56" s="122">
        <f t="shared" ref="AN56" si="19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0"/>
        <v>300</v>
      </c>
      <c r="X58" s="122"/>
      <c r="Y58" s="50">
        <f t="shared" si="1"/>
        <v>3.3333333333333335</v>
      </c>
      <c r="Z58" s="50"/>
      <c r="AA58" s="50"/>
      <c r="AB58" s="50">
        <f t="shared" si="2"/>
        <v>3.3333333333333335</v>
      </c>
      <c r="AC58" s="121"/>
      <c r="AD58" s="122"/>
      <c r="AE58" s="122">
        <f t="shared" si="3"/>
        <v>3.3333333333333335</v>
      </c>
      <c r="AF58" s="122"/>
      <c r="AG58" s="122"/>
      <c r="AH58" s="122">
        <f t="shared" si="4"/>
        <v>3.3333333333333335</v>
      </c>
      <c r="AI58" s="122"/>
      <c r="AJ58" s="122"/>
      <c r="AK58" s="122">
        <f t="shared" si="5"/>
        <v>3.3333333333333335</v>
      </c>
      <c r="AL58" s="122"/>
      <c r="AM58" s="122"/>
      <c r="AN58" s="122">
        <f t="shared" si="6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0"/>
        <v>39.560439560439562</v>
      </c>
      <c r="X60" s="122"/>
      <c r="Y60" s="50">
        <f t="shared" si="1"/>
        <v>25.277777777777775</v>
      </c>
      <c r="Z60" s="50"/>
      <c r="AA60" s="50"/>
      <c r="AB60" s="50">
        <f t="shared" si="2"/>
        <v>25.277777777777775</v>
      </c>
      <c r="AC60" s="121"/>
      <c r="AD60" s="122"/>
      <c r="AE60" s="122">
        <f t="shared" si="3"/>
        <v>25.277777777777775</v>
      </c>
      <c r="AF60" s="122"/>
      <c r="AG60" s="122"/>
      <c r="AH60" s="122">
        <f t="shared" si="4"/>
        <v>25.277777777777775</v>
      </c>
      <c r="AI60" s="122"/>
      <c r="AJ60" s="122"/>
      <c r="AK60" s="122">
        <f t="shared" si="5"/>
        <v>25.277777777777775</v>
      </c>
      <c r="AL60" s="122"/>
      <c r="AM60" s="122"/>
      <c r="AN60" s="122">
        <f t="shared" si="6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0"/>
        <v>133.33333333333334</v>
      </c>
      <c r="X61" s="122"/>
      <c r="Y61" s="50">
        <f t="shared" si="1"/>
        <v>7.4999999999999991</v>
      </c>
      <c r="Z61" s="50"/>
      <c r="AA61" s="50"/>
      <c r="AB61" s="50">
        <f t="shared" si="2"/>
        <v>7.4999999999999991</v>
      </c>
      <c r="AC61" s="121"/>
      <c r="AD61" s="122"/>
      <c r="AE61" s="122">
        <f t="shared" si="3"/>
        <v>7.4999999999999991</v>
      </c>
      <c r="AF61" s="122"/>
      <c r="AG61" s="122"/>
      <c r="AH61" s="122">
        <f t="shared" si="4"/>
        <v>7.4999999999999991</v>
      </c>
      <c r="AI61" s="122"/>
      <c r="AJ61" s="122"/>
      <c r="AK61" s="122">
        <f t="shared" si="5"/>
        <v>7.4999999999999991</v>
      </c>
      <c r="AL61" s="122"/>
      <c r="AM61" s="122"/>
      <c r="AN61" s="122">
        <f t="shared" si="6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20">O61</f>
        <v>1</v>
      </c>
      <c r="P62" s="10">
        <v>36</v>
      </c>
      <c r="Q62" s="11" t="s">
        <v>84</v>
      </c>
      <c r="R62" s="43">
        <f t="shared" si="0"/>
        <v>100</v>
      </c>
      <c r="X62" s="122"/>
      <c r="Y62" s="50">
        <f t="shared" si="1"/>
        <v>10</v>
      </c>
      <c r="Z62" s="50"/>
      <c r="AA62" s="50"/>
      <c r="AB62" s="50">
        <f t="shared" si="2"/>
        <v>10</v>
      </c>
      <c r="AC62" s="121"/>
      <c r="AD62" s="122"/>
      <c r="AE62" s="122">
        <f t="shared" si="3"/>
        <v>10</v>
      </c>
      <c r="AF62" s="122"/>
      <c r="AG62" s="122"/>
      <c r="AH62" s="122">
        <f t="shared" si="4"/>
        <v>10</v>
      </c>
      <c r="AI62" s="122"/>
      <c r="AJ62" s="122"/>
      <c r="AK62" s="122">
        <f t="shared" si="5"/>
        <v>10</v>
      </c>
      <c r="AL62" s="122"/>
      <c r="AM62" s="122"/>
      <c r="AN62" s="122">
        <f t="shared" si="6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20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0"/>
        <v>72</v>
      </c>
      <c r="X65" s="122"/>
      <c r="Y65" s="50">
        <f t="shared" si="1"/>
        <v>13.888888888888889</v>
      </c>
      <c r="Z65" s="50"/>
      <c r="AA65" s="50"/>
      <c r="AB65" s="50">
        <f t="shared" si="2"/>
        <v>13.888888888888889</v>
      </c>
      <c r="AC65" s="121"/>
      <c r="AD65" s="122"/>
      <c r="AE65" s="122">
        <f t="shared" si="3"/>
        <v>13.888888888888889</v>
      </c>
      <c r="AF65" s="122"/>
      <c r="AG65" s="122"/>
      <c r="AH65" s="122">
        <f t="shared" si="4"/>
        <v>13.888888888888889</v>
      </c>
      <c r="AI65" s="122"/>
      <c r="AJ65" s="122"/>
      <c r="AK65" s="122">
        <f t="shared" si="5"/>
        <v>13.888888888888889</v>
      </c>
      <c r="AL65" s="122"/>
      <c r="AM65" s="122"/>
      <c r="AN65" s="122">
        <f t="shared" si="6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0"/>
        <v>150</v>
      </c>
      <c r="X66" s="122"/>
      <c r="Y66" s="50">
        <f t="shared" si="1"/>
        <v>6.666666666666667</v>
      </c>
      <c r="Z66" s="50"/>
      <c r="AA66" s="50"/>
      <c r="AB66" s="50">
        <f t="shared" si="2"/>
        <v>6.666666666666667</v>
      </c>
      <c r="AC66" s="121"/>
      <c r="AD66" s="122"/>
      <c r="AE66" s="122">
        <f t="shared" si="3"/>
        <v>6.666666666666667</v>
      </c>
      <c r="AF66" s="122"/>
      <c r="AG66" s="122"/>
      <c r="AH66" s="122">
        <f t="shared" si="4"/>
        <v>6.666666666666667</v>
      </c>
      <c r="AI66" s="122"/>
      <c r="AJ66" s="122"/>
      <c r="AK66" s="122">
        <f t="shared" si="5"/>
        <v>6.666666666666667</v>
      </c>
      <c r="AL66" s="122"/>
      <c r="AM66" s="122"/>
      <c r="AN66" s="122">
        <f t="shared" si="6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1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2">3600/P68</f>
        <v>200</v>
      </c>
      <c r="X68" s="122"/>
      <c r="Y68" s="50">
        <f t="shared" ref="Y68" si="23">$Y$1/R68</f>
        <v>5</v>
      </c>
      <c r="Z68" s="50"/>
      <c r="AA68" s="50"/>
      <c r="AB68" s="50">
        <f t="shared" ref="AB68" si="24">$Y$1/R68</f>
        <v>5</v>
      </c>
      <c r="AC68" s="121"/>
      <c r="AD68" s="122"/>
      <c r="AE68" s="122">
        <f t="shared" ref="AE68" si="25">$Y$1/R68</f>
        <v>5</v>
      </c>
      <c r="AF68" s="122"/>
      <c r="AG68" s="122"/>
      <c r="AH68" s="122">
        <f t="shared" ref="AH68" si="26">$Y$1/R68</f>
        <v>5</v>
      </c>
      <c r="AI68" s="122"/>
      <c r="AJ68" s="122"/>
      <c r="AK68" s="122">
        <f t="shared" ref="AK68" si="27">$Y$1/R68</f>
        <v>5</v>
      </c>
      <c r="AL68" s="122"/>
      <c r="AM68" s="122"/>
      <c r="AN68" s="122">
        <f t="shared" ref="AN68" si="28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2"/>
        <v>300</v>
      </c>
      <c r="X70" s="122"/>
      <c r="Y70" s="50">
        <f t="shared" ref="Y70" si="29">$Y$1/R70</f>
        <v>3.3333333333333335</v>
      </c>
      <c r="Z70" s="50"/>
      <c r="AA70" s="50"/>
      <c r="AB70" s="50">
        <f t="shared" ref="AB70" si="30">$Y$1/R70</f>
        <v>3.3333333333333335</v>
      </c>
      <c r="AC70" s="121"/>
      <c r="AD70" s="122"/>
      <c r="AE70" s="122">
        <f t="shared" ref="AE70" si="31">$Y$1/R70</f>
        <v>3.3333333333333335</v>
      </c>
      <c r="AF70" s="122"/>
      <c r="AG70" s="122"/>
      <c r="AH70" s="122">
        <f t="shared" ref="AH70" si="32">$Y$1/R70</f>
        <v>3.3333333333333335</v>
      </c>
      <c r="AI70" s="122"/>
      <c r="AJ70" s="122"/>
      <c r="AK70" s="122">
        <f t="shared" ref="AK70" si="33">$Y$1/R70</f>
        <v>3.3333333333333335</v>
      </c>
      <c r="AL70" s="122"/>
      <c r="AM70" s="122"/>
      <c r="AN70" s="122">
        <f t="shared" ref="AN70" si="34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10035144</v>
      </c>
      <c r="F75" s="71"/>
      <c r="G75" s="71"/>
      <c r="H75" s="71"/>
      <c r="I75" s="64"/>
      <c r="J75" s="64"/>
      <c r="K75" s="71"/>
      <c r="L75" s="116"/>
      <c r="M75" s="8"/>
      <c r="N75" s="91" t="s">
        <v>461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39">
        <v>30023547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429</v>
      </c>
      <c r="O82" s="10">
        <f>3*O3</f>
        <v>3</v>
      </c>
      <c r="P82" s="10">
        <f>16</f>
        <v>16</v>
      </c>
      <c r="Q82" s="11" t="s">
        <v>75</v>
      </c>
      <c r="R82" s="43">
        <f t="shared" ref="R82:R127" si="35">3600/P82</f>
        <v>225</v>
      </c>
      <c r="X82" s="122"/>
      <c r="Y82" s="50">
        <f t="shared" ref="Y82:Y127" si="36">$Y$1/R82</f>
        <v>4.4444444444444446</v>
      </c>
      <c r="Z82" s="50"/>
      <c r="AA82" s="50"/>
      <c r="AB82" s="50">
        <f t="shared" ref="AB82:AB127" si="37">$Y$1/R82</f>
        <v>4.4444444444444446</v>
      </c>
      <c r="AC82" s="121"/>
      <c r="AD82" s="122"/>
      <c r="AE82" s="122">
        <f t="shared" ref="AE82:AE127" si="38">$Y$1/R82</f>
        <v>4.4444444444444446</v>
      </c>
      <c r="AF82" s="122"/>
      <c r="AG82" s="122"/>
      <c r="AH82" s="122">
        <f t="shared" ref="AH82:AH127" si="39">$Y$1/R82</f>
        <v>4.4444444444444446</v>
      </c>
      <c r="AI82" s="122"/>
      <c r="AJ82" s="122"/>
      <c r="AK82" s="122">
        <f t="shared" ref="AK82:AK127" si="40">$Y$1/R82</f>
        <v>4.4444444444444446</v>
      </c>
      <c r="AL82" s="122"/>
      <c r="AM82" s="122"/>
      <c r="AN82" s="122">
        <f t="shared" ref="AN82:AN127" si="41">$Y$1/R82</f>
        <v>4.4444444444444446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si="35"/>
        <v>40</v>
      </c>
      <c r="X83" s="122"/>
      <c r="Y83" s="50">
        <f t="shared" si="36"/>
        <v>25</v>
      </c>
      <c r="Z83" s="50"/>
      <c r="AA83" s="50"/>
      <c r="AB83" s="50">
        <f t="shared" si="37"/>
        <v>25</v>
      </c>
      <c r="AC83" s="121"/>
      <c r="AD83" s="122"/>
      <c r="AE83" s="122">
        <f t="shared" si="38"/>
        <v>25</v>
      </c>
      <c r="AF83" s="122"/>
      <c r="AG83" s="122"/>
      <c r="AH83" s="122">
        <f t="shared" si="39"/>
        <v>25</v>
      </c>
      <c r="AI83" s="122"/>
      <c r="AJ83" s="122"/>
      <c r="AK83" s="122">
        <f t="shared" si="40"/>
        <v>25</v>
      </c>
      <c r="AL83" s="122"/>
      <c r="AM83" s="122"/>
      <c r="AN83" s="122">
        <f t="shared" si="41"/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2">$O$82</f>
        <v>3</v>
      </c>
      <c r="P84" s="10">
        <v>9</v>
      </c>
      <c r="Q84" s="11" t="s">
        <v>72</v>
      </c>
      <c r="R84" s="43">
        <f t="shared" si="35"/>
        <v>400</v>
      </c>
      <c r="X84" s="122"/>
      <c r="Y84" s="50">
        <f t="shared" si="36"/>
        <v>2.5</v>
      </c>
      <c r="Z84" s="50"/>
      <c r="AA84" s="50"/>
      <c r="AB84" s="50">
        <f t="shared" si="37"/>
        <v>2.5</v>
      </c>
      <c r="AC84" s="121"/>
      <c r="AD84" s="122"/>
      <c r="AE84" s="122">
        <f t="shared" si="38"/>
        <v>2.5</v>
      </c>
      <c r="AF84" s="122"/>
      <c r="AG84" s="122"/>
      <c r="AH84" s="122">
        <f t="shared" si="39"/>
        <v>2.5</v>
      </c>
      <c r="AI84" s="122"/>
      <c r="AJ84" s="122"/>
      <c r="AK84" s="122">
        <f t="shared" si="40"/>
        <v>2.5</v>
      </c>
      <c r="AL84" s="122"/>
      <c r="AM84" s="122"/>
      <c r="AN84" s="122">
        <f t="shared" si="41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2"/>
        <v>3</v>
      </c>
      <c r="P85" s="10">
        <v>12</v>
      </c>
      <c r="Q85" s="11" t="s">
        <v>84</v>
      </c>
      <c r="R85" s="43">
        <f t="shared" si="35"/>
        <v>300</v>
      </c>
      <c r="X85" s="122"/>
      <c r="Y85" s="50">
        <f t="shared" si="36"/>
        <v>3.3333333333333335</v>
      </c>
      <c r="Z85" s="50"/>
      <c r="AA85" s="50"/>
      <c r="AB85" s="50">
        <f t="shared" si="37"/>
        <v>3.3333333333333335</v>
      </c>
      <c r="AC85" s="121"/>
      <c r="AD85" s="122"/>
      <c r="AE85" s="122">
        <f t="shared" si="38"/>
        <v>3.3333333333333335</v>
      </c>
      <c r="AF85" s="122"/>
      <c r="AG85" s="122"/>
      <c r="AH85" s="122">
        <f t="shared" si="39"/>
        <v>3.3333333333333335</v>
      </c>
      <c r="AI85" s="122"/>
      <c r="AJ85" s="122"/>
      <c r="AK85" s="122">
        <f t="shared" si="40"/>
        <v>3.3333333333333335</v>
      </c>
      <c r="AL85" s="122"/>
      <c r="AM85" s="122"/>
      <c r="AN85" s="122">
        <f t="shared" si="41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2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2"/>
        <v>3</v>
      </c>
      <c r="P87" s="10">
        <v>36</v>
      </c>
      <c r="Q87" s="11" t="s">
        <v>72</v>
      </c>
      <c r="R87" s="43">
        <f t="shared" si="35"/>
        <v>100</v>
      </c>
      <c r="X87" s="122"/>
      <c r="Y87" s="50">
        <f t="shared" si="36"/>
        <v>10</v>
      </c>
      <c r="Z87" s="50"/>
      <c r="AA87" s="50"/>
      <c r="AB87" s="50">
        <f t="shared" si="37"/>
        <v>10</v>
      </c>
      <c r="AC87" s="121"/>
      <c r="AD87" s="122"/>
      <c r="AE87" s="122">
        <f t="shared" si="38"/>
        <v>10</v>
      </c>
      <c r="AF87" s="122"/>
      <c r="AG87" s="122"/>
      <c r="AH87" s="122">
        <f t="shared" si="39"/>
        <v>10</v>
      </c>
      <c r="AI87" s="122"/>
      <c r="AJ87" s="122"/>
      <c r="AK87" s="122">
        <f t="shared" si="40"/>
        <v>10</v>
      </c>
      <c r="AL87" s="122"/>
      <c r="AM87" s="122"/>
      <c r="AN87" s="122">
        <f t="shared" si="41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2"/>
        <v>3</v>
      </c>
      <c r="P88" s="10">
        <v>72</v>
      </c>
      <c r="Q88" s="11" t="s">
        <v>84</v>
      </c>
      <c r="R88" s="43">
        <f t="shared" si="35"/>
        <v>50</v>
      </c>
      <c r="X88" s="122"/>
      <c r="Y88" s="50">
        <f t="shared" si="36"/>
        <v>20</v>
      </c>
      <c r="Z88" s="50"/>
      <c r="AA88" s="50"/>
      <c r="AB88" s="50">
        <f t="shared" si="37"/>
        <v>20</v>
      </c>
      <c r="AC88" s="121"/>
      <c r="AD88" s="122"/>
      <c r="AE88" s="122">
        <f t="shared" si="38"/>
        <v>20</v>
      </c>
      <c r="AF88" s="122"/>
      <c r="AG88" s="122"/>
      <c r="AH88" s="122">
        <f t="shared" si="39"/>
        <v>20</v>
      </c>
      <c r="AI88" s="122"/>
      <c r="AJ88" s="122"/>
      <c r="AK88" s="122">
        <f t="shared" si="40"/>
        <v>20</v>
      </c>
      <c r="AL88" s="122"/>
      <c r="AM88" s="122"/>
      <c r="AN88" s="122">
        <f t="shared" si="41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2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2"/>
        <v>3</v>
      </c>
      <c r="P90" s="10">
        <v>12</v>
      </c>
      <c r="Q90" s="11" t="s">
        <v>84</v>
      </c>
      <c r="R90" s="43">
        <f t="shared" si="35"/>
        <v>300</v>
      </c>
      <c r="X90" s="122"/>
      <c r="Y90" s="50">
        <f t="shared" si="36"/>
        <v>3.3333333333333335</v>
      </c>
      <c r="Z90" s="50"/>
      <c r="AA90" s="50"/>
      <c r="AB90" s="50">
        <f t="shared" si="37"/>
        <v>3.3333333333333335</v>
      </c>
      <c r="AC90" s="121"/>
      <c r="AD90" s="122"/>
      <c r="AE90" s="122">
        <f t="shared" si="38"/>
        <v>3.3333333333333335</v>
      </c>
      <c r="AF90" s="122"/>
      <c r="AG90" s="122"/>
      <c r="AH90" s="122">
        <f t="shared" si="39"/>
        <v>3.3333333333333335</v>
      </c>
      <c r="AI90" s="122"/>
      <c r="AJ90" s="122"/>
      <c r="AK90" s="122">
        <f t="shared" si="40"/>
        <v>3.3333333333333335</v>
      </c>
      <c r="AL90" s="122"/>
      <c r="AM90" s="122"/>
      <c r="AN90" s="122">
        <f t="shared" si="41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2"/>
        <v>3</v>
      </c>
      <c r="P91" s="10">
        <v>9</v>
      </c>
      <c r="Q91" s="11" t="s">
        <v>72</v>
      </c>
      <c r="R91" s="43">
        <f t="shared" si="35"/>
        <v>400</v>
      </c>
      <c r="X91" s="122"/>
      <c r="Y91" s="50">
        <f t="shared" si="36"/>
        <v>2.5</v>
      </c>
      <c r="Z91" s="50"/>
      <c r="AA91" s="50"/>
      <c r="AB91" s="50">
        <f t="shared" si="37"/>
        <v>2.5</v>
      </c>
      <c r="AC91" s="121"/>
      <c r="AD91" s="122"/>
      <c r="AE91" s="122">
        <f t="shared" si="38"/>
        <v>2.5</v>
      </c>
      <c r="AF91" s="122"/>
      <c r="AG91" s="122"/>
      <c r="AH91" s="122">
        <f t="shared" si="39"/>
        <v>2.5</v>
      </c>
      <c r="AI91" s="122"/>
      <c r="AJ91" s="122"/>
      <c r="AK91" s="122">
        <f t="shared" si="40"/>
        <v>2.5</v>
      </c>
      <c r="AL91" s="122"/>
      <c r="AM91" s="122"/>
      <c r="AN91" s="122">
        <f t="shared" si="41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2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10035144</v>
      </c>
      <c r="F93" s="71"/>
      <c r="G93" s="71"/>
      <c r="H93" s="71"/>
      <c r="I93" s="64"/>
      <c r="J93" s="64"/>
      <c r="K93" s="71"/>
      <c r="L93" s="116"/>
      <c r="M93" s="8"/>
      <c r="N93" s="91" t="s">
        <v>461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151">
        <v>30023548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430</v>
      </c>
      <c r="O100" s="10">
        <f>4*O3</f>
        <v>4</v>
      </c>
      <c r="P100" s="10">
        <f>16</f>
        <v>16</v>
      </c>
      <c r="Q100" s="11" t="s">
        <v>75</v>
      </c>
      <c r="R100" s="43">
        <f t="shared" si="35"/>
        <v>225</v>
      </c>
      <c r="X100" s="122"/>
      <c r="Y100" s="50">
        <f t="shared" si="36"/>
        <v>4.4444444444444446</v>
      </c>
      <c r="Z100" s="50"/>
      <c r="AA100" s="50"/>
      <c r="AB100" s="50">
        <f t="shared" si="37"/>
        <v>4.4444444444444446</v>
      </c>
      <c r="AC100" s="121"/>
      <c r="AD100" s="122"/>
      <c r="AE100" s="122">
        <f t="shared" si="38"/>
        <v>4.4444444444444446</v>
      </c>
      <c r="AF100" s="122"/>
      <c r="AG100" s="122"/>
      <c r="AH100" s="122">
        <f t="shared" si="39"/>
        <v>4.4444444444444446</v>
      </c>
      <c r="AI100" s="122"/>
      <c r="AJ100" s="122"/>
      <c r="AK100" s="122">
        <f t="shared" si="40"/>
        <v>4.4444444444444446</v>
      </c>
      <c r="AL100" s="122"/>
      <c r="AM100" s="122"/>
      <c r="AN100" s="122">
        <f t="shared" si="41"/>
        <v>4.4444444444444446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5"/>
        <v>36</v>
      </c>
      <c r="X101" s="122"/>
      <c r="Y101" s="50">
        <f t="shared" si="36"/>
        <v>27.777777777777779</v>
      </c>
      <c r="Z101" s="50"/>
      <c r="AA101" s="50"/>
      <c r="AB101" s="50">
        <f t="shared" si="37"/>
        <v>27.777777777777779</v>
      </c>
      <c r="AC101" s="121"/>
      <c r="AD101" s="122"/>
      <c r="AE101" s="122">
        <f t="shared" si="38"/>
        <v>27.777777777777779</v>
      </c>
      <c r="AF101" s="122"/>
      <c r="AG101" s="122"/>
      <c r="AH101" s="122">
        <f t="shared" si="39"/>
        <v>27.777777777777779</v>
      </c>
      <c r="AI101" s="122"/>
      <c r="AJ101" s="122"/>
      <c r="AK101" s="122">
        <f t="shared" si="40"/>
        <v>27.777777777777779</v>
      </c>
      <c r="AL101" s="122"/>
      <c r="AM101" s="122"/>
      <c r="AN101" s="122">
        <f t="shared" si="41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3">$O$100</f>
        <v>4</v>
      </c>
      <c r="P102" s="10">
        <v>9</v>
      </c>
      <c r="Q102" s="11" t="s">
        <v>72</v>
      </c>
      <c r="R102" s="43">
        <f t="shared" si="35"/>
        <v>400</v>
      </c>
      <c r="X102" s="122"/>
      <c r="Y102" s="50">
        <f t="shared" si="36"/>
        <v>2.5</v>
      </c>
      <c r="Z102" s="50"/>
      <c r="AA102" s="50"/>
      <c r="AB102" s="50">
        <f t="shared" si="37"/>
        <v>2.5</v>
      </c>
      <c r="AC102" s="121"/>
      <c r="AD102" s="122"/>
      <c r="AE102" s="122">
        <f t="shared" si="38"/>
        <v>2.5</v>
      </c>
      <c r="AF102" s="122"/>
      <c r="AG102" s="122"/>
      <c r="AH102" s="122">
        <f t="shared" si="39"/>
        <v>2.5</v>
      </c>
      <c r="AI102" s="122"/>
      <c r="AJ102" s="122"/>
      <c r="AK102" s="122">
        <f t="shared" si="40"/>
        <v>2.5</v>
      </c>
      <c r="AL102" s="122"/>
      <c r="AM102" s="122"/>
      <c r="AN102" s="122">
        <f t="shared" si="41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3"/>
        <v>4</v>
      </c>
      <c r="P103" s="10">
        <v>12</v>
      </c>
      <c r="Q103" s="11" t="s">
        <v>84</v>
      </c>
      <c r="R103" s="43">
        <f t="shared" si="35"/>
        <v>300</v>
      </c>
      <c r="X103" s="122"/>
      <c r="Y103" s="50">
        <f t="shared" si="36"/>
        <v>3.3333333333333335</v>
      </c>
      <c r="Z103" s="50"/>
      <c r="AA103" s="50"/>
      <c r="AB103" s="50">
        <f t="shared" si="37"/>
        <v>3.3333333333333335</v>
      </c>
      <c r="AC103" s="121"/>
      <c r="AD103" s="122"/>
      <c r="AE103" s="122">
        <f t="shared" si="38"/>
        <v>3.3333333333333335</v>
      </c>
      <c r="AF103" s="122"/>
      <c r="AG103" s="122"/>
      <c r="AH103" s="122">
        <f t="shared" si="39"/>
        <v>3.3333333333333335</v>
      </c>
      <c r="AI103" s="122"/>
      <c r="AJ103" s="122"/>
      <c r="AK103" s="122">
        <f t="shared" si="40"/>
        <v>3.3333333333333335</v>
      </c>
      <c r="AL103" s="122"/>
      <c r="AM103" s="122"/>
      <c r="AN103" s="122">
        <f t="shared" si="41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3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3"/>
        <v>4</v>
      </c>
      <c r="P105" s="10">
        <v>36</v>
      </c>
      <c r="Q105" s="11" t="s">
        <v>72</v>
      </c>
      <c r="R105" s="43">
        <f t="shared" si="35"/>
        <v>100</v>
      </c>
      <c r="X105" s="122"/>
      <c r="Y105" s="50">
        <f t="shared" si="36"/>
        <v>10</v>
      </c>
      <c r="Z105" s="50"/>
      <c r="AA105" s="50"/>
      <c r="AB105" s="50">
        <f t="shared" si="37"/>
        <v>10</v>
      </c>
      <c r="AC105" s="121"/>
      <c r="AD105" s="122"/>
      <c r="AE105" s="122">
        <f t="shared" si="38"/>
        <v>10</v>
      </c>
      <c r="AF105" s="122"/>
      <c r="AG105" s="122"/>
      <c r="AH105" s="122">
        <f t="shared" si="39"/>
        <v>10</v>
      </c>
      <c r="AI105" s="122"/>
      <c r="AJ105" s="122"/>
      <c r="AK105" s="122">
        <f t="shared" si="40"/>
        <v>10</v>
      </c>
      <c r="AL105" s="122"/>
      <c r="AM105" s="122"/>
      <c r="AN105" s="122">
        <f t="shared" si="41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3"/>
        <v>4</v>
      </c>
      <c r="P106" s="10">
        <v>72</v>
      </c>
      <c r="Q106" s="11" t="s">
        <v>84</v>
      </c>
      <c r="R106" s="43">
        <f t="shared" si="35"/>
        <v>50</v>
      </c>
      <c r="X106" s="122"/>
      <c r="Y106" s="50">
        <f t="shared" si="36"/>
        <v>20</v>
      </c>
      <c r="Z106" s="50"/>
      <c r="AA106" s="50"/>
      <c r="AB106" s="50">
        <f t="shared" si="37"/>
        <v>20</v>
      </c>
      <c r="AC106" s="121"/>
      <c r="AD106" s="122"/>
      <c r="AE106" s="122">
        <f t="shared" si="38"/>
        <v>20</v>
      </c>
      <c r="AF106" s="122"/>
      <c r="AG106" s="122"/>
      <c r="AH106" s="122">
        <f t="shared" si="39"/>
        <v>20</v>
      </c>
      <c r="AI106" s="122"/>
      <c r="AJ106" s="122"/>
      <c r="AK106" s="122">
        <f t="shared" si="40"/>
        <v>20</v>
      </c>
      <c r="AL106" s="122"/>
      <c r="AM106" s="122"/>
      <c r="AN106" s="122">
        <f t="shared" si="41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3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3"/>
        <v>4</v>
      </c>
      <c r="P108" s="10">
        <v>12</v>
      </c>
      <c r="Q108" s="11" t="s">
        <v>84</v>
      </c>
      <c r="R108" s="43">
        <f t="shared" si="35"/>
        <v>300</v>
      </c>
      <c r="X108" s="122"/>
      <c r="Y108" s="50">
        <f t="shared" si="36"/>
        <v>3.3333333333333335</v>
      </c>
      <c r="Z108" s="50"/>
      <c r="AA108" s="50"/>
      <c r="AB108" s="50">
        <f t="shared" si="37"/>
        <v>3.3333333333333335</v>
      </c>
      <c r="AC108" s="121"/>
      <c r="AD108" s="122"/>
      <c r="AE108" s="122">
        <f t="shared" si="38"/>
        <v>3.3333333333333335</v>
      </c>
      <c r="AF108" s="122"/>
      <c r="AG108" s="122"/>
      <c r="AH108" s="122">
        <f t="shared" si="39"/>
        <v>3.3333333333333335</v>
      </c>
      <c r="AI108" s="122"/>
      <c r="AJ108" s="122"/>
      <c r="AK108" s="122">
        <f t="shared" si="40"/>
        <v>3.3333333333333335</v>
      </c>
      <c r="AL108" s="122"/>
      <c r="AM108" s="122"/>
      <c r="AN108" s="122">
        <f t="shared" si="41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3"/>
        <v>4</v>
      </c>
      <c r="P109" s="10">
        <v>9</v>
      </c>
      <c r="Q109" s="11" t="s">
        <v>72</v>
      </c>
      <c r="R109" s="43">
        <f t="shared" si="35"/>
        <v>400</v>
      </c>
      <c r="X109" s="122"/>
      <c r="Y109" s="50">
        <f t="shared" si="36"/>
        <v>2.5</v>
      </c>
      <c r="Z109" s="50"/>
      <c r="AA109" s="50"/>
      <c r="AB109" s="50">
        <f t="shared" si="37"/>
        <v>2.5</v>
      </c>
      <c r="AC109" s="121"/>
      <c r="AD109" s="122"/>
      <c r="AE109" s="122">
        <f t="shared" si="38"/>
        <v>2.5</v>
      </c>
      <c r="AF109" s="122"/>
      <c r="AG109" s="122"/>
      <c r="AH109" s="122">
        <f t="shared" si="39"/>
        <v>2.5</v>
      </c>
      <c r="AI109" s="122"/>
      <c r="AJ109" s="122"/>
      <c r="AK109" s="122">
        <f t="shared" si="40"/>
        <v>2.5</v>
      </c>
      <c r="AL109" s="122"/>
      <c r="AM109" s="122"/>
      <c r="AN109" s="122">
        <f t="shared" si="41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3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10035144</v>
      </c>
      <c r="F111" s="71"/>
      <c r="G111" s="71"/>
      <c r="H111" s="71"/>
      <c r="I111" s="64"/>
      <c r="J111" s="64"/>
      <c r="K111" s="71"/>
      <c r="L111" s="116"/>
      <c r="M111" s="8"/>
      <c r="N111" s="91" t="s">
        <v>461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151">
        <v>30023549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431</v>
      </c>
      <c r="O118" s="10">
        <v>2</v>
      </c>
      <c r="P118" s="10">
        <f>16</f>
        <v>16</v>
      </c>
      <c r="Q118" s="11" t="s">
        <v>75</v>
      </c>
      <c r="R118" s="43">
        <f t="shared" si="35"/>
        <v>225</v>
      </c>
      <c r="X118" s="122"/>
      <c r="Y118" s="50">
        <f t="shared" si="36"/>
        <v>4.4444444444444446</v>
      </c>
      <c r="Z118" s="50"/>
      <c r="AA118" s="50"/>
      <c r="AB118" s="50">
        <f t="shared" si="37"/>
        <v>4.4444444444444446</v>
      </c>
      <c r="AC118" s="121"/>
      <c r="AD118" s="122"/>
      <c r="AE118" s="122">
        <f t="shared" si="38"/>
        <v>4.4444444444444446</v>
      </c>
      <c r="AF118" s="122"/>
      <c r="AG118" s="122"/>
      <c r="AH118" s="122">
        <f t="shared" si="39"/>
        <v>4.4444444444444446</v>
      </c>
      <c r="AI118" s="122"/>
      <c r="AJ118" s="122"/>
      <c r="AK118" s="122">
        <f t="shared" si="40"/>
        <v>4.4444444444444446</v>
      </c>
      <c r="AL118" s="122"/>
      <c r="AM118" s="122"/>
      <c r="AN118" s="122">
        <f t="shared" si="41"/>
        <v>4.4444444444444446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10035144</v>
      </c>
      <c r="F120" s="71"/>
      <c r="G120" s="71"/>
      <c r="H120" s="71"/>
      <c r="I120" s="64"/>
      <c r="J120" s="64"/>
      <c r="K120" s="71"/>
      <c r="L120" s="116"/>
      <c r="M120" s="8"/>
      <c r="N120" s="91" t="s">
        <v>461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151">
        <v>30023550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432</v>
      </c>
      <c r="O127" s="10">
        <v>1</v>
      </c>
      <c r="P127" s="10">
        <f>16</f>
        <v>16</v>
      </c>
      <c r="Q127" s="11" t="s">
        <v>75</v>
      </c>
      <c r="R127" s="43">
        <f t="shared" si="35"/>
        <v>225</v>
      </c>
      <c r="X127" s="122"/>
      <c r="Y127" s="50">
        <f t="shared" si="36"/>
        <v>4.4444444444444446</v>
      </c>
      <c r="Z127" s="50"/>
      <c r="AA127" s="50"/>
      <c r="AB127" s="50">
        <f t="shared" si="37"/>
        <v>4.4444444444444446</v>
      </c>
      <c r="AC127" s="121"/>
      <c r="AD127" s="122"/>
      <c r="AE127" s="122">
        <f t="shared" si="38"/>
        <v>4.4444444444444446</v>
      </c>
      <c r="AF127" s="122"/>
      <c r="AG127" s="122"/>
      <c r="AH127" s="122">
        <f t="shared" si="39"/>
        <v>4.4444444444444446</v>
      </c>
      <c r="AI127" s="122"/>
      <c r="AJ127" s="122"/>
      <c r="AK127" s="122">
        <f t="shared" si="40"/>
        <v>4.4444444444444446</v>
      </c>
      <c r="AL127" s="122"/>
      <c r="AM127" s="122"/>
      <c r="AN127" s="122">
        <f t="shared" si="41"/>
        <v>4.4444444444444446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10035144</v>
      </c>
      <c r="F129" s="71"/>
      <c r="G129" s="71"/>
      <c r="H129" s="71"/>
      <c r="I129" s="64"/>
      <c r="J129" s="64"/>
      <c r="K129" s="71"/>
      <c r="L129" s="116"/>
      <c r="M129" s="8"/>
      <c r="N129" s="91" t="s">
        <v>461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1.4002860684857506E-3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151">
        <v>30023551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433</v>
      </c>
      <c r="O136" s="10">
        <v>1</v>
      </c>
      <c r="P136" s="10">
        <f>16</f>
        <v>16</v>
      </c>
      <c r="Q136" s="11" t="s">
        <v>75</v>
      </c>
      <c r="R136" s="43">
        <f t="shared" ref="R136" si="44">3600/P136</f>
        <v>225</v>
      </c>
      <c r="X136" s="122"/>
      <c r="Y136" s="50">
        <f t="shared" ref="Y136" si="45">$Y$1/R136</f>
        <v>4.4444444444444446</v>
      </c>
      <c r="Z136" s="50"/>
      <c r="AA136" s="50"/>
      <c r="AB136" s="50">
        <f t="shared" ref="AB136" si="46">$Y$1/R136</f>
        <v>4.4444444444444446</v>
      </c>
      <c r="AC136" s="121"/>
      <c r="AD136" s="122"/>
      <c r="AE136" s="122">
        <f t="shared" ref="AE136" si="47">$Y$1/R136</f>
        <v>4.4444444444444446</v>
      </c>
      <c r="AF136" s="122"/>
      <c r="AG136" s="122"/>
      <c r="AH136" s="122">
        <f t="shared" ref="AH136" si="48">$Y$1/R136</f>
        <v>4.4444444444444446</v>
      </c>
      <c r="AI136" s="122"/>
      <c r="AJ136" s="122"/>
      <c r="AK136" s="122">
        <f t="shared" ref="AK136" si="49">$Y$1/R136</f>
        <v>4.4444444444444446</v>
      </c>
      <c r="AL136" s="122"/>
      <c r="AM136" s="122"/>
      <c r="AN136" s="122">
        <f t="shared" ref="AN136" si="50">$Y$1/R136</f>
        <v>4.4444444444444446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10035144</v>
      </c>
      <c r="F138" s="71"/>
      <c r="G138" s="71"/>
      <c r="H138" s="71"/>
      <c r="I138" s="64"/>
      <c r="J138" s="64"/>
      <c r="K138" s="71"/>
      <c r="L138" s="116"/>
      <c r="M138" s="8"/>
      <c r="N138" s="91" t="s">
        <v>461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1.4002860684857506E-3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2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132"/>
    </row>
    <row r="146" spans="1:42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132"/>
    </row>
    <row r="147" spans="1:42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132"/>
    </row>
    <row r="148" spans="1:42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132"/>
    </row>
    <row r="149" spans="1:42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132"/>
    </row>
    <row r="150" spans="1:42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132"/>
    </row>
    <row r="151" spans="1:42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132"/>
    </row>
    <row r="152" spans="1:42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132"/>
    </row>
    <row r="153" spans="1:42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132"/>
    </row>
    <row r="154" spans="1:42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132"/>
    </row>
    <row r="155" spans="1:42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132"/>
    </row>
    <row r="156" spans="1:42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132"/>
    </row>
    <row r="157" spans="1:42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132"/>
    </row>
    <row r="158" spans="1:42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132"/>
    </row>
    <row r="159" spans="1:42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132"/>
    </row>
    <row r="160" spans="1:42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132"/>
    </row>
    <row r="161" spans="1:42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132"/>
    </row>
    <row r="162" spans="1:42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132"/>
    </row>
    <row r="163" spans="1:42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132"/>
    </row>
    <row r="164" spans="1:42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132"/>
    </row>
    <row r="165" spans="1:42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132"/>
    </row>
    <row r="166" spans="1:42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132"/>
    </row>
    <row r="167" spans="1:42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132"/>
    </row>
    <row r="168" spans="1:42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132"/>
    </row>
    <row r="169" spans="1:42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132"/>
    </row>
    <row r="170" spans="1:42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132"/>
    </row>
    <row r="171" spans="1:42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132"/>
    </row>
    <row r="172" spans="1:42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132"/>
    </row>
    <row r="173" spans="1:42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132"/>
    </row>
    <row r="174" spans="1:42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132"/>
    </row>
    <row r="175" spans="1:42" ht="22.5" customHeight="1" x14ac:dyDescent="0.55000000000000004">
      <c r="A175" s="5">
        <v>1000</v>
      </c>
      <c r="B175" s="52" t="s">
        <v>66</v>
      </c>
      <c r="C175" s="63"/>
      <c r="D175" s="64">
        <v>20004936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301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132"/>
    </row>
    <row r="176" spans="1:42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132"/>
    </row>
    <row r="177" spans="1:44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132"/>
    </row>
    <row r="178" spans="1:44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132"/>
    </row>
    <row r="179" spans="1:44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132"/>
    </row>
    <row r="180" spans="1:44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132"/>
    </row>
    <row r="181" spans="1:44" ht="22.5" customHeight="1" x14ac:dyDescent="0.55000000000000004">
      <c r="A181" s="5">
        <v>1000</v>
      </c>
      <c r="B181" s="52" t="s">
        <v>66</v>
      </c>
      <c r="C181" s="63"/>
      <c r="D181" s="64">
        <v>20004089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462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132"/>
    </row>
    <row r="182" spans="1:44" ht="22.5" customHeight="1" x14ac:dyDescent="0.55000000000000004">
      <c r="A182" s="5">
        <v>1000</v>
      </c>
      <c r="B182" s="52" t="s">
        <v>66</v>
      </c>
      <c r="C182" s="63"/>
      <c r="D182" s="64">
        <v>20004998</v>
      </c>
      <c r="E182" s="64"/>
      <c r="F182" s="64"/>
      <c r="G182" s="64"/>
      <c r="H182" s="71"/>
      <c r="I182" s="64"/>
      <c r="J182" s="64"/>
      <c r="K182" s="65"/>
      <c r="L182" s="105"/>
      <c r="M182" s="8"/>
      <c r="N182" s="91" t="s">
        <v>308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132"/>
    </row>
    <row r="183" spans="1:44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132"/>
    </row>
    <row r="184" spans="1:44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132"/>
    </row>
    <row r="185" spans="1:44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132"/>
    </row>
    <row r="186" spans="1:44" ht="22.5" customHeight="1" x14ac:dyDescent="0.55000000000000004">
      <c r="A186" s="5">
        <v>1000</v>
      </c>
      <c r="B186" s="52" t="s">
        <v>66</v>
      </c>
      <c r="C186" s="63"/>
      <c r="D186" s="64">
        <v>20005227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463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132"/>
    </row>
    <row r="187" spans="1:44" ht="22.5" customHeight="1" x14ac:dyDescent="0.55000000000000004">
      <c r="A187" s="5">
        <v>1000</v>
      </c>
      <c r="B187" s="52" t="s">
        <v>66</v>
      </c>
      <c r="C187" s="63"/>
      <c r="D187" s="64">
        <v>20005228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464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132"/>
    </row>
    <row r="188" spans="1:44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132"/>
    </row>
    <row r="189" spans="1:44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132"/>
    </row>
    <row r="190" spans="1:44" ht="22.5" customHeight="1" x14ac:dyDescent="0.55000000000000004">
      <c r="A190" s="5">
        <v>1000</v>
      </c>
      <c r="B190" s="52" t="s">
        <v>66</v>
      </c>
      <c r="C190" s="63"/>
      <c r="D190" s="64">
        <v>20005593</v>
      </c>
      <c r="E190" s="144"/>
      <c r="F190" s="118"/>
      <c r="G190" s="118"/>
      <c r="H190" s="118"/>
      <c r="I190" s="64"/>
      <c r="J190" s="118"/>
      <c r="K190" s="118"/>
      <c r="L190" s="105"/>
      <c r="M190" s="8"/>
      <c r="N190" s="91" t="s">
        <v>486</v>
      </c>
      <c r="O190" s="10">
        <v>2</v>
      </c>
      <c r="P190" s="10"/>
      <c r="Q190" s="11"/>
      <c r="R190" s="11"/>
      <c r="S190" s="43"/>
      <c r="W190" s="13"/>
      <c r="Y190" s="122"/>
      <c r="Z190" s="50"/>
      <c r="AA190" s="50"/>
      <c r="AB190" s="50"/>
      <c r="AC190" s="50"/>
      <c r="AD190" s="121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Q190" s="132" t="s">
        <v>420</v>
      </c>
      <c r="AR190" s="122" t="str">
        <f t="shared" ref="AR190" si="51">N190</f>
        <v>PM080541 PO Box Mark</v>
      </c>
    </row>
    <row r="191" spans="1:44" ht="22.5" customHeight="1" x14ac:dyDescent="0.55000000000000004">
      <c r="A191" s="5"/>
      <c r="B191" s="52"/>
      <c r="C191" s="63"/>
      <c r="D191" s="64">
        <v>20005594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560</v>
      </c>
      <c r="O191" s="10">
        <v>1</v>
      </c>
      <c r="P191" s="10"/>
      <c r="Q191" s="11"/>
      <c r="R191" s="11"/>
      <c r="S191" s="43"/>
      <c r="W191" s="13"/>
      <c r="Y191" s="122"/>
      <c r="Z191" s="50"/>
      <c r="AA191" s="50"/>
      <c r="AB191" s="50"/>
      <c r="AC191" s="50"/>
      <c r="AD191" s="121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Q191" s="132"/>
      <c r="AR191" s="122"/>
    </row>
    <row r="192" spans="1:44" ht="22.5" customHeight="1" x14ac:dyDescent="0.55000000000000004">
      <c r="A192" s="5">
        <v>1000</v>
      </c>
      <c r="B192" s="52" t="s">
        <v>66</v>
      </c>
      <c r="C192" s="63"/>
      <c r="D192" s="64">
        <v>20005987</v>
      </c>
      <c r="E192" s="144"/>
      <c r="F192" s="118"/>
      <c r="G192" s="118"/>
      <c r="H192" s="118"/>
      <c r="I192" s="64"/>
      <c r="J192" s="118"/>
      <c r="K192" s="118"/>
      <c r="L192" s="105"/>
      <c r="M192" s="8"/>
      <c r="N192" s="91" t="s">
        <v>482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13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10034963</v>
      </c>
      <c r="E193" s="118"/>
      <c r="F193" s="118"/>
      <c r="G193" s="118"/>
      <c r="H193" s="118"/>
      <c r="I193" s="118"/>
      <c r="J193" s="117"/>
      <c r="K193" s="118"/>
      <c r="L193" s="105"/>
      <c r="M193" s="8"/>
      <c r="N193" s="91" t="s">
        <v>459</v>
      </c>
      <c r="O193" s="10">
        <f>1/40</f>
        <v>2.5000000000000001E-2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10036298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479</v>
      </c>
      <c r="O194" s="10">
        <v>0.02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10036299</v>
      </c>
      <c r="E195" s="144"/>
      <c r="F195" s="118"/>
      <c r="G195" s="118"/>
      <c r="H195" s="118"/>
      <c r="I195" s="118"/>
      <c r="J195" s="117"/>
      <c r="K195" s="118"/>
      <c r="L195" s="105"/>
      <c r="M195" s="8"/>
      <c r="N195" s="91" t="s">
        <v>480</v>
      </c>
      <c r="O195" s="10">
        <v>0.05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>
        <v>10036337</v>
      </c>
      <c r="E196" s="144"/>
      <c r="F196" s="71"/>
      <c r="G196" s="118"/>
      <c r="H196" s="118"/>
      <c r="I196" s="64"/>
      <c r="J196" s="65"/>
      <c r="K196" s="66"/>
      <c r="L196" s="105"/>
      <c r="M196" s="8"/>
      <c r="N196" s="91" t="s">
        <v>481</v>
      </c>
      <c r="O196" s="10">
        <v>5.0000000000000001E-3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>
        <v>20005152</v>
      </c>
      <c r="E197" s="64"/>
      <c r="F197" s="71"/>
      <c r="G197" s="118"/>
      <c r="H197" s="118"/>
      <c r="I197" s="64"/>
      <c r="J197" s="65"/>
      <c r="K197" s="66"/>
      <c r="L197" s="105"/>
      <c r="M197" s="8"/>
      <c r="N197" s="91" t="s">
        <v>488</v>
      </c>
      <c r="O197" s="10">
        <v>0.2</v>
      </c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71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4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118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71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64"/>
      <c r="F205" s="64"/>
      <c r="G205" s="64"/>
      <c r="H205" s="64"/>
      <c r="I205" s="118"/>
      <c r="J205" s="64"/>
      <c r="K205" s="65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64"/>
      <c r="J208" s="118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118"/>
      <c r="G212" s="118"/>
      <c r="H212" s="118"/>
      <c r="I212" s="118"/>
      <c r="J212" s="117"/>
      <c r="K212" s="118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118"/>
      <c r="H214" s="118"/>
      <c r="I214" s="118"/>
      <c r="J214" s="118"/>
      <c r="K214" s="65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118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118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118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118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118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64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118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64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8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118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71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64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4"/>
      <c r="I248" s="118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118"/>
      <c r="F252" s="118"/>
      <c r="G252" s="118"/>
      <c r="H252" s="118"/>
      <c r="I252" s="64"/>
      <c r="J252" s="118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/>
      <c r="C256" s="63"/>
      <c r="D256" s="64"/>
      <c r="E256" s="118"/>
      <c r="F256" s="118"/>
      <c r="G256" s="118"/>
      <c r="H256" s="118"/>
      <c r="I256" s="118"/>
      <c r="J256" s="117"/>
      <c r="K256" s="118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71"/>
      <c r="G258" s="118"/>
      <c r="H258" s="118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71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4"/>
      <c r="I261" s="118"/>
      <c r="J261" s="118"/>
      <c r="K261" s="64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118"/>
      <c r="F264" s="118"/>
      <c r="G264" s="118"/>
      <c r="H264" s="118"/>
      <c r="I264" s="64"/>
      <c r="J264" s="118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/>
      <c r="C268" s="63"/>
      <c r="D268" s="64"/>
      <c r="E268" s="118"/>
      <c r="F268" s="118"/>
      <c r="G268" s="118"/>
      <c r="H268" s="118"/>
      <c r="I268" s="118"/>
      <c r="J268" s="117"/>
      <c r="K268" s="118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71"/>
      <c r="G270" s="118"/>
      <c r="H270" s="118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71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3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4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3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  <c r="AP274" s="3"/>
      <c r="AQ274" s="3"/>
    </row>
    <row r="275" spans="1:43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118"/>
      <c r="I275" s="118"/>
      <c r="J275" s="118"/>
      <c r="K275" s="64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  <c r="AP275" s="3"/>
      <c r="AQ275" s="3"/>
    </row>
    <row r="276" spans="1:43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  <c r="AP276" s="3"/>
      <c r="AQ276" s="3"/>
    </row>
    <row r="277" spans="1:43" s="120" customFormat="1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4"/>
      <c r="I277" s="64"/>
      <c r="J277" s="64"/>
      <c r="K277" s="65"/>
      <c r="L277" s="105"/>
      <c r="M277" s="8"/>
      <c r="N277" s="91"/>
      <c r="O277" s="10"/>
      <c r="P277" s="10"/>
      <c r="Q277" s="11"/>
      <c r="R277" s="43"/>
      <c r="S277" s="13"/>
      <c r="T277" s="13"/>
      <c r="U277" s="13"/>
      <c r="V277" s="13"/>
      <c r="W277" s="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3"/>
      <c r="AP277" s="3"/>
      <c r="AQ277" s="3"/>
    </row>
    <row r="278" spans="1:43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3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3" ht="22.5" customHeight="1" x14ac:dyDescent="0.55000000000000004">
      <c r="A280" s="5">
        <v>1000</v>
      </c>
      <c r="B280" s="52" t="s">
        <v>66</v>
      </c>
      <c r="C280" s="63"/>
      <c r="D280" s="64"/>
      <c r="E280" s="118"/>
      <c r="F280" s="118"/>
      <c r="G280" s="118"/>
      <c r="H280" s="118"/>
      <c r="I280" s="64"/>
      <c r="J280" s="118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3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3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3" ht="22.5" customHeight="1" x14ac:dyDescent="0.55000000000000004">
      <c r="A284" s="5">
        <v>1000</v>
      </c>
      <c r="B284" s="52"/>
      <c r="C284" s="63"/>
      <c r="D284" s="64"/>
      <c r="E284" s="118"/>
      <c r="F284" s="118"/>
      <c r="G284" s="118"/>
      <c r="H284" s="118"/>
      <c r="I284" s="118"/>
      <c r="J284" s="117"/>
      <c r="K284" s="118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3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3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71"/>
      <c r="G286" s="118"/>
      <c r="H286" s="118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3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71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3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3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4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3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  <c r="AP290" s="3"/>
      <c r="AQ290" s="3"/>
    </row>
    <row r="291" spans="1:43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118"/>
      <c r="I291" s="118"/>
      <c r="J291" s="118"/>
      <c r="K291" s="64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  <c r="AP291" s="3"/>
      <c r="AQ291" s="3"/>
    </row>
    <row r="292" spans="1:43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  <c r="AP292" s="3"/>
      <c r="AQ292" s="3"/>
    </row>
    <row r="293" spans="1:43" s="120" customFormat="1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4"/>
      <c r="I293" s="64"/>
      <c r="J293" s="64"/>
      <c r="K293" s="65"/>
      <c r="L293" s="105"/>
      <c r="M293" s="8"/>
      <c r="N293" s="91"/>
      <c r="O293" s="10"/>
      <c r="P293" s="10"/>
      <c r="Q293" s="11"/>
      <c r="R293" s="43"/>
      <c r="S293" s="13"/>
      <c r="T293" s="13"/>
      <c r="U293" s="13"/>
      <c r="V293" s="13"/>
      <c r="W293" s="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3"/>
      <c r="AP293" s="3"/>
      <c r="AQ293" s="3"/>
    </row>
    <row r="294" spans="1:43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3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3" ht="22.5" customHeight="1" x14ac:dyDescent="0.55000000000000004">
      <c r="A296" s="5">
        <v>1000</v>
      </c>
      <c r="B296" s="52" t="s">
        <v>66</v>
      </c>
      <c r="C296" s="63"/>
      <c r="D296" s="64"/>
      <c r="E296" s="118"/>
      <c r="F296" s="118"/>
      <c r="G296" s="118"/>
      <c r="H296" s="118"/>
      <c r="I296" s="64"/>
      <c r="J296" s="118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3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3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3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3" ht="22.5" customHeight="1" x14ac:dyDescent="0.55000000000000004">
      <c r="A300" s="5">
        <v>1000</v>
      </c>
      <c r="B300" s="52"/>
      <c r="C300" s="63"/>
      <c r="D300" s="64"/>
      <c r="E300" s="118"/>
      <c r="F300" s="118"/>
      <c r="G300" s="118"/>
      <c r="H300" s="118"/>
      <c r="I300" s="118"/>
      <c r="J300" s="117"/>
      <c r="K300" s="118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3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8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3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71"/>
      <c r="G302" s="117"/>
      <c r="H302" s="118"/>
      <c r="I302" s="118"/>
      <c r="J302" s="118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3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71"/>
      <c r="I303" s="64"/>
      <c r="J303" s="64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3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4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71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122"/>
      <c r="Y309" s="50"/>
      <c r="Z309" s="50"/>
      <c r="AA309" s="50"/>
      <c r="AB309" s="50"/>
      <c r="AC309" s="121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4"/>
      <c r="I310" s="118"/>
      <c r="J310" s="118"/>
      <c r="K310" s="64"/>
      <c r="L310" s="105"/>
      <c r="M310" s="8"/>
      <c r="N310" s="91"/>
      <c r="O310" s="10"/>
      <c r="P310" s="10"/>
      <c r="Q310" s="11"/>
      <c r="R310" s="43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118"/>
      <c r="F313" s="118"/>
      <c r="G313" s="118"/>
      <c r="H313" s="118"/>
      <c r="I313" s="64"/>
      <c r="J313" s="118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/>
      <c r="C317" s="63"/>
      <c r="D317" s="64"/>
      <c r="E317" s="118"/>
      <c r="F317" s="118"/>
      <c r="G317" s="118"/>
      <c r="H317" s="118"/>
      <c r="I317" s="118"/>
      <c r="J317" s="117"/>
      <c r="K317" s="118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118"/>
      <c r="J318" s="118"/>
      <c r="K318" s="64"/>
      <c r="L318" s="105"/>
      <c r="M318" s="8"/>
      <c r="N318" s="91"/>
      <c r="O318" s="10"/>
      <c r="P318" s="10"/>
      <c r="Q318" s="11"/>
      <c r="R318" s="43"/>
      <c r="X318" s="122"/>
      <c r="Y318" s="50"/>
      <c r="Z318" s="50"/>
      <c r="AA318" s="50"/>
      <c r="AB318" s="50"/>
      <c r="AC318" s="121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4"/>
      <c r="G319" s="118"/>
      <c r="H319" s="64"/>
      <c r="I319" s="64"/>
      <c r="J319" s="64"/>
      <c r="K319" s="64"/>
      <c r="L319" s="105"/>
      <c r="M319" s="8"/>
      <c r="N319" s="91"/>
      <c r="O319" s="10"/>
      <c r="P319" s="10"/>
      <c r="Q319" s="11"/>
      <c r="R319" s="43"/>
      <c r="X319" s="98"/>
      <c r="Y319" s="96"/>
      <c r="Z319" s="96"/>
      <c r="AA319" s="96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118"/>
      <c r="F322" s="118"/>
      <c r="G322" s="118"/>
      <c r="H322" s="118"/>
      <c r="I322" s="64"/>
      <c r="J322" s="118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/>
      <c r="C326" s="63"/>
      <c r="D326" s="64"/>
      <c r="E326" s="118"/>
      <c r="F326" s="118"/>
      <c r="G326" s="118"/>
      <c r="H326" s="118"/>
      <c r="I326" s="118"/>
      <c r="J326" s="117"/>
      <c r="K326" s="118"/>
      <c r="L326" s="105"/>
      <c r="M326" s="8"/>
      <c r="N326" s="91"/>
      <c r="O326" s="10"/>
      <c r="P326" s="10"/>
      <c r="Q326" s="11"/>
      <c r="R326" s="43"/>
      <c r="X326" s="122"/>
      <c r="Y326" s="50"/>
      <c r="Z326" s="50"/>
      <c r="AA326" s="50"/>
      <c r="AB326" s="50"/>
      <c r="AC326" s="121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118"/>
      <c r="H327" s="118"/>
      <c r="I327" s="118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64"/>
      <c r="H328" s="64"/>
      <c r="I328" s="64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64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118"/>
      <c r="I330" s="118"/>
      <c r="J330" s="118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118"/>
      <c r="H335" s="64"/>
      <c r="I335" s="64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118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4"/>
      <c r="G338" s="64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118"/>
      <c r="F340" s="118"/>
      <c r="G340" s="118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43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64"/>
      <c r="F341" s="64"/>
      <c r="G341" s="64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118"/>
      <c r="F343" s="118"/>
      <c r="G343" s="118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64"/>
      <c r="F344" s="64"/>
      <c r="G344" s="64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118"/>
      <c r="G346" s="118"/>
      <c r="H346" s="64"/>
      <c r="I346" s="66"/>
      <c r="J346" s="66"/>
      <c r="K346" s="64"/>
      <c r="L346" s="105"/>
      <c r="M346" s="8"/>
      <c r="N346" s="91"/>
      <c r="O346" s="10"/>
      <c r="P346" s="10"/>
      <c r="Q346" s="11"/>
      <c r="R346" s="12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64"/>
      <c r="G349" s="118"/>
      <c r="H349" s="64"/>
      <c r="I349" s="64"/>
      <c r="J349" s="66"/>
      <c r="K349" s="64"/>
      <c r="L349" s="105"/>
      <c r="M349" s="8"/>
      <c r="N349" s="91"/>
      <c r="O349" s="10"/>
      <c r="P349" s="10"/>
      <c r="Q349" s="11"/>
      <c r="R349" s="43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118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118"/>
      <c r="G351" s="118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64"/>
      <c r="F352" s="64"/>
      <c r="G352" s="64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64"/>
      <c r="E354" s="118"/>
      <c r="F354" s="118"/>
      <c r="G354" s="118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119"/>
      <c r="E355" s="64"/>
      <c r="F355" s="64"/>
      <c r="G355" s="64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118"/>
      <c r="F357" s="118"/>
      <c r="G357" s="118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64"/>
      <c r="F358" s="64"/>
      <c r="G358" s="64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118"/>
      <c r="G360" s="118"/>
      <c r="H360" s="64"/>
      <c r="I360" s="66"/>
      <c r="J360" s="66"/>
      <c r="K360" s="64"/>
      <c r="L360" s="105"/>
      <c r="M360" s="8"/>
      <c r="N360" s="91"/>
      <c r="O360" s="10"/>
      <c r="P360" s="10"/>
      <c r="Q360" s="11"/>
      <c r="R360" s="12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64"/>
      <c r="G363" s="118"/>
      <c r="H363" s="64"/>
      <c r="I363" s="64"/>
      <c r="J363" s="66"/>
      <c r="K363" s="64"/>
      <c r="L363" s="105"/>
      <c r="M363" s="8"/>
      <c r="N363" s="91"/>
      <c r="O363" s="10"/>
      <c r="P363" s="10"/>
      <c r="Q363" s="95"/>
      <c r="R363" s="43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118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118"/>
      <c r="G365" s="118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118"/>
      <c r="F368" s="118"/>
      <c r="G368" s="118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118"/>
      <c r="F371" s="118"/>
      <c r="G371" s="118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12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118"/>
      <c r="G374" s="118"/>
      <c r="H374" s="64"/>
      <c r="I374" s="66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118"/>
      <c r="F377" s="64"/>
      <c r="G377" s="118"/>
      <c r="H377" s="64"/>
      <c r="I377" s="64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43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12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43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4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12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43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119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1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0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0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0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/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0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 t="s">
        <v>66</v>
      </c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12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X451" s="98"/>
      <c r="Y451" s="96"/>
      <c r="Z451" s="96"/>
      <c r="AA451" s="96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5"/>
      <c r="M452" s="8"/>
      <c r="N452" s="9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4"/>
      <c r="G453" s="64"/>
      <c r="H453" s="65"/>
      <c r="I453" s="66"/>
      <c r="J453" s="66"/>
      <c r="K453" s="66"/>
      <c r="L453" s="105"/>
      <c r="M453" s="8"/>
      <c r="N453" s="16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6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43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0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1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0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1"/>
      <c r="O468" s="10"/>
      <c r="P468" s="10"/>
      <c r="Q468" s="11"/>
      <c r="R468" s="12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5"/>
      <c r="G469" s="66"/>
      <c r="H469" s="66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4"/>
      <c r="G470" s="64"/>
      <c r="H470" s="65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4"/>
      <c r="E473" s="64"/>
      <c r="F473" s="65"/>
      <c r="G473" s="66"/>
      <c r="H473" s="66"/>
      <c r="I473" s="66"/>
      <c r="J473" s="66"/>
      <c r="K473" s="66"/>
      <c r="L473" s="105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63"/>
      <c r="D474" s="66"/>
      <c r="E474" s="64"/>
      <c r="F474" s="66"/>
      <c r="G474" s="70"/>
      <c r="H474" s="66"/>
      <c r="I474" s="66"/>
      <c r="J474" s="66"/>
      <c r="K474" s="66"/>
      <c r="L474" s="105"/>
      <c r="M474" s="8"/>
      <c r="N474" s="90"/>
      <c r="O474" s="10"/>
      <c r="P474" s="10"/>
      <c r="Q474" s="11"/>
      <c r="R474" s="43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106"/>
      <c r="D475" s="107"/>
      <c r="E475" s="107"/>
      <c r="F475" s="107"/>
      <c r="G475" s="108"/>
      <c r="H475" s="107"/>
      <c r="I475" s="107"/>
      <c r="J475" s="107"/>
      <c r="K475" s="107"/>
      <c r="L475" s="109"/>
      <c r="M475" s="8"/>
      <c r="N475" s="90"/>
      <c r="O475" s="10"/>
      <c r="P475" s="10"/>
      <c r="Q475" s="11"/>
      <c r="R475" s="12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93"/>
      <c r="F476" s="93"/>
      <c r="H476" s="29"/>
      <c r="I476" s="93"/>
      <c r="J476" s="93"/>
      <c r="K476" s="93"/>
      <c r="L476" s="22"/>
      <c r="M476" s="8"/>
      <c r="N476" s="90"/>
      <c r="O476" s="10"/>
      <c r="P476" s="10"/>
      <c r="Q476" s="11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60"/>
      <c r="E479" s="60"/>
      <c r="F479" s="29"/>
      <c r="G479" s="93"/>
      <c r="H479" s="93"/>
      <c r="I479" s="93"/>
      <c r="J479" s="93"/>
      <c r="K479" s="93"/>
      <c r="L479" s="22"/>
      <c r="M479" s="8"/>
      <c r="N479" s="9"/>
      <c r="O479" s="10"/>
      <c r="P479" s="10"/>
      <c r="Q479" s="95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93"/>
      <c r="E480" s="60"/>
      <c r="F480" s="93"/>
      <c r="H480" s="93"/>
      <c r="I480" s="93"/>
      <c r="J480" s="93"/>
      <c r="K480" s="93"/>
      <c r="L480" s="22"/>
      <c r="M480" s="8"/>
      <c r="N480" s="90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60"/>
      <c r="E484" s="60"/>
      <c r="F484" s="29"/>
      <c r="G484" s="93"/>
      <c r="H484" s="93"/>
      <c r="I484" s="93"/>
      <c r="J484" s="93"/>
      <c r="K484" s="93"/>
      <c r="L484" s="22"/>
      <c r="M484" s="8"/>
      <c r="N484" s="9"/>
      <c r="O484" s="10"/>
      <c r="P484" s="10"/>
      <c r="Q484" s="95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60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43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93"/>
      <c r="E486" s="93"/>
      <c r="F486" s="60"/>
      <c r="G486" s="60"/>
      <c r="H486" s="94"/>
      <c r="I486" s="93"/>
      <c r="J486" s="93"/>
      <c r="K486" s="93"/>
      <c r="L486" s="22"/>
      <c r="M486" s="8"/>
      <c r="N486" s="90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93"/>
      <c r="F487" s="93"/>
      <c r="G487" s="60"/>
      <c r="H487" s="94"/>
      <c r="I487" s="93"/>
      <c r="J487" s="93"/>
      <c r="K487" s="93"/>
      <c r="L487" s="22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92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60"/>
      <c r="E490" s="60"/>
      <c r="F490" s="29"/>
      <c r="G490" s="93"/>
      <c r="H490" s="93"/>
      <c r="I490" s="93"/>
      <c r="J490" s="93"/>
      <c r="K490" s="93"/>
      <c r="L490" s="22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60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43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93"/>
      <c r="E492" s="93"/>
      <c r="F492" s="60"/>
      <c r="G492" s="60"/>
      <c r="H492" s="94"/>
      <c r="I492" s="93"/>
      <c r="J492" s="93"/>
      <c r="K492" s="93"/>
      <c r="L492" s="22"/>
      <c r="M492" s="8"/>
      <c r="N492" s="90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93"/>
      <c r="F493" s="93"/>
      <c r="G493" s="60"/>
      <c r="H493" s="94"/>
      <c r="I493" s="93"/>
      <c r="J493" s="93"/>
      <c r="K493" s="93"/>
      <c r="L493" s="22"/>
      <c r="M493" s="8"/>
      <c r="N493" s="9"/>
      <c r="O493" s="10"/>
      <c r="P493" s="10"/>
      <c r="Q493" s="11"/>
      <c r="R493" s="12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60"/>
      <c r="E496" s="60"/>
      <c r="F496" s="29"/>
      <c r="G496" s="93"/>
      <c r="H496" s="93"/>
      <c r="I496" s="93"/>
      <c r="J496" s="93"/>
      <c r="K496" s="93"/>
      <c r="L496" s="22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93"/>
      <c r="E497" s="60"/>
      <c r="F497" s="60"/>
      <c r="G497" s="93"/>
      <c r="H497" s="29"/>
      <c r="I497" s="93"/>
      <c r="J497" s="93"/>
      <c r="K497" s="93"/>
      <c r="L497" s="22"/>
      <c r="M497" s="8"/>
      <c r="N497" s="90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60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93"/>
      <c r="F500" s="93"/>
      <c r="G500" s="93"/>
      <c r="H500" s="29"/>
      <c r="I500" s="93"/>
      <c r="J500" s="93"/>
      <c r="K500" s="93"/>
      <c r="L500" s="22"/>
      <c r="M500" s="8"/>
      <c r="N500" s="9"/>
      <c r="O500" s="10"/>
      <c r="P500" s="10"/>
      <c r="Q500" s="11"/>
      <c r="R500" s="12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93"/>
      <c r="H501" s="93"/>
      <c r="I501" s="93"/>
      <c r="J501" s="93"/>
      <c r="K501" s="93"/>
      <c r="L501" s="22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60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12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93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60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93"/>
      <c r="H505" s="29"/>
      <c r="I505" s="93"/>
      <c r="J505" s="93"/>
      <c r="K505" s="93"/>
      <c r="L505" s="22"/>
      <c r="M505" s="8"/>
      <c r="N505" s="9"/>
      <c r="O505" s="10"/>
      <c r="P505" s="10"/>
      <c r="Q505" s="11"/>
      <c r="R505" s="12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93"/>
      <c r="G506" s="60"/>
      <c r="H506" s="93"/>
      <c r="I506" s="93"/>
      <c r="J506" s="93"/>
      <c r="K506" s="93"/>
      <c r="L506" s="22"/>
      <c r="M506" s="8"/>
      <c r="N506" s="9"/>
      <c r="O506" s="10"/>
      <c r="P506" s="10"/>
      <c r="Q506" s="11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29"/>
      <c r="G509" s="93"/>
      <c r="H509" s="93"/>
      <c r="I509" s="93"/>
      <c r="J509" s="93"/>
      <c r="K509" s="93"/>
      <c r="L509" s="22"/>
      <c r="M509" s="8"/>
      <c r="N509" s="9"/>
      <c r="O509" s="10"/>
      <c r="P509" s="10"/>
      <c r="Q509" s="95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E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F517" s="60"/>
      <c r="G517" s="60"/>
      <c r="H517" s="29"/>
      <c r="I517" s="93"/>
      <c r="J517" s="93"/>
      <c r="K517" s="93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1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91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83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1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8"/>
      <c r="Y528" s="96"/>
      <c r="Z528" s="96"/>
      <c r="AA528" s="98"/>
      <c r="AB528" s="96"/>
      <c r="AC528" s="97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29"/>
      <c r="I529" s="93"/>
      <c r="J529" s="93"/>
      <c r="K529" s="93"/>
      <c r="L529" s="22"/>
      <c r="M529" s="8"/>
      <c r="N529" s="17"/>
      <c r="O529" s="10"/>
      <c r="P529" s="10"/>
      <c r="Q529" s="11"/>
      <c r="R529" s="43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94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G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ht="22.5" customHeight="1" x14ac:dyDescent="0.55000000000000004">
      <c r="A532" s="5">
        <v>1000</v>
      </c>
      <c r="B532" s="52" t="s">
        <v>66</v>
      </c>
      <c r="C532" s="92"/>
      <c r="D532" s="60"/>
      <c r="E532" s="60"/>
      <c r="F532" s="60"/>
      <c r="H532" s="29"/>
      <c r="I532" s="93"/>
      <c r="J532" s="93"/>
      <c r="K532" s="93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x14ac:dyDescent="0.55000000000000004">
      <c r="A533" s="5">
        <v>1000</v>
      </c>
      <c r="B533" s="52" t="s">
        <v>66</v>
      </c>
      <c r="C533" s="92"/>
      <c r="D533" s="60"/>
      <c r="E533" s="60"/>
      <c r="F533" s="60"/>
      <c r="G533" s="60"/>
      <c r="H533" s="29"/>
      <c r="I533" s="93"/>
      <c r="J533" s="93"/>
      <c r="K533" s="93"/>
      <c r="L533" s="22"/>
      <c r="M533" s="8"/>
      <c r="N533" s="91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ht="22.5" customHeight="1" x14ac:dyDescent="0.55000000000000004">
      <c r="A534" s="5">
        <v>1000</v>
      </c>
      <c r="B534" s="52" t="s">
        <v>66</v>
      </c>
      <c r="C534" s="92"/>
      <c r="D534" s="60"/>
      <c r="E534" s="60"/>
      <c r="F534" s="60"/>
      <c r="H534" s="29"/>
      <c r="I534" s="93"/>
      <c r="J534" s="93"/>
      <c r="K534" s="93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29"/>
      <c r="H535" s="94"/>
      <c r="I535" s="93"/>
      <c r="J535" s="93"/>
      <c r="K535" s="93"/>
      <c r="L535" s="22"/>
      <c r="M535" s="8"/>
      <c r="N535" s="91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104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8"/>
      <c r="Y538" s="96"/>
      <c r="Z538" s="96"/>
      <c r="AA538" s="98"/>
      <c r="AB538" s="96"/>
      <c r="AC538" s="97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1"/>
      <c r="O543" s="10"/>
      <c r="P543" s="10"/>
      <c r="Q543" s="11"/>
      <c r="R543" s="43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V544" s="14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V547" s="14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1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9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6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V553" s="14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17"/>
      <c r="O554" s="10"/>
      <c r="P554" s="10"/>
      <c r="Q554" s="11"/>
      <c r="R554" s="43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29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93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V558" s="14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29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94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V562" s="14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V566" s="14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V570" s="14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9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6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V574" s="14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17"/>
      <c r="O575" s="10"/>
      <c r="P575" s="10"/>
      <c r="Q575" s="11"/>
      <c r="R575" s="43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9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6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V578" s="14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17"/>
      <c r="O579" s="10"/>
      <c r="P579" s="10"/>
      <c r="Q579" s="11"/>
      <c r="R579" s="43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9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6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V582" s="14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17"/>
      <c r="O583" s="10"/>
      <c r="P583" s="10"/>
      <c r="Q583" s="11"/>
      <c r="R583" s="43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9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29"/>
      <c r="I585" s="93"/>
      <c r="J585" s="93"/>
      <c r="K585" s="93"/>
      <c r="L585" s="22"/>
      <c r="M585" s="8"/>
      <c r="N585" s="16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93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V586" s="14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17"/>
      <c r="O587" s="10"/>
      <c r="P587" s="10"/>
      <c r="Q587" s="11"/>
      <c r="R587" s="43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29"/>
      <c r="I588" s="93"/>
      <c r="J588" s="93"/>
      <c r="K588" s="93"/>
      <c r="L588" s="22"/>
      <c r="M588" s="8"/>
      <c r="N588" s="9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94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V589" s="14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17"/>
      <c r="O590" s="10"/>
      <c r="P590" s="10"/>
      <c r="Q590" s="11"/>
      <c r="R590" s="43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9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V593" s="14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18"/>
      <c r="O594" s="10"/>
      <c r="P594" s="10"/>
      <c r="Q594" s="11"/>
      <c r="R594" s="43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9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V597" s="14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18"/>
      <c r="O598" s="10"/>
      <c r="P598" s="10"/>
      <c r="Q598" s="11"/>
      <c r="R598" s="43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9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V601" s="14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18"/>
      <c r="O602" s="10"/>
      <c r="P602" s="10"/>
      <c r="Q602" s="11"/>
      <c r="R602" s="43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9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6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V605" s="14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9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92"/>
      <c r="D607" s="60"/>
      <c r="E607" s="60"/>
      <c r="F607" s="60"/>
      <c r="G607" s="60"/>
      <c r="H607" s="29"/>
      <c r="I607" s="93"/>
      <c r="J607" s="93"/>
      <c r="K607" s="93"/>
      <c r="L607" s="22"/>
      <c r="M607" s="8"/>
      <c r="N607" s="17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93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V611" s="14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9"/>
      <c r="O612" s="10"/>
      <c r="P612" s="10"/>
      <c r="Q612" s="11"/>
      <c r="R612" s="43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17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29"/>
      <c r="J614" s="93"/>
      <c r="K614" s="93"/>
      <c r="L614" s="6"/>
      <c r="M614" s="8"/>
      <c r="N614" s="9"/>
      <c r="O614" s="10"/>
      <c r="P614" s="10"/>
      <c r="Q614" s="11"/>
      <c r="R614" s="43"/>
      <c r="V614" s="14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9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18"/>
      <c r="O617" s="10"/>
      <c r="P617" s="10"/>
      <c r="Q617" s="11"/>
      <c r="R617" s="43"/>
      <c r="V617" s="14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29"/>
      <c r="I618" s="93"/>
      <c r="J618" s="93"/>
      <c r="K618" s="93"/>
      <c r="L618" s="6"/>
      <c r="M618" s="8"/>
      <c r="N618" s="9"/>
      <c r="O618" s="10"/>
      <c r="P618" s="10"/>
      <c r="Q618" s="11"/>
      <c r="R618" s="43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V619" s="14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93"/>
      <c r="I620" s="93"/>
      <c r="J620" s="93"/>
      <c r="K620" s="93"/>
      <c r="L620" s="6"/>
      <c r="M620" s="8"/>
      <c r="N620" s="21"/>
      <c r="O620" s="10"/>
      <c r="P620" s="10"/>
      <c r="Q620" s="11"/>
      <c r="R620" s="43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55"/>
      <c r="I621" s="23"/>
      <c r="J621" s="23"/>
      <c r="K621" s="24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6"/>
      <c r="J622" s="25"/>
      <c r="K622" s="26"/>
      <c r="L622" s="24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25"/>
      <c r="J623" s="6"/>
      <c r="K623" s="25"/>
      <c r="L623" s="26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25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V626" s="14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6"/>
      <c r="L627" s="6"/>
      <c r="M627" s="8"/>
      <c r="N627" s="21"/>
      <c r="O627" s="10"/>
      <c r="P627" s="10"/>
      <c r="Q627" s="11"/>
      <c r="R627" s="43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0"/>
      <c r="Q628" s="11"/>
      <c r="R628" s="43"/>
      <c r="V628" s="14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23"/>
      <c r="K629" s="23"/>
      <c r="L629" s="7"/>
      <c r="M629" s="8"/>
      <c r="N629" s="21"/>
      <c r="O629" s="10"/>
      <c r="P629" s="10"/>
      <c r="Q629" s="11"/>
      <c r="R629" s="43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6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ht="22.5" customHeight="1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V632" s="14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7"/>
      <c r="M633" s="8"/>
      <c r="N633" s="21"/>
      <c r="O633" s="10"/>
      <c r="P633" s="10"/>
      <c r="Q633" s="11"/>
      <c r="R633" s="43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6"/>
      <c r="L635" s="6"/>
      <c r="M635" s="8"/>
      <c r="N635" s="21"/>
      <c r="O635" s="10"/>
      <c r="P635" s="10"/>
      <c r="Q635" s="11"/>
      <c r="R635" s="43"/>
      <c r="V635" s="14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7"/>
      <c r="L636" s="7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6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8"/>
      <c r="N638" s="21"/>
      <c r="O638" s="10"/>
      <c r="P638" s="10"/>
      <c r="Q638" s="11"/>
      <c r="R638" s="43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7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6"/>
      <c r="K642" s="6"/>
      <c r="L642" s="6"/>
      <c r="M642" s="8"/>
      <c r="N642" s="21"/>
      <c r="O642" s="10"/>
      <c r="P642" s="10"/>
      <c r="Q642" s="11"/>
      <c r="R642" s="43"/>
      <c r="V642" s="14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7"/>
      <c r="K643" s="7"/>
      <c r="L643" s="6"/>
      <c r="M643" s="8"/>
      <c r="N643" s="21"/>
      <c r="O643" s="10"/>
      <c r="P643" s="10"/>
      <c r="Q643" s="11"/>
      <c r="R643" s="43"/>
      <c r="V643" s="14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7"/>
      <c r="M644" s="8"/>
      <c r="N644" s="21"/>
      <c r="O644" s="10"/>
      <c r="P644" s="10"/>
      <c r="Q644" s="11"/>
      <c r="R644" s="43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7"/>
      <c r="M645" s="8"/>
      <c r="N645" s="21"/>
      <c r="O645" s="10"/>
      <c r="P645" s="10"/>
      <c r="Q645" s="11"/>
      <c r="R645" s="43"/>
      <c r="V645" s="14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7"/>
      <c r="M647" s="8"/>
      <c r="N647" s="21"/>
      <c r="O647" s="10"/>
      <c r="P647" s="10"/>
      <c r="Q647" s="11"/>
      <c r="R647" s="43"/>
      <c r="V647" s="14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2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7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6"/>
      <c r="M650" s="8"/>
      <c r="N650" s="21"/>
      <c r="O650" s="10"/>
      <c r="P650" s="10"/>
      <c r="Q650" s="11"/>
      <c r="R650" s="43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>
        <v>1000</v>
      </c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7"/>
      <c r="M656" s="8"/>
      <c r="N656" s="21"/>
      <c r="O656" s="10"/>
      <c r="P656" s="10"/>
      <c r="Q656" s="11"/>
      <c r="R656" s="43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27"/>
      <c r="M657" s="8"/>
      <c r="N657" s="21"/>
      <c r="O657" s="10"/>
      <c r="P657" s="10"/>
      <c r="Q657" s="11"/>
      <c r="R657" s="43"/>
      <c r="V657" s="14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7"/>
      <c r="K661" s="7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6"/>
      <c r="L663" s="2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7"/>
      <c r="K664" s="7"/>
      <c r="L664" s="7"/>
      <c r="M664" s="8"/>
      <c r="N664" s="21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  <c r="V665" s="14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8"/>
      <c r="O666" s="10"/>
      <c r="P666" s="10"/>
      <c r="Q666" s="11"/>
      <c r="R666" s="43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8"/>
      <c r="O667" s="10"/>
      <c r="P667" s="10"/>
      <c r="Q667" s="11"/>
      <c r="R667" s="43"/>
      <c r="V667" s="14"/>
    </row>
    <row r="668" spans="1:22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8"/>
      <c r="O668" s="10"/>
      <c r="P668" s="10"/>
      <c r="Q668" s="11"/>
      <c r="R668" s="43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8"/>
      <c r="O670" s="10"/>
      <c r="P670" s="10"/>
      <c r="Q670" s="11"/>
      <c r="R670" s="43"/>
      <c r="V670" s="14"/>
    </row>
    <row r="671" spans="1:22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24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24"/>
      <c r="M673" s="8"/>
      <c r="N673" s="21"/>
      <c r="O673" s="10"/>
      <c r="P673" s="10"/>
      <c r="Q673" s="11"/>
      <c r="R673" s="43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7"/>
      <c r="K674" s="7"/>
      <c r="L674" s="7"/>
      <c r="M674" s="8"/>
      <c r="N674" s="21"/>
      <c r="O674" s="10"/>
      <c r="P674" s="10"/>
      <c r="Q674" s="11"/>
      <c r="R674" s="43"/>
      <c r="V674" s="14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6"/>
      <c r="L675" s="6"/>
      <c r="M675" s="8"/>
      <c r="N675" s="21"/>
      <c r="O675" s="10"/>
      <c r="P675" s="10"/>
      <c r="Q675" s="11"/>
      <c r="R675" s="43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6"/>
      <c r="M676" s="8"/>
      <c r="N676" s="21"/>
      <c r="O676" s="10"/>
      <c r="P676" s="10"/>
      <c r="Q676" s="11"/>
      <c r="R676" s="43"/>
      <c r="V676" s="14"/>
    </row>
    <row r="677" spans="1:23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7"/>
      <c r="K677" s="7"/>
      <c r="L677" s="7"/>
      <c r="M677" s="8"/>
      <c r="N677" s="21"/>
      <c r="O677" s="10"/>
      <c r="P677" s="10"/>
      <c r="Q677" s="11"/>
      <c r="R677" s="4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6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7"/>
      <c r="K680" s="7"/>
      <c r="L680" s="7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6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6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56"/>
      <c r="I693" s="7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22"/>
      <c r="I694" s="6"/>
      <c r="J694" s="6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29"/>
      <c r="K695" s="7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29"/>
      <c r="L696" s="6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29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6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7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6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7"/>
      <c r="M709" s="8"/>
      <c r="N709" s="21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7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7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6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7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9"/>
      <c r="O724" s="10"/>
      <c r="P724" s="128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30"/>
      <c r="P727" s="129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7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22"/>
      <c r="I729" s="6"/>
      <c r="J729" s="6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20"/>
      <c r="B730" s="52"/>
      <c r="C730" s="59"/>
      <c r="D730" s="60"/>
      <c r="E730" s="60"/>
      <c r="F730" s="60"/>
      <c r="G730" s="60"/>
      <c r="H730" s="15"/>
      <c r="I730" s="6"/>
      <c r="J730" s="29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6"/>
      <c r="L733" s="7"/>
      <c r="M733" s="8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27"/>
      <c r="L734" s="6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6"/>
      <c r="L735" s="7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21"/>
      <c r="O737" s="10"/>
      <c r="P737" s="128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31"/>
      <c r="N738" s="9"/>
      <c r="O738" s="10"/>
      <c r="P738" s="128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30"/>
      <c r="P741" s="129"/>
      <c r="Q741" s="3"/>
      <c r="W741" s="3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54"/>
      <c r="I743" s="6"/>
      <c r="J743" s="6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31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8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9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18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9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20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20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18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9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6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21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6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32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33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9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33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9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8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16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16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16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16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8"/>
    </row>
    <row r="838" spans="1:16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16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34"/>
      <c r="O839" s="10"/>
      <c r="P839" s="128"/>
    </row>
    <row r="840" spans="1:16" x14ac:dyDescent="0.55000000000000004">
      <c r="A840" s="5"/>
      <c r="B840" s="52"/>
      <c r="C840" s="59"/>
      <c r="D840" s="60"/>
      <c r="E840" s="60"/>
      <c r="F840" s="60"/>
      <c r="G840" s="60"/>
      <c r="H840" s="55"/>
      <c r="I840" s="7"/>
      <c r="J840" s="7"/>
      <c r="K840" s="7"/>
      <c r="L840" s="7"/>
      <c r="M840" s="35"/>
      <c r="N840" s="34"/>
      <c r="O840" s="10"/>
      <c r="P840" s="128"/>
    </row>
    <row r="841" spans="1:16" x14ac:dyDescent="0.55000000000000004">
      <c r="A841" s="36"/>
      <c r="B841" s="52"/>
      <c r="C841" s="59"/>
      <c r="D841" s="60"/>
      <c r="E841" s="60"/>
      <c r="F841" s="60"/>
      <c r="G841" s="60"/>
      <c r="H841" s="57"/>
      <c r="I841" s="37"/>
      <c r="J841" s="37"/>
      <c r="K841" s="38"/>
      <c r="L841" s="37"/>
      <c r="M841" s="39"/>
      <c r="N841" s="40"/>
      <c r="O841" s="41"/>
      <c r="P841" s="128"/>
    </row>
    <row r="842" spans="1:16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16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16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16" x14ac:dyDescent="0.55000000000000004">
      <c r="A845" s="42"/>
      <c r="B845" s="53"/>
      <c r="H845" s="58"/>
      <c r="I845" s="43"/>
      <c r="J845" s="43"/>
      <c r="K845" s="43"/>
      <c r="L845" s="43"/>
      <c r="M845" s="2"/>
      <c r="N845" s="44"/>
      <c r="O845" s="45"/>
      <c r="P845" s="127"/>
    </row>
    <row r="846" spans="1:16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16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16" x14ac:dyDescent="0.55000000000000004">
      <c r="A848" s="42"/>
      <c r="B848" s="53"/>
      <c r="H848" s="58"/>
      <c r="I848" s="43"/>
      <c r="J848" s="43"/>
      <c r="K848" s="43"/>
      <c r="L848" s="43"/>
      <c r="M848" s="46"/>
      <c r="N848" s="42"/>
      <c r="O848" s="47"/>
    </row>
    <row r="849" spans="1:43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s="51" customFormat="1" x14ac:dyDescent="0.55000000000000004">
      <c r="A851" s="42"/>
      <c r="B851" s="53"/>
      <c r="C851" s="61"/>
      <c r="D851" s="62"/>
      <c r="E851" s="62"/>
      <c r="F851" s="62"/>
      <c r="G851" s="62"/>
      <c r="H851" s="58"/>
      <c r="I851" s="43"/>
      <c r="J851" s="43"/>
      <c r="K851" s="43"/>
      <c r="L851" s="43"/>
      <c r="M851" s="46"/>
      <c r="N851" s="42"/>
      <c r="O851" s="47"/>
      <c r="Q851" s="3"/>
      <c r="R851" s="13"/>
      <c r="S851" s="13"/>
      <c r="T851" s="13"/>
      <c r="U851" s="13"/>
      <c r="V851" s="1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</sheetData>
  <autoFilter ref="A2:AO65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3">
    <cfRule type="duplicateValues" dxfId="4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4E5E-F12C-492F-89BA-27E86211FA44}">
  <sheetPr>
    <pageSetUpPr fitToPage="1"/>
  </sheetPr>
  <dimension ref="A1:AO850"/>
  <sheetViews>
    <sheetView zoomScale="55" zoomScaleNormal="55" workbookViewId="0">
      <pane xSplit="2" ySplit="2" topLeftCell="C171" activePane="bottomRight" state="frozen"/>
      <selection pane="topRight" activeCell="C1" sqref="C1"/>
      <selection pane="bottomLeft" activeCell="A3" sqref="A3"/>
      <selection pane="bottomRight" activeCell="N188" sqref="N188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52">
        <v>40014685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489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23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24">
        <v>30024131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490</v>
      </c>
      <c r="O4" s="10">
        <f>O3</f>
        <v>1</v>
      </c>
      <c r="P4" s="10">
        <v>16</v>
      </c>
      <c r="Q4" s="11" t="s">
        <v>75</v>
      </c>
      <c r="R4" s="43">
        <f t="shared" ref="R4" si="0">3600/P4</f>
        <v>225</v>
      </c>
      <c r="X4" s="122"/>
      <c r="Y4" s="50">
        <v>17</v>
      </c>
      <c r="Z4" s="50"/>
      <c r="AA4" s="50"/>
      <c r="AB4" s="50">
        <v>1</v>
      </c>
      <c r="AC4" s="121"/>
      <c r="AD4" s="122"/>
      <c r="AE4" s="122">
        <v>1</v>
      </c>
      <c r="AF4" s="122"/>
      <c r="AG4" s="122"/>
      <c r="AH4" s="122">
        <v>1</v>
      </c>
      <c r="AI4" s="122"/>
      <c r="AJ4" s="122"/>
      <c r="AK4" s="122">
        <v>1</v>
      </c>
      <c r="AL4" s="122"/>
      <c r="AM4" s="122"/>
      <c r="AN4" s="122">
        <v>1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" si="1">O4</f>
        <v>1</v>
      </c>
      <c r="P5" s="10">
        <f>115+70+40+15</f>
        <v>240</v>
      </c>
      <c r="Q5" s="11" t="s">
        <v>73</v>
      </c>
      <c r="R5" s="43">
        <f t="shared" ref="R5:R66" si="2">3600/P5</f>
        <v>15</v>
      </c>
      <c r="X5" s="122"/>
      <c r="Y5" s="50">
        <f t="shared" ref="Y5:Y66" si="3">$Y$1/R5</f>
        <v>66.666666666666671</v>
      </c>
      <c r="Z5" s="50"/>
      <c r="AA5" s="50"/>
      <c r="AB5" s="50">
        <f t="shared" ref="AB5:AB66" si="4">$Y$1/R5</f>
        <v>66.666666666666671</v>
      </c>
      <c r="AC5" s="121"/>
      <c r="AD5" s="122"/>
      <c r="AE5" s="122">
        <f t="shared" ref="AE5:AE66" si="5">$Y$1/R5</f>
        <v>66.666666666666671</v>
      </c>
      <c r="AF5" s="122"/>
      <c r="AG5" s="122"/>
      <c r="AH5" s="122">
        <f t="shared" ref="AH5:AH66" si="6">$Y$1/R5</f>
        <v>66.666666666666671</v>
      </c>
      <c r="AI5" s="122"/>
      <c r="AJ5" s="122"/>
      <c r="AK5" s="122">
        <f t="shared" ref="AK5:AK66" si="7">$Y$1/R5</f>
        <v>66.666666666666671</v>
      </c>
      <c r="AL5" s="122"/>
      <c r="AM5" s="122"/>
      <c r="AN5" s="122">
        <f t="shared" ref="AN5:AN66" si="8">$Y$1/R5</f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>O4</f>
        <v>1</v>
      </c>
      <c r="P6" s="10">
        <v>24</v>
      </c>
      <c r="Q6" s="11" t="s">
        <v>84</v>
      </c>
      <c r="R6" s="43">
        <f t="shared" si="2"/>
        <v>150</v>
      </c>
      <c r="X6" s="122"/>
      <c r="Y6" s="50">
        <f t="shared" si="3"/>
        <v>6.666666666666667</v>
      </c>
      <c r="Z6" s="50"/>
      <c r="AA6" s="50"/>
      <c r="AB6" s="50">
        <f t="shared" si="4"/>
        <v>6.666666666666667</v>
      </c>
      <c r="AC6" s="121"/>
      <c r="AD6" s="122"/>
      <c r="AE6" s="122">
        <f t="shared" si="5"/>
        <v>6.666666666666667</v>
      </c>
      <c r="AF6" s="122"/>
      <c r="AG6" s="122"/>
      <c r="AH6" s="122">
        <f t="shared" si="6"/>
        <v>6.666666666666667</v>
      </c>
      <c r="AI6" s="122"/>
      <c r="AJ6" s="122"/>
      <c r="AK6" s="122">
        <f t="shared" si="7"/>
        <v>6.666666666666667</v>
      </c>
      <c r="AL6" s="122"/>
      <c r="AM6" s="122"/>
      <c r="AN6" s="122">
        <f t="shared" si="8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ref="O7:O8" si="9">O6</f>
        <v>1</v>
      </c>
      <c r="P7" s="10">
        <v>63</v>
      </c>
      <c r="Q7" s="11" t="s">
        <v>72</v>
      </c>
      <c r="R7" s="43">
        <f t="shared" si="2"/>
        <v>57.142857142857146</v>
      </c>
      <c r="X7" s="122"/>
      <c r="Y7" s="50">
        <f t="shared" si="3"/>
        <v>17.5</v>
      </c>
      <c r="Z7" s="50"/>
      <c r="AA7" s="50"/>
      <c r="AB7" s="50">
        <f t="shared" si="4"/>
        <v>17.5</v>
      </c>
      <c r="AC7" s="121"/>
      <c r="AD7" s="122"/>
      <c r="AE7" s="122">
        <f t="shared" si="5"/>
        <v>17.5</v>
      </c>
      <c r="AF7" s="122"/>
      <c r="AG7" s="122"/>
      <c r="AH7" s="122">
        <f t="shared" si="6"/>
        <v>17.5</v>
      </c>
      <c r="AI7" s="122"/>
      <c r="AJ7" s="122"/>
      <c r="AK7" s="122">
        <f t="shared" si="7"/>
        <v>17.5</v>
      </c>
      <c r="AL7" s="122"/>
      <c r="AM7" s="122"/>
      <c r="AN7" s="122">
        <f t="shared" si="8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9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O4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O4</f>
        <v>1</v>
      </c>
      <c r="P11" s="10">
        <v>40</v>
      </c>
      <c r="Q11" s="11" t="s">
        <v>73</v>
      </c>
      <c r="R11" s="43">
        <f t="shared" si="2"/>
        <v>90</v>
      </c>
      <c r="X11" s="122"/>
      <c r="Y11" s="50">
        <f t="shared" si="3"/>
        <v>11.111111111111111</v>
      </c>
      <c r="Z11" s="50"/>
      <c r="AA11" s="50"/>
      <c r="AB11" s="50">
        <f t="shared" si="4"/>
        <v>11.111111111111111</v>
      </c>
      <c r="AC11" s="121"/>
      <c r="AD11" s="122"/>
      <c r="AE11" s="122">
        <f t="shared" si="5"/>
        <v>11.111111111111111</v>
      </c>
      <c r="AF11" s="122"/>
      <c r="AG11" s="122"/>
      <c r="AH11" s="122">
        <f t="shared" si="6"/>
        <v>11.111111111111111</v>
      </c>
      <c r="AI11" s="122"/>
      <c r="AJ11" s="122"/>
      <c r="AK11" s="122">
        <f t="shared" si="7"/>
        <v>11.111111111111111</v>
      </c>
      <c r="AL11" s="122"/>
      <c r="AM11" s="122"/>
      <c r="AN11" s="122">
        <f t="shared" si="8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2"/>
        <v>300</v>
      </c>
      <c r="X13" s="122"/>
      <c r="Y13" s="50">
        <f t="shared" si="3"/>
        <v>3.3333333333333335</v>
      </c>
      <c r="Z13" s="50"/>
      <c r="AA13" s="50"/>
      <c r="AB13" s="50">
        <f t="shared" si="4"/>
        <v>3.3333333333333335</v>
      </c>
      <c r="AC13" s="121"/>
      <c r="AD13" s="122"/>
      <c r="AE13" s="122">
        <f t="shared" si="5"/>
        <v>3.3333333333333335</v>
      </c>
      <c r="AF13" s="122"/>
      <c r="AG13" s="122"/>
      <c r="AH13" s="122">
        <f t="shared" si="6"/>
        <v>3.3333333333333335</v>
      </c>
      <c r="AI13" s="122"/>
      <c r="AJ13" s="122"/>
      <c r="AK13" s="122">
        <f t="shared" si="7"/>
        <v>3.3333333333333335</v>
      </c>
      <c r="AL13" s="122"/>
      <c r="AM13" s="122"/>
      <c r="AN13" s="122">
        <f t="shared" si="8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O4</f>
        <v>1</v>
      </c>
      <c r="P16" s="10">
        <v>40</v>
      </c>
      <c r="Q16" s="11" t="s">
        <v>73</v>
      </c>
      <c r="R16" s="43">
        <f t="shared" si="2"/>
        <v>90</v>
      </c>
      <c r="X16" s="122"/>
      <c r="Y16" s="50">
        <f t="shared" si="3"/>
        <v>11.111111111111111</v>
      </c>
      <c r="Z16" s="50"/>
      <c r="AA16" s="50"/>
      <c r="AB16" s="50">
        <f t="shared" si="4"/>
        <v>11.111111111111111</v>
      </c>
      <c r="AC16" s="121"/>
      <c r="AD16" s="122"/>
      <c r="AE16" s="122">
        <f t="shared" si="5"/>
        <v>11.111111111111111</v>
      </c>
      <c r="AF16" s="122"/>
      <c r="AG16" s="122"/>
      <c r="AH16" s="122">
        <f t="shared" si="6"/>
        <v>11.111111111111111</v>
      </c>
      <c r="AI16" s="122"/>
      <c r="AJ16" s="122"/>
      <c r="AK16" s="122">
        <f t="shared" si="7"/>
        <v>11.111111111111111</v>
      </c>
      <c r="AL16" s="122"/>
      <c r="AM16" s="122"/>
      <c r="AN16" s="122">
        <f t="shared" si="8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2"/>
        <v>300</v>
      </c>
      <c r="X18" s="122"/>
      <c r="Y18" s="50">
        <f t="shared" si="3"/>
        <v>3.3333333333333335</v>
      </c>
      <c r="Z18" s="50"/>
      <c r="AA18" s="50"/>
      <c r="AB18" s="50">
        <f t="shared" si="4"/>
        <v>3.3333333333333335</v>
      </c>
      <c r="AC18" s="121"/>
      <c r="AD18" s="122"/>
      <c r="AE18" s="122">
        <f t="shared" si="5"/>
        <v>3.3333333333333335</v>
      </c>
      <c r="AF18" s="122"/>
      <c r="AG18" s="122"/>
      <c r="AH18" s="122">
        <f t="shared" si="6"/>
        <v>3.3333333333333335</v>
      </c>
      <c r="AI18" s="122"/>
      <c r="AJ18" s="122"/>
      <c r="AK18" s="122">
        <f t="shared" si="7"/>
        <v>3.3333333333333335</v>
      </c>
      <c r="AL18" s="122"/>
      <c r="AM18" s="122"/>
      <c r="AN18" s="122">
        <f t="shared" si="8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O4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10035378</v>
      </c>
      <c r="F22" s="71"/>
      <c r="G22" s="71"/>
      <c r="H22" s="71"/>
      <c r="I22" s="64"/>
      <c r="J22" s="64"/>
      <c r="K22" s="71"/>
      <c r="L22" s="116"/>
      <c r="M22" s="8"/>
      <c r="N22" s="91" t="s">
        <v>497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24">
        <v>30024132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491</v>
      </c>
      <c r="O29" s="10">
        <f>O3</f>
        <v>1</v>
      </c>
      <c r="P29" s="10">
        <f>16</f>
        <v>16</v>
      </c>
      <c r="Q29" s="11" t="s">
        <v>75</v>
      </c>
      <c r="R29" s="43">
        <f t="shared" ref="R29" si="10">3600/P29</f>
        <v>225</v>
      </c>
      <c r="X29" s="122"/>
      <c r="Y29" s="50">
        <v>17</v>
      </c>
      <c r="Z29" s="50"/>
      <c r="AA29" s="50"/>
      <c r="AB29" s="50">
        <v>1</v>
      </c>
      <c r="AC29" s="121"/>
      <c r="AD29" s="122"/>
      <c r="AE29" s="122">
        <v>1</v>
      </c>
      <c r="AF29" s="122"/>
      <c r="AG29" s="122"/>
      <c r="AH29" s="122">
        <v>1</v>
      </c>
      <c r="AI29" s="122"/>
      <c r="AJ29" s="122"/>
      <c r="AK29" s="122">
        <v>1</v>
      </c>
      <c r="AL29" s="122"/>
      <c r="AM29" s="122"/>
      <c r="AN29" s="122">
        <v>1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O3</f>
        <v>1</v>
      </c>
      <c r="P30" s="10">
        <f>120+30+30</f>
        <v>180</v>
      </c>
      <c r="Q30" s="11" t="s">
        <v>74</v>
      </c>
      <c r="R30" s="43">
        <f t="shared" si="2"/>
        <v>20</v>
      </c>
      <c r="X30" s="122"/>
      <c r="Y30" s="50">
        <f t="shared" si="3"/>
        <v>50</v>
      </c>
      <c r="Z30" s="50"/>
      <c r="AA30" s="50"/>
      <c r="AB30" s="50">
        <f t="shared" si="4"/>
        <v>50</v>
      </c>
      <c r="AC30" s="121"/>
      <c r="AD30" s="122"/>
      <c r="AE30" s="122">
        <f t="shared" si="5"/>
        <v>50</v>
      </c>
      <c r="AF30" s="122"/>
      <c r="AG30" s="122"/>
      <c r="AH30" s="122">
        <f t="shared" si="6"/>
        <v>50</v>
      </c>
      <c r="AI30" s="122"/>
      <c r="AJ30" s="122"/>
      <c r="AK30" s="122">
        <f t="shared" si="7"/>
        <v>50</v>
      </c>
      <c r="AL30" s="122"/>
      <c r="AM30" s="122"/>
      <c r="AN30" s="122">
        <f t="shared" si="8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2"/>
        <v>9.703504043126685</v>
      </c>
      <c r="X31" s="122"/>
      <c r="Y31" s="50">
        <f t="shared" si="3"/>
        <v>103.05555555555556</v>
      </c>
      <c r="Z31" s="50"/>
      <c r="AA31" s="50"/>
      <c r="AB31" s="50">
        <f t="shared" si="4"/>
        <v>103.05555555555556</v>
      </c>
      <c r="AC31" s="121"/>
      <c r="AD31" s="122"/>
      <c r="AE31" s="122">
        <f t="shared" si="5"/>
        <v>103.05555555555556</v>
      </c>
      <c r="AF31" s="122"/>
      <c r="AG31" s="122"/>
      <c r="AH31" s="122">
        <f t="shared" si="6"/>
        <v>103.05555555555556</v>
      </c>
      <c r="AI31" s="122"/>
      <c r="AJ31" s="122"/>
      <c r="AK31" s="122">
        <f t="shared" si="7"/>
        <v>103.05555555555556</v>
      </c>
      <c r="AL31" s="122"/>
      <c r="AM31" s="122"/>
      <c r="AN31" s="122">
        <f t="shared" si="8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11">O31</f>
        <v>1</v>
      </c>
      <c r="P32" s="10">
        <f>75</f>
        <v>75</v>
      </c>
      <c r="Q32" s="11" t="s">
        <v>73</v>
      </c>
      <c r="R32" s="43">
        <f t="shared" si="2"/>
        <v>48</v>
      </c>
      <c r="X32" s="122"/>
      <c r="Y32" s="50">
        <f t="shared" si="3"/>
        <v>20.833333333333332</v>
      </c>
      <c r="Z32" s="50"/>
      <c r="AA32" s="50"/>
      <c r="AB32" s="50">
        <f t="shared" si="4"/>
        <v>20.833333333333332</v>
      </c>
      <c r="AC32" s="121"/>
      <c r="AD32" s="122"/>
      <c r="AE32" s="122">
        <f t="shared" si="5"/>
        <v>20.833333333333332</v>
      </c>
      <c r="AF32" s="122"/>
      <c r="AG32" s="122"/>
      <c r="AH32" s="122">
        <f t="shared" si="6"/>
        <v>20.833333333333332</v>
      </c>
      <c r="AI32" s="122"/>
      <c r="AJ32" s="122"/>
      <c r="AK32" s="122">
        <f t="shared" si="7"/>
        <v>20.833333333333332</v>
      </c>
      <c r="AL32" s="122"/>
      <c r="AM32" s="122"/>
      <c r="AN32" s="122">
        <f t="shared" si="8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11"/>
        <v>1</v>
      </c>
      <c r="P33" s="10">
        <v>27</v>
      </c>
      <c r="Q33" s="11" t="s">
        <v>72</v>
      </c>
      <c r="R33" s="43">
        <f t="shared" si="2"/>
        <v>133.33333333333334</v>
      </c>
      <c r="X33" s="122"/>
      <c r="Y33" s="50">
        <f t="shared" si="3"/>
        <v>7.4999999999999991</v>
      </c>
      <c r="Z33" s="50"/>
      <c r="AA33" s="50"/>
      <c r="AB33" s="50">
        <f t="shared" si="4"/>
        <v>7.4999999999999991</v>
      </c>
      <c r="AC33" s="121"/>
      <c r="AD33" s="122"/>
      <c r="AE33" s="122">
        <f t="shared" si="5"/>
        <v>7.4999999999999991</v>
      </c>
      <c r="AF33" s="122"/>
      <c r="AG33" s="122"/>
      <c r="AH33" s="122">
        <f t="shared" si="6"/>
        <v>7.4999999999999991</v>
      </c>
      <c r="AI33" s="122"/>
      <c r="AJ33" s="122"/>
      <c r="AK33" s="122">
        <f t="shared" si="7"/>
        <v>7.4999999999999991</v>
      </c>
      <c r="AL33" s="122"/>
      <c r="AM33" s="122"/>
      <c r="AN33" s="122">
        <f t="shared" si="8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11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2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2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O2</f>
        <v>0</v>
      </c>
      <c r="P39" s="10">
        <f>30</f>
        <v>30</v>
      </c>
      <c r="Q39" s="11" t="s">
        <v>73</v>
      </c>
      <c r="R39" s="43">
        <f t="shared" si="2"/>
        <v>120</v>
      </c>
      <c r="X39" s="122"/>
      <c r="Y39" s="50">
        <f t="shared" si="3"/>
        <v>8.3333333333333339</v>
      </c>
      <c r="Z39" s="50"/>
      <c r="AA39" s="50"/>
      <c r="AB39" s="50">
        <f t="shared" si="4"/>
        <v>8.3333333333333339</v>
      </c>
      <c r="AC39" s="121"/>
      <c r="AD39" s="122"/>
      <c r="AE39" s="122">
        <f t="shared" si="5"/>
        <v>8.3333333333333339</v>
      </c>
      <c r="AF39" s="122"/>
      <c r="AG39" s="122"/>
      <c r="AH39" s="122">
        <f t="shared" si="6"/>
        <v>8.3333333333333339</v>
      </c>
      <c r="AI39" s="122"/>
      <c r="AJ39" s="122"/>
      <c r="AK39" s="122">
        <f t="shared" si="7"/>
        <v>8.3333333333333339</v>
      </c>
      <c r="AL39" s="122"/>
      <c r="AM39" s="122"/>
      <c r="AN39" s="122">
        <f t="shared" si="8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0</v>
      </c>
      <c r="P41" s="10">
        <v>18</v>
      </c>
      <c r="Q41" s="11" t="s">
        <v>72</v>
      </c>
      <c r="R41" s="43">
        <f t="shared" si="2"/>
        <v>200</v>
      </c>
      <c r="X41" s="122"/>
      <c r="Y41" s="50">
        <f t="shared" si="3"/>
        <v>5</v>
      </c>
      <c r="Z41" s="50"/>
      <c r="AA41" s="50"/>
      <c r="AB41" s="50">
        <f t="shared" si="4"/>
        <v>5</v>
      </c>
      <c r="AC41" s="121"/>
      <c r="AD41" s="122"/>
      <c r="AE41" s="122">
        <f t="shared" si="5"/>
        <v>5</v>
      </c>
      <c r="AF41" s="122"/>
      <c r="AG41" s="122"/>
      <c r="AH41" s="122">
        <f t="shared" si="6"/>
        <v>5</v>
      </c>
      <c r="AI41" s="122"/>
      <c r="AJ41" s="122"/>
      <c r="AK41" s="122">
        <f t="shared" si="7"/>
        <v>5</v>
      </c>
      <c r="AL41" s="122"/>
      <c r="AM41" s="122"/>
      <c r="AN41" s="122">
        <f t="shared" si="8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12">O41</f>
        <v>0</v>
      </c>
      <c r="P42" s="10">
        <v>24</v>
      </c>
      <c r="Q42" s="11" t="s">
        <v>84</v>
      </c>
      <c r="R42" s="43">
        <f t="shared" si="2"/>
        <v>150</v>
      </c>
      <c r="X42" s="122"/>
      <c r="Y42" s="50">
        <f t="shared" si="3"/>
        <v>6.666666666666667</v>
      </c>
      <c r="Z42" s="50"/>
      <c r="AA42" s="50"/>
      <c r="AB42" s="50">
        <f t="shared" si="4"/>
        <v>6.666666666666667</v>
      </c>
      <c r="AC42" s="121"/>
      <c r="AD42" s="122"/>
      <c r="AE42" s="122">
        <f t="shared" si="5"/>
        <v>6.666666666666667</v>
      </c>
      <c r="AF42" s="122"/>
      <c r="AG42" s="122"/>
      <c r="AH42" s="122">
        <f t="shared" si="6"/>
        <v>6.666666666666667</v>
      </c>
      <c r="AI42" s="122"/>
      <c r="AJ42" s="122"/>
      <c r="AK42" s="122">
        <f t="shared" si="7"/>
        <v>6.666666666666667</v>
      </c>
      <c r="AL42" s="122"/>
      <c r="AM42" s="122"/>
      <c r="AN42" s="122">
        <f t="shared" si="8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12"/>
        <v>0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0</v>
      </c>
      <c r="P44" s="10">
        <v>9</v>
      </c>
      <c r="Q44" s="11" t="s">
        <v>72</v>
      </c>
      <c r="R44" s="43">
        <f t="shared" si="2"/>
        <v>400</v>
      </c>
      <c r="X44" s="122"/>
      <c r="Y44" s="50">
        <f t="shared" si="3"/>
        <v>2.5</v>
      </c>
      <c r="Z44" s="50"/>
      <c r="AA44" s="50"/>
      <c r="AB44" s="50">
        <f t="shared" si="4"/>
        <v>2.5</v>
      </c>
      <c r="AC44" s="121"/>
      <c r="AD44" s="122"/>
      <c r="AE44" s="122">
        <f t="shared" si="5"/>
        <v>2.5</v>
      </c>
      <c r="AF44" s="122"/>
      <c r="AG44" s="122"/>
      <c r="AH44" s="122">
        <f t="shared" si="6"/>
        <v>2.5</v>
      </c>
      <c r="AI44" s="122"/>
      <c r="AJ44" s="122"/>
      <c r="AK44" s="122">
        <f t="shared" si="7"/>
        <v>2.5</v>
      </c>
      <c r="AL44" s="122"/>
      <c r="AM44" s="122"/>
      <c r="AN44" s="122">
        <f t="shared" si="8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0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0</v>
      </c>
      <c r="P46" s="10">
        <v>9</v>
      </c>
      <c r="Q46" s="11" t="s">
        <v>72</v>
      </c>
      <c r="R46" s="43">
        <f t="shared" si="2"/>
        <v>400</v>
      </c>
      <c r="X46" s="122"/>
      <c r="Y46" s="50">
        <f t="shared" si="3"/>
        <v>2.5</v>
      </c>
      <c r="Z46" s="50"/>
      <c r="AA46" s="50"/>
      <c r="AB46" s="50">
        <f t="shared" si="4"/>
        <v>2.5</v>
      </c>
      <c r="AC46" s="121"/>
      <c r="AD46" s="122"/>
      <c r="AE46" s="122">
        <f t="shared" si="5"/>
        <v>2.5</v>
      </c>
      <c r="AF46" s="122"/>
      <c r="AG46" s="122"/>
      <c r="AH46" s="122">
        <f t="shared" si="6"/>
        <v>2.5</v>
      </c>
      <c r="AI46" s="122"/>
      <c r="AJ46" s="122"/>
      <c r="AK46" s="122">
        <f t="shared" si="7"/>
        <v>2.5</v>
      </c>
      <c r="AL46" s="122"/>
      <c r="AM46" s="122"/>
      <c r="AN46" s="122">
        <f t="shared" si="8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0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2"/>
        <v>25.531914893617021</v>
      </c>
      <c r="X48" s="122"/>
      <c r="Y48" s="50">
        <f t="shared" si="3"/>
        <v>39.166666666666664</v>
      </c>
      <c r="Z48" s="50"/>
      <c r="AA48" s="50"/>
      <c r="AB48" s="50">
        <f t="shared" si="4"/>
        <v>39.166666666666664</v>
      </c>
      <c r="AC48" s="121"/>
      <c r="AD48" s="122"/>
      <c r="AE48" s="122">
        <f t="shared" si="5"/>
        <v>39.166666666666664</v>
      </c>
      <c r="AF48" s="122"/>
      <c r="AG48" s="122"/>
      <c r="AH48" s="122">
        <f t="shared" si="6"/>
        <v>39.166666666666664</v>
      </c>
      <c r="AI48" s="122"/>
      <c r="AJ48" s="122"/>
      <c r="AK48" s="122">
        <f t="shared" si="7"/>
        <v>39.166666666666664</v>
      </c>
      <c r="AL48" s="122"/>
      <c r="AM48" s="122"/>
      <c r="AN48" s="122">
        <f t="shared" si="8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2"/>
        <v>133.33333333333334</v>
      </c>
      <c r="X49" s="122"/>
      <c r="Y49" s="50">
        <f t="shared" si="3"/>
        <v>7.4999999999999991</v>
      </c>
      <c r="Z49" s="50"/>
      <c r="AA49" s="50"/>
      <c r="AB49" s="50">
        <f t="shared" si="4"/>
        <v>7.4999999999999991</v>
      </c>
      <c r="AC49" s="121"/>
      <c r="AD49" s="122"/>
      <c r="AE49" s="122">
        <f t="shared" si="5"/>
        <v>7.4999999999999991</v>
      </c>
      <c r="AF49" s="122"/>
      <c r="AG49" s="122"/>
      <c r="AH49" s="122">
        <f t="shared" si="6"/>
        <v>7.4999999999999991</v>
      </c>
      <c r="AI49" s="122"/>
      <c r="AJ49" s="122"/>
      <c r="AK49" s="122">
        <f t="shared" si="7"/>
        <v>7.4999999999999991</v>
      </c>
      <c r="AL49" s="122"/>
      <c r="AM49" s="122"/>
      <c r="AN49" s="122">
        <f t="shared" si="8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3">O49</f>
        <v>1</v>
      </c>
      <c r="P50" s="10">
        <v>36</v>
      </c>
      <c r="Q50" s="11" t="s">
        <v>84</v>
      </c>
      <c r="R50" s="43">
        <f t="shared" si="2"/>
        <v>100</v>
      </c>
      <c r="X50" s="122"/>
      <c r="Y50" s="50">
        <f t="shared" si="3"/>
        <v>10</v>
      </c>
      <c r="Z50" s="50"/>
      <c r="AA50" s="50"/>
      <c r="AB50" s="50">
        <f t="shared" si="4"/>
        <v>10</v>
      </c>
      <c r="AC50" s="121"/>
      <c r="AD50" s="122"/>
      <c r="AE50" s="122">
        <f t="shared" si="5"/>
        <v>10</v>
      </c>
      <c r="AF50" s="122"/>
      <c r="AG50" s="122"/>
      <c r="AH50" s="122">
        <f t="shared" si="6"/>
        <v>10</v>
      </c>
      <c r="AI50" s="122"/>
      <c r="AJ50" s="122"/>
      <c r="AK50" s="122">
        <f t="shared" si="7"/>
        <v>10</v>
      </c>
      <c r="AL50" s="122"/>
      <c r="AM50" s="122"/>
      <c r="AN50" s="122">
        <f t="shared" si="8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3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2"/>
        <v>72</v>
      </c>
      <c r="X53" s="122"/>
      <c r="Y53" s="50">
        <f t="shared" si="3"/>
        <v>13.888888888888889</v>
      </c>
      <c r="Z53" s="50"/>
      <c r="AA53" s="50"/>
      <c r="AB53" s="50">
        <f t="shared" si="4"/>
        <v>13.888888888888889</v>
      </c>
      <c r="AC53" s="121"/>
      <c r="AD53" s="122"/>
      <c r="AE53" s="122">
        <f t="shared" si="5"/>
        <v>13.888888888888889</v>
      </c>
      <c r="AF53" s="122"/>
      <c r="AG53" s="122"/>
      <c r="AH53" s="122">
        <f t="shared" si="6"/>
        <v>13.888888888888889</v>
      </c>
      <c r="AI53" s="122"/>
      <c r="AJ53" s="122"/>
      <c r="AK53" s="122">
        <f t="shared" si="7"/>
        <v>13.888888888888889</v>
      </c>
      <c r="AL53" s="122"/>
      <c r="AM53" s="122"/>
      <c r="AN53" s="122">
        <f t="shared" si="8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2"/>
        <v>150</v>
      </c>
      <c r="X54" s="122"/>
      <c r="Y54" s="50">
        <f t="shared" si="3"/>
        <v>6.666666666666667</v>
      </c>
      <c r="Z54" s="50"/>
      <c r="AA54" s="50"/>
      <c r="AB54" s="50">
        <f t="shared" si="4"/>
        <v>6.666666666666667</v>
      </c>
      <c r="AC54" s="121"/>
      <c r="AD54" s="122"/>
      <c r="AE54" s="122">
        <f t="shared" si="5"/>
        <v>6.666666666666667</v>
      </c>
      <c r="AF54" s="122"/>
      <c r="AG54" s="122"/>
      <c r="AH54" s="122">
        <f t="shared" si="6"/>
        <v>6.666666666666667</v>
      </c>
      <c r="AI54" s="122"/>
      <c r="AJ54" s="122"/>
      <c r="AK54" s="122">
        <f t="shared" si="7"/>
        <v>6.666666666666667</v>
      </c>
      <c r="AL54" s="122"/>
      <c r="AM54" s="122"/>
      <c r="AN54" s="122">
        <f t="shared" si="8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4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5">3600/P56</f>
        <v>200</v>
      </c>
      <c r="X56" s="122"/>
      <c r="Y56" s="50">
        <f t="shared" ref="Y56" si="16">$Y$1/R56</f>
        <v>5</v>
      </c>
      <c r="Z56" s="50"/>
      <c r="AA56" s="50"/>
      <c r="AB56" s="50">
        <f t="shared" ref="AB56" si="17">$Y$1/R56</f>
        <v>5</v>
      </c>
      <c r="AC56" s="121"/>
      <c r="AD56" s="122"/>
      <c r="AE56" s="122">
        <f t="shared" ref="AE56" si="18">$Y$1/R56</f>
        <v>5</v>
      </c>
      <c r="AF56" s="122"/>
      <c r="AG56" s="122"/>
      <c r="AH56" s="122">
        <f t="shared" ref="AH56" si="19">$Y$1/R56</f>
        <v>5</v>
      </c>
      <c r="AI56" s="122"/>
      <c r="AJ56" s="122"/>
      <c r="AK56" s="122">
        <f t="shared" ref="AK56" si="20">$Y$1/R56</f>
        <v>5</v>
      </c>
      <c r="AL56" s="122"/>
      <c r="AM56" s="122"/>
      <c r="AN56" s="122">
        <f t="shared" ref="AN56" si="21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2"/>
        <v>300</v>
      </c>
      <c r="X58" s="122"/>
      <c r="Y58" s="50">
        <f t="shared" si="3"/>
        <v>3.3333333333333335</v>
      </c>
      <c r="Z58" s="50"/>
      <c r="AA58" s="50"/>
      <c r="AB58" s="50">
        <f t="shared" si="4"/>
        <v>3.3333333333333335</v>
      </c>
      <c r="AC58" s="121"/>
      <c r="AD58" s="122"/>
      <c r="AE58" s="122">
        <f t="shared" si="5"/>
        <v>3.3333333333333335</v>
      </c>
      <c r="AF58" s="122"/>
      <c r="AG58" s="122"/>
      <c r="AH58" s="122">
        <f t="shared" si="6"/>
        <v>3.3333333333333335</v>
      </c>
      <c r="AI58" s="122"/>
      <c r="AJ58" s="122"/>
      <c r="AK58" s="122">
        <f t="shared" si="7"/>
        <v>3.3333333333333335</v>
      </c>
      <c r="AL58" s="122"/>
      <c r="AM58" s="122"/>
      <c r="AN58" s="122">
        <f t="shared" si="8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2"/>
        <v>39.560439560439562</v>
      </c>
      <c r="X60" s="122"/>
      <c r="Y60" s="50">
        <f t="shared" si="3"/>
        <v>25.277777777777775</v>
      </c>
      <c r="Z60" s="50"/>
      <c r="AA60" s="50"/>
      <c r="AB60" s="50">
        <f t="shared" si="4"/>
        <v>25.277777777777775</v>
      </c>
      <c r="AC60" s="121"/>
      <c r="AD60" s="122"/>
      <c r="AE60" s="122">
        <f t="shared" si="5"/>
        <v>25.277777777777775</v>
      </c>
      <c r="AF60" s="122"/>
      <c r="AG60" s="122"/>
      <c r="AH60" s="122">
        <f t="shared" si="6"/>
        <v>25.277777777777775</v>
      </c>
      <c r="AI60" s="122"/>
      <c r="AJ60" s="122"/>
      <c r="AK60" s="122">
        <f t="shared" si="7"/>
        <v>25.277777777777775</v>
      </c>
      <c r="AL60" s="122"/>
      <c r="AM60" s="122"/>
      <c r="AN60" s="122">
        <f t="shared" si="8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2"/>
        <v>133.33333333333334</v>
      </c>
      <c r="X61" s="122"/>
      <c r="Y61" s="50">
        <f t="shared" si="3"/>
        <v>7.4999999999999991</v>
      </c>
      <c r="Z61" s="50"/>
      <c r="AA61" s="50"/>
      <c r="AB61" s="50">
        <f t="shared" si="4"/>
        <v>7.4999999999999991</v>
      </c>
      <c r="AC61" s="121"/>
      <c r="AD61" s="122"/>
      <c r="AE61" s="122">
        <f t="shared" si="5"/>
        <v>7.4999999999999991</v>
      </c>
      <c r="AF61" s="122"/>
      <c r="AG61" s="122"/>
      <c r="AH61" s="122">
        <f t="shared" si="6"/>
        <v>7.4999999999999991</v>
      </c>
      <c r="AI61" s="122"/>
      <c r="AJ61" s="122"/>
      <c r="AK61" s="122">
        <f t="shared" si="7"/>
        <v>7.4999999999999991</v>
      </c>
      <c r="AL61" s="122"/>
      <c r="AM61" s="122"/>
      <c r="AN61" s="122">
        <f t="shared" si="8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22">O61</f>
        <v>1</v>
      </c>
      <c r="P62" s="10">
        <v>36</v>
      </c>
      <c r="Q62" s="11" t="s">
        <v>84</v>
      </c>
      <c r="R62" s="43">
        <f t="shared" si="2"/>
        <v>100</v>
      </c>
      <c r="X62" s="122"/>
      <c r="Y62" s="50">
        <f t="shared" si="3"/>
        <v>10</v>
      </c>
      <c r="Z62" s="50"/>
      <c r="AA62" s="50"/>
      <c r="AB62" s="50">
        <f t="shared" si="4"/>
        <v>10</v>
      </c>
      <c r="AC62" s="121"/>
      <c r="AD62" s="122"/>
      <c r="AE62" s="122">
        <f t="shared" si="5"/>
        <v>10</v>
      </c>
      <c r="AF62" s="122"/>
      <c r="AG62" s="122"/>
      <c r="AH62" s="122">
        <f t="shared" si="6"/>
        <v>10</v>
      </c>
      <c r="AI62" s="122"/>
      <c r="AJ62" s="122"/>
      <c r="AK62" s="122">
        <f t="shared" si="7"/>
        <v>10</v>
      </c>
      <c r="AL62" s="122"/>
      <c r="AM62" s="122"/>
      <c r="AN62" s="122">
        <f t="shared" si="8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22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2"/>
        <v>72</v>
      </c>
      <c r="X65" s="122"/>
      <c r="Y65" s="50">
        <f t="shared" si="3"/>
        <v>13.888888888888889</v>
      </c>
      <c r="Z65" s="50"/>
      <c r="AA65" s="50"/>
      <c r="AB65" s="50">
        <f t="shared" si="4"/>
        <v>13.888888888888889</v>
      </c>
      <c r="AC65" s="121"/>
      <c r="AD65" s="122"/>
      <c r="AE65" s="122">
        <f t="shared" si="5"/>
        <v>13.888888888888889</v>
      </c>
      <c r="AF65" s="122"/>
      <c r="AG65" s="122"/>
      <c r="AH65" s="122">
        <f t="shared" si="6"/>
        <v>13.888888888888889</v>
      </c>
      <c r="AI65" s="122"/>
      <c r="AJ65" s="122"/>
      <c r="AK65" s="122">
        <f t="shared" si="7"/>
        <v>13.888888888888889</v>
      </c>
      <c r="AL65" s="122"/>
      <c r="AM65" s="122"/>
      <c r="AN65" s="122">
        <f t="shared" si="8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2"/>
        <v>150</v>
      </c>
      <c r="X66" s="122"/>
      <c r="Y66" s="50">
        <f t="shared" si="3"/>
        <v>6.666666666666667</v>
      </c>
      <c r="Z66" s="50"/>
      <c r="AA66" s="50"/>
      <c r="AB66" s="50">
        <f t="shared" si="4"/>
        <v>6.666666666666667</v>
      </c>
      <c r="AC66" s="121"/>
      <c r="AD66" s="122"/>
      <c r="AE66" s="122">
        <f t="shared" si="5"/>
        <v>6.666666666666667</v>
      </c>
      <c r="AF66" s="122"/>
      <c r="AG66" s="122"/>
      <c r="AH66" s="122">
        <f t="shared" si="6"/>
        <v>6.666666666666667</v>
      </c>
      <c r="AI66" s="122"/>
      <c r="AJ66" s="122"/>
      <c r="AK66" s="122">
        <f t="shared" si="7"/>
        <v>6.666666666666667</v>
      </c>
      <c r="AL66" s="122"/>
      <c r="AM66" s="122"/>
      <c r="AN66" s="122">
        <f t="shared" si="8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3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4">3600/P68</f>
        <v>200</v>
      </c>
      <c r="X68" s="122"/>
      <c r="Y68" s="50">
        <f t="shared" ref="Y68" si="25">$Y$1/R68</f>
        <v>5</v>
      </c>
      <c r="Z68" s="50"/>
      <c r="AA68" s="50"/>
      <c r="AB68" s="50">
        <f t="shared" ref="AB68" si="26">$Y$1/R68</f>
        <v>5</v>
      </c>
      <c r="AC68" s="121"/>
      <c r="AD68" s="122"/>
      <c r="AE68" s="122">
        <f t="shared" ref="AE68" si="27">$Y$1/R68</f>
        <v>5</v>
      </c>
      <c r="AF68" s="122"/>
      <c r="AG68" s="122"/>
      <c r="AH68" s="122">
        <f t="shared" ref="AH68" si="28">$Y$1/R68</f>
        <v>5</v>
      </c>
      <c r="AI68" s="122"/>
      <c r="AJ68" s="122"/>
      <c r="AK68" s="122">
        <f t="shared" ref="AK68" si="29">$Y$1/R68</f>
        <v>5</v>
      </c>
      <c r="AL68" s="122"/>
      <c r="AM68" s="122"/>
      <c r="AN68" s="122">
        <f t="shared" ref="AN68" si="30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4"/>
        <v>300</v>
      </c>
      <c r="X70" s="122"/>
      <c r="Y70" s="50">
        <f t="shared" ref="Y70" si="31">$Y$1/R70</f>
        <v>3.3333333333333335</v>
      </c>
      <c r="Z70" s="50"/>
      <c r="AA70" s="50"/>
      <c r="AB70" s="50">
        <f t="shared" ref="AB70" si="32">$Y$1/R70</f>
        <v>3.3333333333333335</v>
      </c>
      <c r="AC70" s="121"/>
      <c r="AD70" s="122"/>
      <c r="AE70" s="122">
        <f t="shared" ref="AE70" si="33">$Y$1/R70</f>
        <v>3.3333333333333335</v>
      </c>
      <c r="AF70" s="122"/>
      <c r="AG70" s="122"/>
      <c r="AH70" s="122">
        <f t="shared" ref="AH70" si="34">$Y$1/R70</f>
        <v>3.3333333333333335</v>
      </c>
      <c r="AI70" s="122"/>
      <c r="AJ70" s="122"/>
      <c r="AK70" s="122">
        <f t="shared" ref="AK70" si="35">$Y$1/R70</f>
        <v>3.3333333333333335</v>
      </c>
      <c r="AL70" s="122"/>
      <c r="AM70" s="122"/>
      <c r="AN70" s="122">
        <f t="shared" ref="AN70" si="36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10035378</v>
      </c>
      <c r="F75" s="71"/>
      <c r="G75" s="71"/>
      <c r="H75" s="71"/>
      <c r="I75" s="64"/>
      <c r="J75" s="64"/>
      <c r="K75" s="71"/>
      <c r="L75" s="116"/>
      <c r="M75" s="8"/>
      <c r="N75" s="91" t="s">
        <v>497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24">
        <v>30024133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492</v>
      </c>
      <c r="O82" s="10">
        <f>3*O3</f>
        <v>3</v>
      </c>
      <c r="P82" s="10">
        <f>16</f>
        <v>16</v>
      </c>
      <c r="Q82" s="11" t="s">
        <v>75</v>
      </c>
      <c r="R82" s="43">
        <f t="shared" ref="R82" si="37">3600/P82</f>
        <v>225</v>
      </c>
      <c r="X82" s="122"/>
      <c r="Y82" s="50">
        <v>17</v>
      </c>
      <c r="Z82" s="50"/>
      <c r="AA82" s="50"/>
      <c r="AB82" s="50">
        <v>1</v>
      </c>
      <c r="AC82" s="121"/>
      <c r="AD82" s="122"/>
      <c r="AE82" s="122">
        <v>1</v>
      </c>
      <c r="AF82" s="122"/>
      <c r="AG82" s="122"/>
      <c r="AH82" s="122">
        <v>1</v>
      </c>
      <c r="AI82" s="122"/>
      <c r="AJ82" s="122"/>
      <c r="AK82" s="122">
        <v>1</v>
      </c>
      <c r="AL82" s="122"/>
      <c r="AM82" s="122"/>
      <c r="AN82" s="122">
        <v>1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ref="R83:R109" si="38">3600/P83</f>
        <v>40</v>
      </c>
      <c r="X83" s="122"/>
      <c r="Y83" s="50">
        <f t="shared" ref="Y83:Y109" si="39">$Y$1/R83</f>
        <v>25</v>
      </c>
      <c r="Z83" s="50"/>
      <c r="AA83" s="50"/>
      <c r="AB83" s="50">
        <f t="shared" ref="AB83:AB109" si="40">$Y$1/R83</f>
        <v>25</v>
      </c>
      <c r="AC83" s="121"/>
      <c r="AD83" s="122"/>
      <c r="AE83" s="122">
        <f t="shared" ref="AE83:AE109" si="41">$Y$1/R83</f>
        <v>25</v>
      </c>
      <c r="AF83" s="122"/>
      <c r="AG83" s="122"/>
      <c r="AH83" s="122">
        <f t="shared" ref="AH83:AH109" si="42">$Y$1/R83</f>
        <v>25</v>
      </c>
      <c r="AI83" s="122"/>
      <c r="AJ83" s="122"/>
      <c r="AK83" s="122">
        <f t="shared" ref="AK83:AK109" si="43">$Y$1/R83</f>
        <v>25</v>
      </c>
      <c r="AL83" s="122"/>
      <c r="AM83" s="122"/>
      <c r="AN83" s="122">
        <f t="shared" ref="AN83:AN109" si="44">$Y$1/R83</f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5">$O$82</f>
        <v>3</v>
      </c>
      <c r="P84" s="10">
        <v>9</v>
      </c>
      <c r="Q84" s="11" t="s">
        <v>72</v>
      </c>
      <c r="R84" s="43">
        <f t="shared" si="38"/>
        <v>400</v>
      </c>
      <c r="X84" s="122"/>
      <c r="Y84" s="50">
        <f t="shared" si="39"/>
        <v>2.5</v>
      </c>
      <c r="Z84" s="50"/>
      <c r="AA84" s="50"/>
      <c r="AB84" s="50">
        <f t="shared" si="40"/>
        <v>2.5</v>
      </c>
      <c r="AC84" s="121"/>
      <c r="AD84" s="122"/>
      <c r="AE84" s="122">
        <f t="shared" si="41"/>
        <v>2.5</v>
      </c>
      <c r="AF84" s="122"/>
      <c r="AG84" s="122"/>
      <c r="AH84" s="122">
        <f t="shared" si="42"/>
        <v>2.5</v>
      </c>
      <c r="AI84" s="122"/>
      <c r="AJ84" s="122"/>
      <c r="AK84" s="122">
        <f t="shared" si="43"/>
        <v>2.5</v>
      </c>
      <c r="AL84" s="122"/>
      <c r="AM84" s="122"/>
      <c r="AN84" s="122">
        <f t="shared" si="44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5"/>
        <v>3</v>
      </c>
      <c r="P85" s="10">
        <v>12</v>
      </c>
      <c r="Q85" s="11" t="s">
        <v>84</v>
      </c>
      <c r="R85" s="43">
        <f t="shared" si="38"/>
        <v>300</v>
      </c>
      <c r="X85" s="122"/>
      <c r="Y85" s="50">
        <f t="shared" si="39"/>
        <v>3.3333333333333335</v>
      </c>
      <c r="Z85" s="50"/>
      <c r="AA85" s="50"/>
      <c r="AB85" s="50">
        <f t="shared" si="40"/>
        <v>3.3333333333333335</v>
      </c>
      <c r="AC85" s="121"/>
      <c r="AD85" s="122"/>
      <c r="AE85" s="122">
        <f t="shared" si="41"/>
        <v>3.3333333333333335</v>
      </c>
      <c r="AF85" s="122"/>
      <c r="AG85" s="122"/>
      <c r="AH85" s="122">
        <f t="shared" si="42"/>
        <v>3.3333333333333335</v>
      </c>
      <c r="AI85" s="122"/>
      <c r="AJ85" s="122"/>
      <c r="AK85" s="122">
        <f t="shared" si="43"/>
        <v>3.3333333333333335</v>
      </c>
      <c r="AL85" s="122"/>
      <c r="AM85" s="122"/>
      <c r="AN85" s="122">
        <f t="shared" si="44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5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5"/>
        <v>3</v>
      </c>
      <c r="P87" s="10">
        <v>36</v>
      </c>
      <c r="Q87" s="11" t="s">
        <v>72</v>
      </c>
      <c r="R87" s="43">
        <f t="shared" si="38"/>
        <v>100</v>
      </c>
      <c r="X87" s="122"/>
      <c r="Y87" s="50">
        <f t="shared" si="39"/>
        <v>10</v>
      </c>
      <c r="Z87" s="50"/>
      <c r="AA87" s="50"/>
      <c r="AB87" s="50">
        <f t="shared" si="40"/>
        <v>10</v>
      </c>
      <c r="AC87" s="121"/>
      <c r="AD87" s="122"/>
      <c r="AE87" s="122">
        <f t="shared" si="41"/>
        <v>10</v>
      </c>
      <c r="AF87" s="122"/>
      <c r="AG87" s="122"/>
      <c r="AH87" s="122">
        <f t="shared" si="42"/>
        <v>10</v>
      </c>
      <c r="AI87" s="122"/>
      <c r="AJ87" s="122"/>
      <c r="AK87" s="122">
        <f t="shared" si="43"/>
        <v>10</v>
      </c>
      <c r="AL87" s="122"/>
      <c r="AM87" s="122"/>
      <c r="AN87" s="122">
        <f t="shared" si="44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5"/>
        <v>3</v>
      </c>
      <c r="P88" s="10">
        <v>72</v>
      </c>
      <c r="Q88" s="11" t="s">
        <v>84</v>
      </c>
      <c r="R88" s="43">
        <f t="shared" si="38"/>
        <v>50</v>
      </c>
      <c r="X88" s="122"/>
      <c r="Y88" s="50">
        <f t="shared" si="39"/>
        <v>20</v>
      </c>
      <c r="Z88" s="50"/>
      <c r="AA88" s="50"/>
      <c r="AB88" s="50">
        <f t="shared" si="40"/>
        <v>20</v>
      </c>
      <c r="AC88" s="121"/>
      <c r="AD88" s="122"/>
      <c r="AE88" s="122">
        <f t="shared" si="41"/>
        <v>20</v>
      </c>
      <c r="AF88" s="122"/>
      <c r="AG88" s="122"/>
      <c r="AH88" s="122">
        <f t="shared" si="42"/>
        <v>20</v>
      </c>
      <c r="AI88" s="122"/>
      <c r="AJ88" s="122"/>
      <c r="AK88" s="122">
        <f t="shared" si="43"/>
        <v>20</v>
      </c>
      <c r="AL88" s="122"/>
      <c r="AM88" s="122"/>
      <c r="AN88" s="122">
        <f t="shared" si="44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5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5"/>
        <v>3</v>
      </c>
      <c r="P90" s="10">
        <v>12</v>
      </c>
      <c r="Q90" s="11" t="s">
        <v>84</v>
      </c>
      <c r="R90" s="43">
        <f t="shared" si="38"/>
        <v>300</v>
      </c>
      <c r="X90" s="122"/>
      <c r="Y90" s="50">
        <f t="shared" si="39"/>
        <v>3.3333333333333335</v>
      </c>
      <c r="Z90" s="50"/>
      <c r="AA90" s="50"/>
      <c r="AB90" s="50">
        <f t="shared" si="40"/>
        <v>3.3333333333333335</v>
      </c>
      <c r="AC90" s="121"/>
      <c r="AD90" s="122"/>
      <c r="AE90" s="122">
        <f t="shared" si="41"/>
        <v>3.3333333333333335</v>
      </c>
      <c r="AF90" s="122"/>
      <c r="AG90" s="122"/>
      <c r="AH90" s="122">
        <f t="shared" si="42"/>
        <v>3.3333333333333335</v>
      </c>
      <c r="AI90" s="122"/>
      <c r="AJ90" s="122"/>
      <c r="AK90" s="122">
        <f t="shared" si="43"/>
        <v>3.3333333333333335</v>
      </c>
      <c r="AL90" s="122"/>
      <c r="AM90" s="122"/>
      <c r="AN90" s="122">
        <f t="shared" si="44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5"/>
        <v>3</v>
      </c>
      <c r="P91" s="10">
        <v>9</v>
      </c>
      <c r="Q91" s="11" t="s">
        <v>72</v>
      </c>
      <c r="R91" s="43">
        <f t="shared" si="38"/>
        <v>400</v>
      </c>
      <c r="X91" s="122"/>
      <c r="Y91" s="50">
        <f t="shared" si="39"/>
        <v>2.5</v>
      </c>
      <c r="Z91" s="50"/>
      <c r="AA91" s="50"/>
      <c r="AB91" s="50">
        <f t="shared" si="40"/>
        <v>2.5</v>
      </c>
      <c r="AC91" s="121"/>
      <c r="AD91" s="122"/>
      <c r="AE91" s="122">
        <f t="shared" si="41"/>
        <v>2.5</v>
      </c>
      <c r="AF91" s="122"/>
      <c r="AG91" s="122"/>
      <c r="AH91" s="122">
        <f t="shared" si="42"/>
        <v>2.5</v>
      </c>
      <c r="AI91" s="122"/>
      <c r="AJ91" s="122"/>
      <c r="AK91" s="122">
        <f t="shared" si="43"/>
        <v>2.5</v>
      </c>
      <c r="AL91" s="122"/>
      <c r="AM91" s="122"/>
      <c r="AN91" s="122">
        <f t="shared" si="44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5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10035378</v>
      </c>
      <c r="F93" s="71"/>
      <c r="G93" s="71"/>
      <c r="H93" s="71"/>
      <c r="I93" s="64"/>
      <c r="J93" s="64"/>
      <c r="K93" s="71"/>
      <c r="L93" s="116"/>
      <c r="M93" s="8"/>
      <c r="N93" s="91" t="s">
        <v>497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123">
        <v>30024134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493</v>
      </c>
      <c r="O100" s="10">
        <f>4*O3</f>
        <v>4</v>
      </c>
      <c r="P100" s="10">
        <f>16</f>
        <v>16</v>
      </c>
      <c r="Q100" s="11" t="s">
        <v>75</v>
      </c>
      <c r="R100" s="43">
        <f t="shared" ref="R100" si="46">3600/P100</f>
        <v>225</v>
      </c>
      <c r="X100" s="122"/>
      <c r="Y100" s="50">
        <v>17</v>
      </c>
      <c r="Z100" s="50"/>
      <c r="AA100" s="50"/>
      <c r="AB100" s="50">
        <v>1</v>
      </c>
      <c r="AC100" s="121"/>
      <c r="AD100" s="122"/>
      <c r="AE100" s="122">
        <v>1</v>
      </c>
      <c r="AF100" s="122"/>
      <c r="AG100" s="122"/>
      <c r="AH100" s="122">
        <v>1</v>
      </c>
      <c r="AI100" s="122"/>
      <c r="AJ100" s="122"/>
      <c r="AK100" s="122">
        <v>1</v>
      </c>
      <c r="AL100" s="122"/>
      <c r="AM100" s="122"/>
      <c r="AN100" s="122">
        <v>1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8"/>
        <v>36</v>
      </c>
      <c r="X101" s="122"/>
      <c r="Y101" s="50">
        <f t="shared" si="39"/>
        <v>27.777777777777779</v>
      </c>
      <c r="Z101" s="50"/>
      <c r="AA101" s="50"/>
      <c r="AB101" s="50">
        <f t="shared" si="40"/>
        <v>27.777777777777779</v>
      </c>
      <c r="AC101" s="121"/>
      <c r="AD101" s="122"/>
      <c r="AE101" s="122">
        <f t="shared" si="41"/>
        <v>27.777777777777779</v>
      </c>
      <c r="AF101" s="122"/>
      <c r="AG101" s="122"/>
      <c r="AH101" s="122">
        <f t="shared" si="42"/>
        <v>27.777777777777779</v>
      </c>
      <c r="AI101" s="122"/>
      <c r="AJ101" s="122"/>
      <c r="AK101" s="122">
        <f t="shared" si="43"/>
        <v>27.777777777777779</v>
      </c>
      <c r="AL101" s="122"/>
      <c r="AM101" s="122"/>
      <c r="AN101" s="122">
        <f t="shared" si="44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7">$O$100</f>
        <v>4</v>
      </c>
      <c r="P102" s="10">
        <v>9</v>
      </c>
      <c r="Q102" s="11" t="s">
        <v>72</v>
      </c>
      <c r="R102" s="43">
        <f t="shared" si="38"/>
        <v>400</v>
      </c>
      <c r="X102" s="122"/>
      <c r="Y102" s="50">
        <f t="shared" si="39"/>
        <v>2.5</v>
      </c>
      <c r="Z102" s="50"/>
      <c r="AA102" s="50"/>
      <c r="AB102" s="50">
        <f t="shared" si="40"/>
        <v>2.5</v>
      </c>
      <c r="AC102" s="121"/>
      <c r="AD102" s="122"/>
      <c r="AE102" s="122">
        <f t="shared" si="41"/>
        <v>2.5</v>
      </c>
      <c r="AF102" s="122"/>
      <c r="AG102" s="122"/>
      <c r="AH102" s="122">
        <f t="shared" si="42"/>
        <v>2.5</v>
      </c>
      <c r="AI102" s="122"/>
      <c r="AJ102" s="122"/>
      <c r="AK102" s="122">
        <f t="shared" si="43"/>
        <v>2.5</v>
      </c>
      <c r="AL102" s="122"/>
      <c r="AM102" s="122"/>
      <c r="AN102" s="122">
        <f t="shared" si="44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7"/>
        <v>4</v>
      </c>
      <c r="P103" s="10">
        <v>12</v>
      </c>
      <c r="Q103" s="11" t="s">
        <v>84</v>
      </c>
      <c r="R103" s="43">
        <f t="shared" si="38"/>
        <v>300</v>
      </c>
      <c r="X103" s="122"/>
      <c r="Y103" s="50">
        <f t="shared" si="39"/>
        <v>3.3333333333333335</v>
      </c>
      <c r="Z103" s="50"/>
      <c r="AA103" s="50"/>
      <c r="AB103" s="50">
        <f t="shared" si="40"/>
        <v>3.3333333333333335</v>
      </c>
      <c r="AC103" s="121"/>
      <c r="AD103" s="122"/>
      <c r="AE103" s="122">
        <f t="shared" si="41"/>
        <v>3.3333333333333335</v>
      </c>
      <c r="AF103" s="122"/>
      <c r="AG103" s="122"/>
      <c r="AH103" s="122">
        <f t="shared" si="42"/>
        <v>3.3333333333333335</v>
      </c>
      <c r="AI103" s="122"/>
      <c r="AJ103" s="122"/>
      <c r="AK103" s="122">
        <f t="shared" si="43"/>
        <v>3.3333333333333335</v>
      </c>
      <c r="AL103" s="122"/>
      <c r="AM103" s="122"/>
      <c r="AN103" s="122">
        <f t="shared" si="44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7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7"/>
        <v>4</v>
      </c>
      <c r="P105" s="10">
        <v>36</v>
      </c>
      <c r="Q105" s="11" t="s">
        <v>72</v>
      </c>
      <c r="R105" s="43">
        <f t="shared" si="38"/>
        <v>100</v>
      </c>
      <c r="X105" s="122"/>
      <c r="Y105" s="50">
        <f t="shared" si="39"/>
        <v>10</v>
      </c>
      <c r="Z105" s="50"/>
      <c r="AA105" s="50"/>
      <c r="AB105" s="50">
        <f t="shared" si="40"/>
        <v>10</v>
      </c>
      <c r="AC105" s="121"/>
      <c r="AD105" s="122"/>
      <c r="AE105" s="122">
        <f t="shared" si="41"/>
        <v>10</v>
      </c>
      <c r="AF105" s="122"/>
      <c r="AG105" s="122"/>
      <c r="AH105" s="122">
        <f t="shared" si="42"/>
        <v>10</v>
      </c>
      <c r="AI105" s="122"/>
      <c r="AJ105" s="122"/>
      <c r="AK105" s="122">
        <f t="shared" si="43"/>
        <v>10</v>
      </c>
      <c r="AL105" s="122"/>
      <c r="AM105" s="122"/>
      <c r="AN105" s="122">
        <f t="shared" si="44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7"/>
        <v>4</v>
      </c>
      <c r="P106" s="10">
        <v>72</v>
      </c>
      <c r="Q106" s="11" t="s">
        <v>84</v>
      </c>
      <c r="R106" s="43">
        <f t="shared" si="38"/>
        <v>50</v>
      </c>
      <c r="X106" s="122"/>
      <c r="Y106" s="50">
        <f t="shared" si="39"/>
        <v>20</v>
      </c>
      <c r="Z106" s="50"/>
      <c r="AA106" s="50"/>
      <c r="AB106" s="50">
        <f t="shared" si="40"/>
        <v>20</v>
      </c>
      <c r="AC106" s="121"/>
      <c r="AD106" s="122"/>
      <c r="AE106" s="122">
        <f t="shared" si="41"/>
        <v>20</v>
      </c>
      <c r="AF106" s="122"/>
      <c r="AG106" s="122"/>
      <c r="AH106" s="122">
        <f t="shared" si="42"/>
        <v>20</v>
      </c>
      <c r="AI106" s="122"/>
      <c r="AJ106" s="122"/>
      <c r="AK106" s="122">
        <f t="shared" si="43"/>
        <v>20</v>
      </c>
      <c r="AL106" s="122"/>
      <c r="AM106" s="122"/>
      <c r="AN106" s="122">
        <f t="shared" si="44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7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7"/>
        <v>4</v>
      </c>
      <c r="P108" s="10">
        <v>12</v>
      </c>
      <c r="Q108" s="11" t="s">
        <v>84</v>
      </c>
      <c r="R108" s="43">
        <f t="shared" si="38"/>
        <v>300</v>
      </c>
      <c r="X108" s="122"/>
      <c r="Y108" s="50">
        <f t="shared" si="39"/>
        <v>3.3333333333333335</v>
      </c>
      <c r="Z108" s="50"/>
      <c r="AA108" s="50"/>
      <c r="AB108" s="50">
        <f t="shared" si="40"/>
        <v>3.3333333333333335</v>
      </c>
      <c r="AC108" s="121"/>
      <c r="AD108" s="122"/>
      <c r="AE108" s="122">
        <f t="shared" si="41"/>
        <v>3.3333333333333335</v>
      </c>
      <c r="AF108" s="122"/>
      <c r="AG108" s="122"/>
      <c r="AH108" s="122">
        <f t="shared" si="42"/>
        <v>3.3333333333333335</v>
      </c>
      <c r="AI108" s="122"/>
      <c r="AJ108" s="122"/>
      <c r="AK108" s="122">
        <f t="shared" si="43"/>
        <v>3.3333333333333335</v>
      </c>
      <c r="AL108" s="122"/>
      <c r="AM108" s="122"/>
      <c r="AN108" s="122">
        <f t="shared" si="44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7"/>
        <v>4</v>
      </c>
      <c r="P109" s="10">
        <v>9</v>
      </c>
      <c r="Q109" s="11" t="s">
        <v>72</v>
      </c>
      <c r="R109" s="43">
        <f t="shared" si="38"/>
        <v>400</v>
      </c>
      <c r="X109" s="122"/>
      <c r="Y109" s="50">
        <f t="shared" si="39"/>
        <v>2.5</v>
      </c>
      <c r="Z109" s="50"/>
      <c r="AA109" s="50"/>
      <c r="AB109" s="50">
        <f t="shared" si="40"/>
        <v>2.5</v>
      </c>
      <c r="AC109" s="121"/>
      <c r="AD109" s="122"/>
      <c r="AE109" s="122">
        <f t="shared" si="41"/>
        <v>2.5</v>
      </c>
      <c r="AF109" s="122"/>
      <c r="AG109" s="122"/>
      <c r="AH109" s="122">
        <f t="shared" si="42"/>
        <v>2.5</v>
      </c>
      <c r="AI109" s="122"/>
      <c r="AJ109" s="122"/>
      <c r="AK109" s="122">
        <f t="shared" si="43"/>
        <v>2.5</v>
      </c>
      <c r="AL109" s="122"/>
      <c r="AM109" s="122"/>
      <c r="AN109" s="122">
        <f t="shared" si="44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7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10035378</v>
      </c>
      <c r="F111" s="71"/>
      <c r="G111" s="71"/>
      <c r="H111" s="71"/>
      <c r="I111" s="64"/>
      <c r="J111" s="64"/>
      <c r="K111" s="71"/>
      <c r="L111" s="116"/>
      <c r="M111" s="8"/>
      <c r="N111" s="91" t="s">
        <v>497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123">
        <v>30024135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494</v>
      </c>
      <c r="O118" s="10">
        <v>2</v>
      </c>
      <c r="P118" s="10">
        <f>16</f>
        <v>16</v>
      </c>
      <c r="Q118" s="11" t="s">
        <v>75</v>
      </c>
      <c r="R118" s="43">
        <f t="shared" ref="R118" si="48">3600/P118</f>
        <v>225</v>
      </c>
      <c r="X118" s="122"/>
      <c r="Y118" s="50">
        <v>17</v>
      </c>
      <c r="Z118" s="50"/>
      <c r="AA118" s="50"/>
      <c r="AB118" s="50">
        <v>1</v>
      </c>
      <c r="AC118" s="121"/>
      <c r="AD118" s="122"/>
      <c r="AE118" s="122">
        <v>1</v>
      </c>
      <c r="AF118" s="122"/>
      <c r="AG118" s="122"/>
      <c r="AH118" s="122">
        <v>1</v>
      </c>
      <c r="AI118" s="122"/>
      <c r="AJ118" s="122"/>
      <c r="AK118" s="122">
        <v>1</v>
      </c>
      <c r="AL118" s="122"/>
      <c r="AM118" s="122"/>
      <c r="AN118" s="122">
        <v>1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10035378</v>
      </c>
      <c r="F120" s="71"/>
      <c r="G120" s="71"/>
      <c r="H120" s="71"/>
      <c r="I120" s="64"/>
      <c r="J120" s="64"/>
      <c r="K120" s="71"/>
      <c r="L120" s="116"/>
      <c r="M120" s="8"/>
      <c r="N120" s="91" t="s">
        <v>497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123">
        <v>30024136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495</v>
      </c>
      <c r="O127" s="10">
        <v>1</v>
      </c>
      <c r="P127" s="10">
        <f>16</f>
        <v>16</v>
      </c>
      <c r="Q127" s="11" t="s">
        <v>75</v>
      </c>
      <c r="R127" s="43">
        <f t="shared" ref="R127" si="49">3600/P127</f>
        <v>225</v>
      </c>
      <c r="X127" s="122"/>
      <c r="Y127" s="50">
        <v>17</v>
      </c>
      <c r="Z127" s="50"/>
      <c r="AA127" s="50"/>
      <c r="AB127" s="50">
        <v>1</v>
      </c>
      <c r="AC127" s="121"/>
      <c r="AD127" s="122"/>
      <c r="AE127" s="122">
        <v>1</v>
      </c>
      <c r="AF127" s="122"/>
      <c r="AG127" s="122"/>
      <c r="AH127" s="122">
        <v>1</v>
      </c>
      <c r="AI127" s="122"/>
      <c r="AJ127" s="122"/>
      <c r="AK127" s="122">
        <v>1</v>
      </c>
      <c r="AL127" s="122"/>
      <c r="AM127" s="122"/>
      <c r="AN127" s="122">
        <v>1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10035378</v>
      </c>
      <c r="F129" s="71"/>
      <c r="G129" s="71"/>
      <c r="H129" s="71"/>
      <c r="I129" s="64"/>
      <c r="J129" s="64"/>
      <c r="K129" s="71"/>
      <c r="L129" s="116"/>
      <c r="M129" s="8"/>
      <c r="N129" s="91" t="s">
        <v>497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1.4002860684857506E-3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123">
        <v>30024137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496</v>
      </c>
      <c r="O136" s="10">
        <v>1</v>
      </c>
      <c r="P136" s="10">
        <f>16</f>
        <v>16</v>
      </c>
      <c r="Q136" s="11" t="s">
        <v>75</v>
      </c>
      <c r="R136" s="43">
        <f t="shared" ref="R136" si="50">3600/P136</f>
        <v>225</v>
      </c>
      <c r="X136" s="122"/>
      <c r="Y136" s="50">
        <v>17</v>
      </c>
      <c r="Z136" s="50"/>
      <c r="AA136" s="50"/>
      <c r="AB136" s="50">
        <v>1</v>
      </c>
      <c r="AC136" s="121"/>
      <c r="AD136" s="122"/>
      <c r="AE136" s="122">
        <v>1</v>
      </c>
      <c r="AF136" s="122"/>
      <c r="AG136" s="122"/>
      <c r="AH136" s="122">
        <v>1</v>
      </c>
      <c r="AI136" s="122"/>
      <c r="AJ136" s="122"/>
      <c r="AK136" s="122">
        <v>1</v>
      </c>
      <c r="AL136" s="122"/>
      <c r="AM136" s="122"/>
      <c r="AN136" s="122">
        <v>1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10035378</v>
      </c>
      <c r="F138" s="71"/>
      <c r="G138" s="71"/>
      <c r="H138" s="71"/>
      <c r="I138" s="64"/>
      <c r="J138" s="64"/>
      <c r="K138" s="71"/>
      <c r="L138" s="116"/>
      <c r="M138" s="8"/>
      <c r="N138" s="91" t="s">
        <v>497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1.4002860684857506E-3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0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0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</row>
    <row r="147" spans="1:40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</row>
    <row r="148" spans="1:40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</row>
    <row r="149" spans="1:40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</row>
    <row r="150" spans="1:40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</row>
    <row r="151" spans="1:40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</row>
    <row r="152" spans="1:40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</row>
    <row r="153" spans="1:40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</row>
    <row r="154" spans="1:40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</row>
    <row r="155" spans="1:40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</row>
    <row r="156" spans="1:40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</row>
    <row r="157" spans="1:40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</row>
    <row r="158" spans="1:40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</row>
    <row r="159" spans="1:40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</row>
    <row r="160" spans="1:40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</row>
    <row r="161" spans="1:40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</row>
    <row r="162" spans="1:40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</row>
    <row r="163" spans="1:40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</row>
    <row r="164" spans="1:40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</row>
    <row r="165" spans="1:40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</row>
    <row r="166" spans="1:40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</row>
    <row r="167" spans="1:40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</row>
    <row r="168" spans="1:40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</row>
    <row r="169" spans="1:40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</row>
    <row r="170" spans="1:40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</row>
    <row r="171" spans="1:40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</row>
    <row r="172" spans="1:40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</row>
    <row r="173" spans="1:40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</row>
    <row r="174" spans="1:40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</row>
    <row r="175" spans="1:40" ht="22.5" customHeight="1" x14ac:dyDescent="0.55000000000000004">
      <c r="A175" s="5">
        <v>1000</v>
      </c>
      <c r="B175" s="52" t="s">
        <v>66</v>
      </c>
      <c r="C175" s="63"/>
      <c r="D175" s="64">
        <v>20006111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483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</row>
    <row r="176" spans="1:40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</row>
    <row r="177" spans="1:40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</row>
    <row r="178" spans="1:40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</row>
    <row r="179" spans="1:40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</row>
    <row r="180" spans="1:40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</row>
    <row r="181" spans="1:40" ht="22.5" customHeight="1" x14ac:dyDescent="0.55000000000000004">
      <c r="A181" s="5">
        <v>1000</v>
      </c>
      <c r="B181" s="52" t="s">
        <v>66</v>
      </c>
      <c r="C181" s="63"/>
      <c r="D181" s="64">
        <v>20004089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462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</row>
    <row r="182" spans="1:40" ht="22.5" customHeight="1" x14ac:dyDescent="0.55000000000000004">
      <c r="A182" s="5">
        <v>1000</v>
      </c>
      <c r="B182" s="52" t="s">
        <v>66</v>
      </c>
      <c r="C182" s="63"/>
      <c r="D182" s="64">
        <v>20004998</v>
      </c>
      <c r="E182" s="64"/>
      <c r="F182" s="64"/>
      <c r="G182" s="64"/>
      <c r="H182" s="71"/>
      <c r="I182" s="64"/>
      <c r="J182" s="64"/>
      <c r="K182" s="65"/>
      <c r="L182" s="105"/>
      <c r="M182" s="8"/>
      <c r="N182" s="91" t="s">
        <v>308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</row>
    <row r="183" spans="1:40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</row>
    <row r="184" spans="1:40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</row>
    <row r="185" spans="1:40" ht="22.5" customHeight="1" x14ac:dyDescent="0.55000000000000004">
      <c r="A185" s="5">
        <v>1000</v>
      </c>
      <c r="B185" s="52" t="s">
        <v>66</v>
      </c>
      <c r="C185" s="63"/>
      <c r="D185" s="64">
        <v>20005002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311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</row>
    <row r="186" spans="1:40" ht="22.5" customHeight="1" x14ac:dyDescent="0.55000000000000004">
      <c r="A186" s="5">
        <v>1000</v>
      </c>
      <c r="B186" s="52" t="s">
        <v>66</v>
      </c>
      <c r="C186" s="63"/>
      <c r="D186" s="64">
        <v>20006112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484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</row>
    <row r="187" spans="1:40" ht="22.5" customHeight="1" x14ac:dyDescent="0.55000000000000004">
      <c r="A187" s="5">
        <v>1000</v>
      </c>
      <c r="B187" s="52" t="s">
        <v>66</v>
      </c>
      <c r="C187" s="63"/>
      <c r="D187" s="64">
        <v>20006113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485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</row>
    <row r="188" spans="1:40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</row>
    <row r="189" spans="1:40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</row>
    <row r="190" spans="1:40" ht="22.5" customHeight="1" x14ac:dyDescent="0.55000000000000004">
      <c r="A190" s="5">
        <v>1000</v>
      </c>
      <c r="B190" s="52" t="s">
        <v>66</v>
      </c>
      <c r="C190" s="63"/>
      <c r="D190" s="64">
        <v>20005593</v>
      </c>
      <c r="E190" s="118"/>
      <c r="F190" s="118"/>
      <c r="G190" s="118"/>
      <c r="H190" s="118"/>
      <c r="I190" s="64"/>
      <c r="J190" s="118"/>
      <c r="K190" s="118"/>
      <c r="L190" s="105"/>
      <c r="M190" s="8"/>
      <c r="N190" s="91" t="s">
        <v>486</v>
      </c>
      <c r="O190" s="10">
        <v>2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</row>
    <row r="191" spans="1:40" ht="22.5" customHeight="1" x14ac:dyDescent="0.55000000000000004">
      <c r="A191" s="5">
        <v>1000</v>
      </c>
      <c r="B191" s="52" t="s">
        <v>66</v>
      </c>
      <c r="C191" s="63"/>
      <c r="D191" s="64">
        <v>20005594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487</v>
      </c>
      <c r="O191" s="10">
        <v>1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</row>
    <row r="192" spans="1:40" ht="22.5" customHeight="1" x14ac:dyDescent="0.55000000000000004">
      <c r="A192" s="5"/>
      <c r="B192" s="52"/>
      <c r="C192" s="63"/>
      <c r="D192" s="64">
        <v>20005987</v>
      </c>
      <c r="E192" s="144"/>
      <c r="F192" s="118"/>
      <c r="G192" s="118"/>
      <c r="H192" s="118"/>
      <c r="I192" s="118"/>
      <c r="J192" s="117"/>
      <c r="K192" s="118"/>
      <c r="L192" s="105"/>
      <c r="M192" s="8"/>
      <c r="N192" s="91" t="s">
        <v>482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</row>
    <row r="193" spans="1:40" ht="22.5" customHeight="1" x14ac:dyDescent="0.55000000000000004">
      <c r="A193" s="5">
        <v>1000</v>
      </c>
      <c r="B193" s="52" t="s">
        <v>66</v>
      </c>
      <c r="C193" s="63"/>
      <c r="D193" s="64">
        <v>10036298</v>
      </c>
      <c r="E193" s="144"/>
      <c r="F193" s="118"/>
      <c r="G193" s="118"/>
      <c r="H193" s="118"/>
      <c r="I193" s="118"/>
      <c r="J193" s="117"/>
      <c r="K193" s="118"/>
      <c r="L193" s="105"/>
      <c r="M193" s="8"/>
      <c r="N193" s="91" t="s">
        <v>479</v>
      </c>
      <c r="O193" s="10">
        <v>0.02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</row>
    <row r="194" spans="1:40" ht="22.5" customHeight="1" x14ac:dyDescent="0.55000000000000004">
      <c r="A194" s="5">
        <v>1000</v>
      </c>
      <c r="B194" s="52" t="s">
        <v>66</v>
      </c>
      <c r="C194" s="63"/>
      <c r="D194" s="64">
        <v>10036299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480</v>
      </c>
      <c r="O194" s="10">
        <v>0.05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</row>
    <row r="195" spans="1:40" ht="22.5" customHeight="1" x14ac:dyDescent="0.55000000000000004">
      <c r="A195" s="5">
        <v>1000</v>
      </c>
      <c r="B195" s="52" t="s">
        <v>66</v>
      </c>
      <c r="C195" s="63"/>
      <c r="D195" s="64">
        <v>10036337</v>
      </c>
      <c r="E195" s="144"/>
      <c r="F195" s="71"/>
      <c r="G195" s="118"/>
      <c r="H195" s="118"/>
      <c r="I195" s="64"/>
      <c r="J195" s="65"/>
      <c r="K195" s="66"/>
      <c r="L195" s="105"/>
      <c r="M195" s="8"/>
      <c r="N195" s="91" t="s">
        <v>481</v>
      </c>
      <c r="O195" s="10">
        <v>5.0000000000000001E-3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</row>
    <row r="196" spans="1:40" ht="22.5" customHeight="1" x14ac:dyDescent="0.55000000000000004">
      <c r="A196" s="5">
        <v>1000</v>
      </c>
      <c r="B196" s="52" t="s">
        <v>66</v>
      </c>
      <c r="C196" s="63"/>
      <c r="D196" s="64">
        <v>20005152</v>
      </c>
      <c r="E196" s="64"/>
      <c r="F196" s="71"/>
      <c r="G196" s="118"/>
      <c r="H196" s="118"/>
      <c r="I196" s="64"/>
      <c r="J196" s="65"/>
      <c r="K196" s="66"/>
      <c r="L196" s="105"/>
      <c r="M196" s="8"/>
      <c r="N196" s="91" t="s">
        <v>488</v>
      </c>
      <c r="O196" s="10">
        <v>0.2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</row>
    <row r="197" spans="1:40" ht="22.5" customHeight="1" x14ac:dyDescent="0.55000000000000004">
      <c r="A197" s="5">
        <v>1000</v>
      </c>
      <c r="B197" s="52" t="s">
        <v>66</v>
      </c>
      <c r="C197" s="63"/>
      <c r="D197" s="64">
        <v>10036842</v>
      </c>
      <c r="E197" s="64"/>
      <c r="F197" s="64"/>
      <c r="G197" s="64"/>
      <c r="H197" s="71"/>
      <c r="I197" s="64"/>
      <c r="J197" s="64"/>
      <c r="K197" s="65"/>
      <c r="L197" s="105"/>
      <c r="M197" s="8"/>
      <c r="N197" s="91" t="s">
        <v>510</v>
      </c>
      <c r="O197" s="10">
        <v>2.5000000000000001E-2</v>
      </c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71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4"/>
      <c r="I214" s="118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64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118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18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18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71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118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/>
      <c r="C264" s="63"/>
      <c r="D264" s="64"/>
      <c r="E264" s="118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71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1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</row>
    <row r="274" spans="1:41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</row>
    <row r="275" spans="1:41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</row>
    <row r="276" spans="1:41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</row>
    <row r="277" spans="1:41" ht="22.5" customHeight="1" x14ac:dyDescent="0.55000000000000004">
      <c r="A277" s="5">
        <v>1000</v>
      </c>
      <c r="B277" s="52" t="s">
        <v>66</v>
      </c>
      <c r="C277" s="63"/>
      <c r="D277" s="64"/>
      <c r="E277" s="118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1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1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1" ht="22.5" customHeight="1" x14ac:dyDescent="0.55000000000000004">
      <c r="A280" s="5">
        <v>1000</v>
      </c>
      <c r="B280" s="52"/>
      <c r="C280" s="63"/>
      <c r="D280" s="64"/>
      <c r="E280" s="118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1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1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1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1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1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1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71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1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1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1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</row>
    <row r="290" spans="1:41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</row>
    <row r="291" spans="1:41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</row>
    <row r="292" spans="1:41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</row>
    <row r="293" spans="1:41" ht="22.5" customHeight="1" x14ac:dyDescent="0.55000000000000004">
      <c r="A293" s="5">
        <v>1000</v>
      </c>
      <c r="B293" s="52" t="s">
        <v>66</v>
      </c>
      <c r="C293" s="63"/>
      <c r="D293" s="64"/>
      <c r="E293" s="118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1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1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1" ht="22.5" customHeight="1" x14ac:dyDescent="0.55000000000000004">
      <c r="A296" s="5">
        <v>1000</v>
      </c>
      <c r="B296" s="52"/>
      <c r="C296" s="63"/>
      <c r="D296" s="64"/>
      <c r="E296" s="118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1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1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1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1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71"/>
      <c r="G300" s="118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1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7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1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71"/>
      <c r="I302" s="64"/>
      <c r="J302" s="64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1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1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71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98"/>
      <c r="Y309" s="96"/>
      <c r="Z309" s="96"/>
      <c r="AA309" s="96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18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18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118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64"/>
      <c r="J318" s="64"/>
      <c r="K318" s="64"/>
      <c r="L318" s="105"/>
      <c r="M318" s="8"/>
      <c r="N318" s="91"/>
      <c r="O318" s="10"/>
      <c r="P318" s="10"/>
      <c r="Q318" s="11"/>
      <c r="R318" s="43"/>
      <c r="X318" s="98"/>
      <c r="Y318" s="96"/>
      <c r="Z318" s="96"/>
      <c r="AA318" s="96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18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18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4"/>
      <c r="G326" s="118"/>
      <c r="H326" s="118"/>
      <c r="I326" s="118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118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18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64"/>
      <c r="F340" s="64"/>
      <c r="G340" s="64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64"/>
      <c r="F343" s="64"/>
      <c r="G343" s="64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64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64"/>
      <c r="G351" s="64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119"/>
      <c r="E354" s="64"/>
      <c r="F354" s="64"/>
      <c r="G354" s="64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64"/>
      <c r="F357" s="64"/>
      <c r="G357" s="64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64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43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43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119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5"/>
      <c r="I452" s="66"/>
      <c r="J452" s="66"/>
      <c r="K452" s="66"/>
      <c r="L452" s="105"/>
      <c r="M452" s="8"/>
      <c r="N452" s="16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6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1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4"/>
      <c r="G469" s="64"/>
      <c r="H469" s="65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6"/>
      <c r="E473" s="64"/>
      <c r="F473" s="66"/>
      <c r="G473" s="70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106"/>
      <c r="D474" s="107"/>
      <c r="E474" s="107"/>
      <c r="F474" s="107"/>
      <c r="G474" s="108"/>
      <c r="H474" s="107"/>
      <c r="I474" s="107"/>
      <c r="J474" s="107"/>
      <c r="K474" s="107"/>
      <c r="L474" s="109"/>
      <c r="M474" s="8"/>
      <c r="N474" s="90"/>
      <c r="O474" s="10"/>
      <c r="P474" s="10"/>
      <c r="Q474" s="11"/>
      <c r="R474" s="12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93"/>
      <c r="F475" s="93"/>
      <c r="H475" s="29"/>
      <c r="I475" s="93"/>
      <c r="J475" s="93"/>
      <c r="K475" s="93"/>
      <c r="L475" s="22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60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93"/>
      <c r="E479" s="60"/>
      <c r="F479" s="93"/>
      <c r="H479" s="93"/>
      <c r="I479" s="93"/>
      <c r="J479" s="93"/>
      <c r="K479" s="93"/>
      <c r="L479" s="22"/>
      <c r="M479" s="8"/>
      <c r="N479" s="90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60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93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93"/>
      <c r="F486" s="93"/>
      <c r="G486" s="60"/>
      <c r="H486" s="94"/>
      <c r="I486" s="93"/>
      <c r="J486" s="93"/>
      <c r="K486" s="93"/>
      <c r="L486" s="22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92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60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93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93"/>
      <c r="F492" s="93"/>
      <c r="G492" s="60"/>
      <c r="H492" s="94"/>
      <c r="I492" s="93"/>
      <c r="J492" s="93"/>
      <c r="K492" s="93"/>
      <c r="L492" s="22"/>
      <c r="M492" s="8"/>
      <c r="N492" s="9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93"/>
      <c r="E496" s="60"/>
      <c r="F496" s="60"/>
      <c r="G496" s="93"/>
      <c r="H496" s="29"/>
      <c r="I496" s="93"/>
      <c r="J496" s="93"/>
      <c r="K496" s="93"/>
      <c r="L496" s="22"/>
      <c r="M496" s="8"/>
      <c r="N496" s="90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93"/>
      <c r="F497" s="60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60"/>
      <c r="F500" s="93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60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93"/>
      <c r="I505" s="93"/>
      <c r="J505" s="93"/>
      <c r="K505" s="93"/>
      <c r="L505" s="22"/>
      <c r="M505" s="8"/>
      <c r="N505" s="9"/>
      <c r="O505" s="10"/>
      <c r="P505" s="10"/>
      <c r="Q505" s="11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83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1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17"/>
      <c r="O528" s="10"/>
      <c r="P528" s="10"/>
      <c r="Q528" s="11"/>
      <c r="R528" s="43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94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1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29"/>
      <c r="H534" s="94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60"/>
      <c r="H535" s="29"/>
      <c r="I535" s="93"/>
      <c r="J535" s="93"/>
      <c r="K535" s="93"/>
      <c r="L535" s="22"/>
      <c r="M535" s="8"/>
      <c r="N535" s="104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1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V543" s="14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V546" s="14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1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16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93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94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16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6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6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6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93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9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94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9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6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7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60"/>
      <c r="F607" s="60"/>
      <c r="G607" s="60"/>
      <c r="H607" s="29"/>
      <c r="I607" s="93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V610" s="14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17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18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55"/>
      <c r="I620" s="23"/>
      <c r="J620" s="23"/>
      <c r="K620" s="24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15"/>
      <c r="I621" s="6"/>
      <c r="J621" s="25"/>
      <c r="K621" s="26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25"/>
      <c r="J622" s="6"/>
      <c r="K622" s="25"/>
      <c r="L622" s="26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25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23"/>
      <c r="K628" s="23"/>
      <c r="L628" s="7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7"/>
      <c r="L635" s="7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6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7"/>
      <c r="K642" s="7"/>
      <c r="L642" s="6"/>
      <c r="M642" s="8"/>
      <c r="N642" s="21"/>
      <c r="O642" s="10"/>
      <c r="P642" s="10"/>
      <c r="Q642" s="11"/>
      <c r="R642" s="43"/>
      <c r="V642" s="14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7"/>
      <c r="M643" s="8"/>
      <c r="N643" s="21"/>
      <c r="O643" s="10"/>
      <c r="P643" s="10"/>
      <c r="Q643" s="11"/>
      <c r="R643" s="43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27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6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27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  <c r="V650" s="14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27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7"/>
      <c r="K660" s="7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2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7"/>
      <c r="K663" s="7"/>
      <c r="L663" s="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7"/>
      <c r="K672" s="7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43"/>
      <c r="V673" s="14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6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4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7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56"/>
      <c r="I692" s="7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22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29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29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29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6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7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6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9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22"/>
      <c r="I713" s="7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29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7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9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22"/>
      <c r="I727" s="7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6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20"/>
      <c r="B729" s="52"/>
      <c r="C729" s="59"/>
      <c r="D729" s="60"/>
      <c r="E729" s="60"/>
      <c r="F729" s="60"/>
      <c r="G729" s="60"/>
      <c r="H729" s="15"/>
      <c r="I729" s="6"/>
      <c r="J729" s="29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6"/>
      <c r="L732" s="7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27"/>
      <c r="L733" s="6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9"/>
      <c r="O737" s="10"/>
      <c r="P737" s="128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54"/>
      <c r="I742" s="6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18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9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20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20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32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33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33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4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41" x14ac:dyDescent="0.55000000000000004">
      <c r="A839" s="5"/>
      <c r="B839" s="52"/>
      <c r="C839" s="59"/>
      <c r="D839" s="60"/>
      <c r="E839" s="60"/>
      <c r="F839" s="60"/>
      <c r="G839" s="60"/>
      <c r="H839" s="55"/>
      <c r="I839" s="7"/>
      <c r="J839" s="7"/>
      <c r="K839" s="7"/>
      <c r="L839" s="7"/>
      <c r="M839" s="35"/>
      <c r="N839" s="34"/>
      <c r="O839" s="10"/>
      <c r="P839" s="128"/>
    </row>
    <row r="840" spans="1:41" x14ac:dyDescent="0.55000000000000004">
      <c r="A840" s="36"/>
      <c r="B840" s="52"/>
      <c r="C840" s="59"/>
      <c r="D840" s="60"/>
      <c r="E840" s="60"/>
      <c r="F840" s="60"/>
      <c r="G840" s="60"/>
      <c r="H840" s="57"/>
      <c r="I840" s="37"/>
      <c r="J840" s="37"/>
      <c r="K840" s="38"/>
      <c r="L840" s="37"/>
      <c r="M840" s="39"/>
      <c r="N840" s="40"/>
      <c r="O840" s="41"/>
      <c r="P840" s="128"/>
    </row>
    <row r="841" spans="1:41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1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1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1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41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1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1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41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</sheetData>
  <autoFilter ref="A2:AO65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22">
    <cfRule type="duplicateValues" dxfId="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C712-DC3A-4DE6-93AB-5ADBB7453562}">
  <sheetPr>
    <pageSetUpPr fitToPage="1"/>
  </sheetPr>
  <dimension ref="A1:AQ850"/>
  <sheetViews>
    <sheetView tabSelected="1" zoomScale="55" zoomScaleNormal="55" workbookViewId="0">
      <pane xSplit="2" ySplit="2" topLeftCell="C171" activePane="bottomRight" state="frozen"/>
      <selection pane="topRight" activeCell="C1" sqref="C1"/>
      <selection pane="bottomLeft" activeCell="A3" sqref="A3"/>
      <selection pane="bottomRight" activeCell="H178" sqref="H178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40014686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501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23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0">
        <v>30024138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502</v>
      </c>
      <c r="O4" s="10">
        <f>O3</f>
        <v>1</v>
      </c>
      <c r="P4" s="10">
        <v>16</v>
      </c>
      <c r="Q4" s="11" t="s">
        <v>75</v>
      </c>
      <c r="R4" s="43">
        <f t="shared" ref="R4" si="0">3600/P4</f>
        <v>225</v>
      </c>
      <c r="X4" s="122"/>
      <c r="Y4" s="50">
        <v>17</v>
      </c>
      <c r="Z4" s="50"/>
      <c r="AA4" s="50"/>
      <c r="AB4" s="50">
        <v>1</v>
      </c>
      <c r="AC4" s="121"/>
      <c r="AD4" s="122"/>
      <c r="AE4" s="122">
        <v>1</v>
      </c>
      <c r="AF4" s="122"/>
      <c r="AG4" s="122"/>
      <c r="AH4" s="122">
        <v>1</v>
      </c>
      <c r="AI4" s="122"/>
      <c r="AJ4" s="122"/>
      <c r="AK4" s="122">
        <v>1</v>
      </c>
      <c r="AL4" s="122"/>
      <c r="AM4" s="122"/>
      <c r="AN4" s="122">
        <v>1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130">
        <v>30022062</v>
      </c>
      <c r="F5" s="71"/>
      <c r="G5" s="71"/>
      <c r="H5" s="71"/>
      <c r="I5" s="115"/>
      <c r="J5" s="72"/>
      <c r="K5" s="72"/>
      <c r="L5" s="116"/>
      <c r="M5" s="8"/>
      <c r="N5" s="91" t="s">
        <v>260</v>
      </c>
      <c r="O5" s="10">
        <f t="shared" ref="O5" si="1">O4</f>
        <v>1</v>
      </c>
      <c r="P5" s="10">
        <f>115+70+40+15</f>
        <v>240</v>
      </c>
      <c r="Q5" s="11" t="s">
        <v>73</v>
      </c>
      <c r="R5" s="43">
        <f t="shared" ref="R5:R66" si="2">3600/P5</f>
        <v>15</v>
      </c>
      <c r="X5" s="122"/>
      <c r="Y5" s="50">
        <f t="shared" ref="Y5:Y66" si="3">$Y$1/R5</f>
        <v>66.666666666666671</v>
      </c>
      <c r="Z5" s="50"/>
      <c r="AA5" s="50"/>
      <c r="AB5" s="50">
        <f t="shared" ref="AB5:AB66" si="4">$Y$1/R5</f>
        <v>66.666666666666671</v>
      </c>
      <c r="AC5" s="121"/>
      <c r="AD5" s="122"/>
      <c r="AE5" s="122">
        <f t="shared" ref="AE5:AE66" si="5">$Y$1/R5</f>
        <v>66.666666666666671</v>
      </c>
      <c r="AF5" s="122"/>
      <c r="AG5" s="122"/>
      <c r="AH5" s="122">
        <f t="shared" ref="AH5:AH66" si="6">$Y$1/R5</f>
        <v>66.666666666666671</v>
      </c>
      <c r="AI5" s="122"/>
      <c r="AJ5" s="122"/>
      <c r="AK5" s="122">
        <f t="shared" ref="AK5:AK66" si="7">$Y$1/R5</f>
        <v>66.666666666666671</v>
      </c>
      <c r="AL5" s="122"/>
      <c r="AM5" s="122"/>
      <c r="AN5" s="122">
        <f t="shared" ref="AN5:AN66" si="8">$Y$1/R5</f>
        <v>66.666666666666671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71"/>
      <c r="E6" s="71"/>
      <c r="F6" s="124">
        <v>30022063</v>
      </c>
      <c r="G6" s="71"/>
      <c r="H6" s="71"/>
      <c r="I6" s="115"/>
      <c r="J6" s="72"/>
      <c r="K6" s="72"/>
      <c r="L6" s="116"/>
      <c r="M6" s="8"/>
      <c r="N6" s="91" t="s">
        <v>187</v>
      </c>
      <c r="O6" s="10">
        <f>O4</f>
        <v>1</v>
      </c>
      <c r="P6" s="10">
        <v>24</v>
      </c>
      <c r="Q6" s="11" t="s">
        <v>84</v>
      </c>
      <c r="R6" s="43">
        <f t="shared" si="2"/>
        <v>150</v>
      </c>
      <c r="X6" s="122"/>
      <c r="Y6" s="50">
        <f t="shared" si="3"/>
        <v>6.666666666666667</v>
      </c>
      <c r="Z6" s="50"/>
      <c r="AA6" s="50"/>
      <c r="AB6" s="50">
        <f t="shared" si="4"/>
        <v>6.666666666666667</v>
      </c>
      <c r="AC6" s="121"/>
      <c r="AD6" s="122"/>
      <c r="AE6" s="122">
        <f t="shared" si="5"/>
        <v>6.666666666666667</v>
      </c>
      <c r="AF6" s="122"/>
      <c r="AG6" s="122"/>
      <c r="AH6" s="122">
        <f t="shared" si="6"/>
        <v>6.666666666666667</v>
      </c>
      <c r="AI6" s="122"/>
      <c r="AJ6" s="122"/>
      <c r="AK6" s="122">
        <f t="shared" si="7"/>
        <v>6.666666666666667</v>
      </c>
      <c r="AL6" s="122"/>
      <c r="AM6" s="122"/>
      <c r="AN6" s="122">
        <f t="shared" si="8"/>
        <v>6.666666666666667</v>
      </c>
    </row>
    <row r="7" spans="1:40" ht="22.5" customHeight="1" x14ac:dyDescent="0.55000000000000004">
      <c r="A7" s="5">
        <v>1000</v>
      </c>
      <c r="B7" s="52" t="s">
        <v>66</v>
      </c>
      <c r="C7" s="114"/>
      <c r="D7" s="64"/>
      <c r="E7" s="64"/>
      <c r="F7" s="71"/>
      <c r="G7" s="71">
        <v>30022064</v>
      </c>
      <c r="H7" s="71"/>
      <c r="I7" s="115"/>
      <c r="J7" s="72"/>
      <c r="K7" s="72"/>
      <c r="L7" s="116"/>
      <c r="M7" s="8"/>
      <c r="N7" s="91" t="s">
        <v>186</v>
      </c>
      <c r="O7" s="10">
        <f t="shared" ref="O7:O8" si="9">O6</f>
        <v>1</v>
      </c>
      <c r="P7" s="10">
        <v>63</v>
      </c>
      <c r="Q7" s="11" t="s">
        <v>72</v>
      </c>
      <c r="R7" s="43">
        <f t="shared" si="2"/>
        <v>57.142857142857146</v>
      </c>
      <c r="X7" s="122"/>
      <c r="Y7" s="50">
        <f t="shared" si="3"/>
        <v>17.5</v>
      </c>
      <c r="Z7" s="50"/>
      <c r="AA7" s="50"/>
      <c r="AB7" s="50">
        <f t="shared" si="4"/>
        <v>17.5</v>
      </c>
      <c r="AC7" s="121"/>
      <c r="AD7" s="122"/>
      <c r="AE7" s="122">
        <f t="shared" si="5"/>
        <v>17.5</v>
      </c>
      <c r="AF7" s="122"/>
      <c r="AG7" s="122"/>
      <c r="AH7" s="122">
        <f t="shared" si="6"/>
        <v>17.5</v>
      </c>
      <c r="AI7" s="122"/>
      <c r="AJ7" s="122"/>
      <c r="AK7" s="122">
        <f t="shared" si="7"/>
        <v>17.5</v>
      </c>
      <c r="AL7" s="122"/>
      <c r="AM7" s="122"/>
      <c r="AN7" s="122">
        <f t="shared" si="8"/>
        <v>17.5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71"/>
      <c r="G8" s="71"/>
      <c r="H8" s="71">
        <v>10030492</v>
      </c>
      <c r="I8" s="115"/>
      <c r="J8" s="72"/>
      <c r="K8" s="72"/>
      <c r="L8" s="116"/>
      <c r="M8" s="8"/>
      <c r="N8" s="91" t="s">
        <v>188</v>
      </c>
      <c r="O8" s="10">
        <f t="shared" si="9"/>
        <v>1</v>
      </c>
      <c r="P8" s="10"/>
      <c r="Q8" s="11"/>
      <c r="R8" s="43"/>
      <c r="X8" s="122"/>
      <c r="Y8" s="50"/>
      <c r="Z8" s="50"/>
      <c r="AA8" s="50"/>
      <c r="AB8" s="50"/>
      <c r="AC8" s="121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22.5" customHeight="1" x14ac:dyDescent="0.55000000000000004">
      <c r="A9" s="5">
        <v>1000</v>
      </c>
      <c r="B9" s="52" t="s">
        <v>66</v>
      </c>
      <c r="C9" s="114"/>
      <c r="D9" s="71"/>
      <c r="E9" s="71"/>
      <c r="F9" s="124">
        <v>30022066</v>
      </c>
      <c r="G9" s="138"/>
      <c r="H9" s="71"/>
      <c r="I9" s="115"/>
      <c r="J9" s="72"/>
      <c r="K9" s="72"/>
      <c r="L9" s="116"/>
      <c r="M9" s="8"/>
      <c r="N9" s="91" t="s">
        <v>189</v>
      </c>
      <c r="O9" s="10">
        <f>O4</f>
        <v>1</v>
      </c>
      <c r="P9" s="10">
        <v>18</v>
      </c>
      <c r="Q9" s="11" t="s">
        <v>72</v>
      </c>
      <c r="R9" s="43">
        <f>3600/P9</f>
        <v>200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71"/>
      <c r="E10" s="71"/>
      <c r="F10" s="71"/>
      <c r="G10" s="71">
        <v>10030493</v>
      </c>
      <c r="H10" s="71"/>
      <c r="I10" s="115"/>
      <c r="J10" s="72"/>
      <c r="K10" s="72"/>
      <c r="L10" s="116"/>
      <c r="M10" s="8"/>
      <c r="N10" s="91" t="s">
        <v>190</v>
      </c>
      <c r="O10" s="10">
        <f>O6</f>
        <v>1</v>
      </c>
      <c r="P10" s="10"/>
      <c r="Q10" s="11"/>
      <c r="R10" s="43"/>
      <c r="X10" s="122"/>
      <c r="Y10" s="50"/>
      <c r="Z10" s="50"/>
      <c r="AA10" s="50"/>
      <c r="AB10" s="50"/>
      <c r="AC10" s="121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22.5" customHeight="1" x14ac:dyDescent="0.55000000000000004">
      <c r="A11" s="5">
        <v>1000</v>
      </c>
      <c r="B11" s="52" t="s">
        <v>66</v>
      </c>
      <c r="C11" s="114"/>
      <c r="D11" s="71"/>
      <c r="E11" s="71"/>
      <c r="F11" s="124">
        <v>30022111</v>
      </c>
      <c r="G11" s="71"/>
      <c r="H11" s="71"/>
      <c r="I11" s="115"/>
      <c r="J11" s="72"/>
      <c r="K11" s="72"/>
      <c r="L11" s="116"/>
      <c r="M11" s="8"/>
      <c r="N11" s="91" t="s">
        <v>196</v>
      </c>
      <c r="O11" s="10">
        <f>O4</f>
        <v>1</v>
      </c>
      <c r="P11" s="10">
        <v>40</v>
      </c>
      <c r="Q11" s="11" t="s">
        <v>73</v>
      </c>
      <c r="R11" s="43">
        <f t="shared" si="2"/>
        <v>90</v>
      </c>
      <c r="X11" s="122"/>
      <c r="Y11" s="50">
        <f t="shared" si="3"/>
        <v>11.111111111111111</v>
      </c>
      <c r="Z11" s="50"/>
      <c r="AA11" s="50"/>
      <c r="AB11" s="50">
        <f t="shared" si="4"/>
        <v>11.111111111111111</v>
      </c>
      <c r="AC11" s="121"/>
      <c r="AD11" s="122"/>
      <c r="AE11" s="122">
        <f t="shared" si="5"/>
        <v>11.111111111111111</v>
      </c>
      <c r="AF11" s="122"/>
      <c r="AG11" s="122"/>
      <c r="AH11" s="122">
        <f t="shared" si="6"/>
        <v>11.111111111111111</v>
      </c>
      <c r="AI11" s="122"/>
      <c r="AJ11" s="122"/>
      <c r="AK11" s="122">
        <f t="shared" si="7"/>
        <v>11.111111111111111</v>
      </c>
      <c r="AL11" s="122"/>
      <c r="AM11" s="122"/>
      <c r="AN11" s="122">
        <f t="shared" si="8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30023754</v>
      </c>
      <c r="H12" s="71"/>
      <c r="I12" s="115"/>
      <c r="J12" s="72"/>
      <c r="K12" s="72"/>
      <c r="L12" s="116"/>
      <c r="M12" s="8"/>
      <c r="N12" s="91" t="s">
        <v>468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30023041</v>
      </c>
      <c r="I13" s="71"/>
      <c r="J13" s="71"/>
      <c r="K13" s="115"/>
      <c r="L13" s="116"/>
      <c r="M13" s="8"/>
      <c r="N13" s="91" t="s">
        <v>191</v>
      </c>
      <c r="O13" s="10">
        <f>O6</f>
        <v>1</v>
      </c>
      <c r="P13" s="10">
        <v>12</v>
      </c>
      <c r="Q13" s="11" t="s">
        <v>84</v>
      </c>
      <c r="R13" s="43">
        <f t="shared" si="2"/>
        <v>300</v>
      </c>
      <c r="X13" s="122"/>
      <c r="Y13" s="50">
        <f t="shared" si="3"/>
        <v>3.3333333333333335</v>
      </c>
      <c r="Z13" s="50"/>
      <c r="AA13" s="50"/>
      <c r="AB13" s="50">
        <f t="shared" si="4"/>
        <v>3.3333333333333335</v>
      </c>
      <c r="AC13" s="121"/>
      <c r="AD13" s="122"/>
      <c r="AE13" s="122">
        <f t="shared" si="5"/>
        <v>3.3333333333333335</v>
      </c>
      <c r="AF13" s="122"/>
      <c r="AG13" s="122"/>
      <c r="AH13" s="122">
        <f t="shared" si="6"/>
        <v>3.3333333333333335</v>
      </c>
      <c r="AI13" s="122"/>
      <c r="AJ13" s="122"/>
      <c r="AK13" s="122">
        <f t="shared" si="7"/>
        <v>3.3333333333333335</v>
      </c>
      <c r="AL13" s="122"/>
      <c r="AM13" s="122"/>
      <c r="AN13" s="122">
        <f t="shared" si="8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71"/>
      <c r="G14" s="71"/>
      <c r="H14" s="71"/>
      <c r="I14" s="71">
        <v>10034330</v>
      </c>
      <c r="J14" s="71"/>
      <c r="K14" s="115"/>
      <c r="L14" s="116"/>
      <c r="M14" s="8"/>
      <c r="N14" s="91" t="s">
        <v>193</v>
      </c>
      <c r="O14" s="10">
        <f>O7</f>
        <v>1</v>
      </c>
      <c r="P14" s="10"/>
      <c r="Q14" s="11"/>
      <c r="R14" s="43"/>
      <c r="X14" s="122"/>
      <c r="Y14" s="50"/>
      <c r="Z14" s="50"/>
      <c r="AA14" s="50"/>
      <c r="AB14" s="50"/>
      <c r="AC14" s="121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>
        <v>10030495</v>
      </c>
      <c r="H15" s="71"/>
      <c r="I15" s="64"/>
      <c r="J15" s="71"/>
      <c r="K15" s="71"/>
      <c r="L15" s="116"/>
      <c r="M15" s="8"/>
      <c r="N15" s="91" t="s">
        <v>195</v>
      </c>
      <c r="O15" s="10">
        <f>O11</f>
        <v>1</v>
      </c>
      <c r="P15" s="10"/>
      <c r="Q15" s="11"/>
      <c r="R15" s="43"/>
      <c r="X15" s="122"/>
      <c r="Y15" s="50"/>
      <c r="Z15" s="50"/>
      <c r="AA15" s="50"/>
      <c r="AB15" s="50"/>
      <c r="AC15" s="121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22.5" customHeight="1" x14ac:dyDescent="0.55000000000000004">
      <c r="A16" s="5">
        <v>1000</v>
      </c>
      <c r="B16" s="52" t="s">
        <v>66</v>
      </c>
      <c r="C16" s="114"/>
      <c r="D16" s="64"/>
      <c r="E16" s="64"/>
      <c r="F16" s="124">
        <v>30022067</v>
      </c>
      <c r="G16" s="71"/>
      <c r="H16" s="71"/>
      <c r="I16" s="71"/>
      <c r="J16" s="71"/>
      <c r="K16" s="71"/>
      <c r="L16" s="116"/>
      <c r="M16" s="8"/>
      <c r="N16" s="91" t="s">
        <v>197</v>
      </c>
      <c r="O16" s="10">
        <f>O4</f>
        <v>1</v>
      </c>
      <c r="P16" s="10">
        <v>40</v>
      </c>
      <c r="Q16" s="11" t="s">
        <v>73</v>
      </c>
      <c r="R16" s="43">
        <f t="shared" si="2"/>
        <v>90</v>
      </c>
      <c r="X16" s="122"/>
      <c r="Y16" s="50">
        <f t="shared" si="3"/>
        <v>11.111111111111111</v>
      </c>
      <c r="Z16" s="50"/>
      <c r="AA16" s="50"/>
      <c r="AB16" s="50">
        <f t="shared" si="4"/>
        <v>11.111111111111111</v>
      </c>
      <c r="AC16" s="121"/>
      <c r="AD16" s="122"/>
      <c r="AE16" s="122">
        <f t="shared" si="5"/>
        <v>11.111111111111111</v>
      </c>
      <c r="AF16" s="122"/>
      <c r="AG16" s="122"/>
      <c r="AH16" s="122">
        <f t="shared" si="6"/>
        <v>11.111111111111111</v>
      </c>
      <c r="AI16" s="122"/>
      <c r="AJ16" s="122"/>
      <c r="AK16" s="122">
        <f t="shared" si="7"/>
        <v>11.111111111111111</v>
      </c>
      <c r="AL16" s="122"/>
      <c r="AM16" s="122"/>
      <c r="AN16" s="122">
        <f t="shared" si="8"/>
        <v>11.111111111111111</v>
      </c>
    </row>
    <row r="17" spans="1:40" ht="22.5" customHeight="1" x14ac:dyDescent="0.55000000000000004">
      <c r="A17" s="5"/>
      <c r="B17" s="52"/>
      <c r="C17" s="114"/>
      <c r="D17" s="71"/>
      <c r="E17" s="71"/>
      <c r="F17" s="71"/>
      <c r="G17" s="124">
        <v>30023755</v>
      </c>
      <c r="H17" s="71"/>
      <c r="I17" s="115"/>
      <c r="J17" s="72"/>
      <c r="K17" s="72"/>
      <c r="L17" s="116"/>
      <c r="M17" s="8"/>
      <c r="N17" s="91" t="s">
        <v>470</v>
      </c>
      <c r="O17" s="10">
        <v>1</v>
      </c>
      <c r="P17" s="10">
        <v>9</v>
      </c>
      <c r="Q17" s="11" t="s">
        <v>72</v>
      </c>
      <c r="R17" s="43">
        <f>3600/P17</f>
        <v>400</v>
      </c>
      <c r="X17" s="122"/>
      <c r="Y17" s="50">
        <v>1</v>
      </c>
      <c r="Z17" s="50"/>
      <c r="AA17" s="50"/>
      <c r="AB17" s="50">
        <v>1</v>
      </c>
      <c r="AC17" s="121"/>
      <c r="AD17" s="122"/>
      <c r="AE17" s="122">
        <v>1</v>
      </c>
      <c r="AF17" s="122"/>
      <c r="AG17" s="122"/>
      <c r="AH17" s="122">
        <v>1</v>
      </c>
      <c r="AI17" s="122"/>
      <c r="AJ17" s="122"/>
      <c r="AK17" s="122">
        <v>1</v>
      </c>
      <c r="AL17" s="122"/>
      <c r="AM17" s="122"/>
      <c r="AN17" s="122">
        <v>1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71"/>
      <c r="G18" s="71"/>
      <c r="H18" s="124">
        <v>30022068</v>
      </c>
      <c r="I18" s="71"/>
      <c r="J18" s="71"/>
      <c r="K18" s="71"/>
      <c r="L18" s="116"/>
      <c r="M18" s="8"/>
      <c r="N18" s="91" t="s">
        <v>192</v>
      </c>
      <c r="O18" s="10">
        <f>O6</f>
        <v>1</v>
      </c>
      <c r="P18" s="10">
        <v>12</v>
      </c>
      <c r="Q18" s="11" t="s">
        <v>84</v>
      </c>
      <c r="R18" s="43">
        <f t="shared" si="2"/>
        <v>300</v>
      </c>
      <c r="X18" s="122"/>
      <c r="Y18" s="50">
        <f t="shared" si="3"/>
        <v>3.3333333333333335</v>
      </c>
      <c r="Z18" s="50"/>
      <c r="AA18" s="50"/>
      <c r="AB18" s="50">
        <f t="shared" si="4"/>
        <v>3.3333333333333335</v>
      </c>
      <c r="AC18" s="121"/>
      <c r="AD18" s="122"/>
      <c r="AE18" s="122">
        <f t="shared" si="5"/>
        <v>3.3333333333333335</v>
      </c>
      <c r="AF18" s="122"/>
      <c r="AG18" s="122"/>
      <c r="AH18" s="122">
        <f t="shared" si="6"/>
        <v>3.3333333333333335</v>
      </c>
      <c r="AI18" s="122"/>
      <c r="AJ18" s="122"/>
      <c r="AK18" s="122">
        <f t="shared" si="7"/>
        <v>3.3333333333333335</v>
      </c>
      <c r="AL18" s="122"/>
      <c r="AM18" s="122"/>
      <c r="AN18" s="122">
        <f t="shared" si="8"/>
        <v>3.3333333333333335</v>
      </c>
    </row>
    <row r="19" spans="1:40" ht="22.5" customHeight="1" x14ac:dyDescent="0.55000000000000004">
      <c r="A19" s="5">
        <v>1000</v>
      </c>
      <c r="B19" s="52" t="s">
        <v>66</v>
      </c>
      <c r="C19" s="114"/>
      <c r="D19" s="64"/>
      <c r="E19" s="64"/>
      <c r="F19" s="71"/>
      <c r="G19" s="71"/>
      <c r="H19" s="71"/>
      <c r="I19" s="71">
        <v>10030494</v>
      </c>
      <c r="J19" s="71"/>
      <c r="K19" s="71"/>
      <c r="L19" s="116"/>
      <c r="M19" s="8"/>
      <c r="N19" s="91" t="s">
        <v>194</v>
      </c>
      <c r="O19" s="10">
        <f>O7</f>
        <v>1</v>
      </c>
      <c r="P19" s="10"/>
      <c r="Q19" s="11"/>
      <c r="R19" s="43"/>
      <c r="X19" s="122"/>
      <c r="Y19" s="50"/>
      <c r="Z19" s="50"/>
      <c r="AA19" s="50"/>
      <c r="AB19" s="50"/>
      <c r="AC19" s="121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22.5" customHeight="1" x14ac:dyDescent="0.55000000000000004">
      <c r="A20" s="5">
        <v>1000</v>
      </c>
      <c r="B20" s="52" t="s">
        <v>66</v>
      </c>
      <c r="C20" s="114"/>
      <c r="D20" s="64"/>
      <c r="E20" s="64"/>
      <c r="F20" s="64"/>
      <c r="G20" s="124">
        <v>10030495</v>
      </c>
      <c r="H20" s="71"/>
      <c r="I20" s="64"/>
      <c r="J20" s="71"/>
      <c r="K20" s="71"/>
      <c r="L20" s="116"/>
      <c r="M20" s="8"/>
      <c r="N20" s="91" t="s">
        <v>195</v>
      </c>
      <c r="O20" s="10">
        <f>O16</f>
        <v>1</v>
      </c>
      <c r="P20" s="10"/>
      <c r="Q20" s="11"/>
      <c r="R20" s="43"/>
      <c r="X20" s="122"/>
      <c r="Y20" s="50"/>
      <c r="Z20" s="50"/>
      <c r="AA20" s="50"/>
      <c r="AB20" s="50"/>
      <c r="AC20" s="121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64"/>
      <c r="F21" s="124">
        <v>10030760</v>
      </c>
      <c r="G21" s="64"/>
      <c r="H21" s="64"/>
      <c r="I21" s="64"/>
      <c r="J21" s="64"/>
      <c r="K21" s="64"/>
      <c r="L21" s="105"/>
      <c r="M21" s="8"/>
      <c r="N21" s="91" t="s">
        <v>235</v>
      </c>
      <c r="O21" s="10">
        <f>O4</f>
        <v>1</v>
      </c>
      <c r="P21" s="10"/>
      <c r="Q21" s="11"/>
      <c r="R21" s="43"/>
      <c r="X21" s="122"/>
      <c r="Y21" s="50"/>
      <c r="Z21" s="50"/>
      <c r="AA21" s="50"/>
      <c r="AB21" s="50"/>
      <c r="AC21" s="121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22.5" customHeight="1" x14ac:dyDescent="0.55000000000000004">
      <c r="A22" s="5">
        <v>1000</v>
      </c>
      <c r="B22" s="52" t="s">
        <v>66</v>
      </c>
      <c r="C22" s="114"/>
      <c r="D22" s="71"/>
      <c r="E22" s="71">
        <v>10035379</v>
      </c>
      <c r="F22" s="71"/>
      <c r="G22" s="71"/>
      <c r="H22" s="71"/>
      <c r="I22" s="64"/>
      <c r="J22" s="64"/>
      <c r="K22" s="71"/>
      <c r="L22" s="116"/>
      <c r="M22" s="8"/>
      <c r="N22" s="91" t="s">
        <v>509</v>
      </c>
      <c r="O22" s="10">
        <v>0.19826260177342123</v>
      </c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114"/>
      <c r="D23" s="71"/>
      <c r="E23" s="71">
        <v>10033352</v>
      </c>
      <c r="F23" s="71"/>
      <c r="G23" s="71"/>
      <c r="H23" s="71"/>
      <c r="I23" s="64"/>
      <c r="J23" s="64"/>
      <c r="K23" s="71"/>
      <c r="L23" s="116"/>
      <c r="M23" s="8"/>
      <c r="N23" s="91" t="s">
        <v>93</v>
      </c>
      <c r="O23" s="10">
        <v>1.2375752752352038</v>
      </c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114"/>
      <c r="D24" s="71"/>
      <c r="E24" s="71">
        <v>10033353</v>
      </c>
      <c r="F24" s="71"/>
      <c r="G24" s="71"/>
      <c r="H24" s="71"/>
      <c r="I24" s="64"/>
      <c r="J24" s="64"/>
      <c r="K24" s="71"/>
      <c r="L24" s="116"/>
      <c r="M24" s="8"/>
      <c r="N24" s="91" t="s">
        <v>94</v>
      </c>
      <c r="O24" s="10">
        <v>0.33420882399006313</v>
      </c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114"/>
      <c r="D25" s="71"/>
      <c r="E25" s="71">
        <v>10033354</v>
      </c>
      <c r="F25" s="71"/>
      <c r="G25" s="71"/>
      <c r="H25" s="71"/>
      <c r="I25" s="64"/>
      <c r="J25" s="64"/>
      <c r="K25" s="71"/>
      <c r="L25" s="116"/>
      <c r="M25" s="8"/>
      <c r="N25" s="91" t="s">
        <v>95</v>
      </c>
      <c r="O25" s="10">
        <v>0.10861786779677053</v>
      </c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114"/>
      <c r="D26" s="71"/>
      <c r="E26" s="71">
        <v>10033355</v>
      </c>
      <c r="F26" s="71"/>
      <c r="G26" s="71"/>
      <c r="H26" s="71"/>
      <c r="I26" s="64"/>
      <c r="J26" s="64"/>
      <c r="K26" s="71"/>
      <c r="L26" s="116"/>
      <c r="M26" s="8"/>
      <c r="N26" s="91" t="s">
        <v>96</v>
      </c>
      <c r="O26" s="10">
        <v>8.0815871251097171</v>
      </c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114"/>
      <c r="D27" s="71"/>
      <c r="E27" s="71">
        <v>10033356</v>
      </c>
      <c r="F27" s="71"/>
      <c r="G27" s="71"/>
      <c r="H27" s="71"/>
      <c r="I27" s="64"/>
      <c r="J27" s="64"/>
      <c r="K27" s="71"/>
      <c r="L27" s="116"/>
      <c r="M27" s="8"/>
      <c r="N27" s="91" t="s">
        <v>97</v>
      </c>
      <c r="O27" s="10">
        <v>0.66841764798012626</v>
      </c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114"/>
      <c r="D28" s="71"/>
      <c r="E28" s="71">
        <v>10033357</v>
      </c>
      <c r="F28" s="71"/>
      <c r="G28" s="71"/>
      <c r="H28" s="71"/>
      <c r="I28" s="64"/>
      <c r="J28" s="64"/>
      <c r="K28" s="71"/>
      <c r="L28" s="116"/>
      <c r="M28" s="8"/>
      <c r="N28" s="91" t="s">
        <v>98</v>
      </c>
      <c r="O28" s="10">
        <v>0.55979978018335586</v>
      </c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114"/>
      <c r="D29" s="130">
        <v>30024139</v>
      </c>
      <c r="E29" s="71"/>
      <c r="F29" s="71"/>
      <c r="G29" s="71"/>
      <c r="H29" s="71"/>
      <c r="I29" s="64"/>
      <c r="J29" s="64"/>
      <c r="K29" s="71"/>
      <c r="L29" s="116"/>
      <c r="M29" s="8"/>
      <c r="N29" s="91" t="s">
        <v>503</v>
      </c>
      <c r="O29" s="10">
        <f>O3</f>
        <v>1</v>
      </c>
      <c r="P29" s="10">
        <f>16</f>
        <v>16</v>
      </c>
      <c r="Q29" s="11" t="s">
        <v>75</v>
      </c>
      <c r="R29" s="43">
        <f t="shared" ref="R29" si="10">3600/P29</f>
        <v>225</v>
      </c>
      <c r="X29" s="122"/>
      <c r="Y29" s="50">
        <v>17</v>
      </c>
      <c r="Z29" s="50"/>
      <c r="AA29" s="50"/>
      <c r="AB29" s="50">
        <v>1</v>
      </c>
      <c r="AC29" s="121"/>
      <c r="AD29" s="122"/>
      <c r="AE29" s="122">
        <v>1</v>
      </c>
      <c r="AF29" s="122"/>
      <c r="AG29" s="122"/>
      <c r="AH29" s="122">
        <v>1</v>
      </c>
      <c r="AI29" s="122"/>
      <c r="AJ29" s="122"/>
      <c r="AK29" s="122">
        <v>1</v>
      </c>
      <c r="AL29" s="122"/>
      <c r="AM29" s="122"/>
      <c r="AN29" s="122">
        <v>1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71"/>
      <c r="E30" s="130">
        <v>30022058</v>
      </c>
      <c r="F30" s="71"/>
      <c r="G30" s="71"/>
      <c r="H30" s="71"/>
      <c r="I30" s="71"/>
      <c r="J30" s="64"/>
      <c r="K30" s="64"/>
      <c r="L30" s="116"/>
      <c r="M30" s="8"/>
      <c r="N30" s="91" t="s">
        <v>236</v>
      </c>
      <c r="O30" s="10">
        <f>O3</f>
        <v>1</v>
      </c>
      <c r="P30" s="10">
        <f>120+30+30</f>
        <v>180</v>
      </c>
      <c r="Q30" s="11" t="s">
        <v>74</v>
      </c>
      <c r="R30" s="43">
        <f t="shared" si="2"/>
        <v>20</v>
      </c>
      <c r="X30" s="122"/>
      <c r="Y30" s="50">
        <f t="shared" si="3"/>
        <v>50</v>
      </c>
      <c r="Z30" s="50"/>
      <c r="AA30" s="50"/>
      <c r="AB30" s="50">
        <f t="shared" si="4"/>
        <v>50</v>
      </c>
      <c r="AC30" s="121"/>
      <c r="AD30" s="122"/>
      <c r="AE30" s="122">
        <f t="shared" si="5"/>
        <v>50</v>
      </c>
      <c r="AF30" s="122"/>
      <c r="AG30" s="122"/>
      <c r="AH30" s="122">
        <f t="shared" si="6"/>
        <v>50</v>
      </c>
      <c r="AI30" s="122"/>
      <c r="AJ30" s="122"/>
      <c r="AK30" s="122">
        <f t="shared" si="7"/>
        <v>50</v>
      </c>
      <c r="AL30" s="122"/>
      <c r="AM30" s="122"/>
      <c r="AN30" s="122">
        <f t="shared" si="8"/>
        <v>50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71"/>
      <c r="E31" s="71"/>
      <c r="F31" s="71">
        <v>30022059</v>
      </c>
      <c r="G31" s="71"/>
      <c r="H31" s="71"/>
      <c r="I31" s="71"/>
      <c r="J31" s="64"/>
      <c r="K31" s="64"/>
      <c r="L31" s="116"/>
      <c r="M31" s="8"/>
      <c r="N31" s="91" t="s">
        <v>234</v>
      </c>
      <c r="O31" s="10">
        <f>O30</f>
        <v>1</v>
      </c>
      <c r="P31" s="10">
        <f>84+119+84+84</f>
        <v>371</v>
      </c>
      <c r="Q31" s="11" t="s">
        <v>73</v>
      </c>
      <c r="R31" s="43">
        <f t="shared" si="2"/>
        <v>9.703504043126685</v>
      </c>
      <c r="X31" s="122"/>
      <c r="Y31" s="50">
        <f t="shared" si="3"/>
        <v>103.05555555555556</v>
      </c>
      <c r="Z31" s="50"/>
      <c r="AA31" s="50"/>
      <c r="AB31" s="50">
        <f t="shared" si="4"/>
        <v>103.05555555555556</v>
      </c>
      <c r="AC31" s="121"/>
      <c r="AD31" s="122"/>
      <c r="AE31" s="122">
        <f t="shared" si="5"/>
        <v>103.05555555555556</v>
      </c>
      <c r="AF31" s="122"/>
      <c r="AG31" s="122"/>
      <c r="AH31" s="122">
        <f t="shared" si="6"/>
        <v>103.05555555555556</v>
      </c>
      <c r="AI31" s="122"/>
      <c r="AJ31" s="122"/>
      <c r="AK31" s="122">
        <f t="shared" si="7"/>
        <v>103.05555555555556</v>
      </c>
      <c r="AL31" s="122"/>
      <c r="AM31" s="122"/>
      <c r="AN31" s="122">
        <f t="shared" si="8"/>
        <v>103.05555555555556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>
        <v>30022073</v>
      </c>
      <c r="H32" s="71"/>
      <c r="I32" s="71"/>
      <c r="J32" s="64"/>
      <c r="K32" s="64"/>
      <c r="L32" s="116"/>
      <c r="M32" s="8"/>
      <c r="N32" s="91" t="s">
        <v>233</v>
      </c>
      <c r="O32" s="10">
        <f t="shared" ref="O32:O34" si="11">O31</f>
        <v>1</v>
      </c>
      <c r="P32" s="10">
        <f>75</f>
        <v>75</v>
      </c>
      <c r="Q32" s="11" t="s">
        <v>73</v>
      </c>
      <c r="R32" s="43">
        <f t="shared" si="2"/>
        <v>48</v>
      </c>
      <c r="X32" s="122"/>
      <c r="Y32" s="50">
        <f t="shared" si="3"/>
        <v>20.833333333333332</v>
      </c>
      <c r="Z32" s="50"/>
      <c r="AA32" s="50"/>
      <c r="AB32" s="50">
        <f t="shared" si="4"/>
        <v>20.833333333333332</v>
      </c>
      <c r="AC32" s="121"/>
      <c r="AD32" s="122"/>
      <c r="AE32" s="122">
        <f t="shared" si="5"/>
        <v>20.833333333333332</v>
      </c>
      <c r="AF32" s="122"/>
      <c r="AG32" s="122"/>
      <c r="AH32" s="122">
        <f t="shared" si="6"/>
        <v>20.833333333333332</v>
      </c>
      <c r="AI32" s="122"/>
      <c r="AJ32" s="122"/>
      <c r="AK32" s="122">
        <f t="shared" si="7"/>
        <v>20.833333333333332</v>
      </c>
      <c r="AL32" s="122"/>
      <c r="AM32" s="122"/>
      <c r="AN32" s="122">
        <f t="shared" si="8"/>
        <v>20.833333333333332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64"/>
      <c r="H33" s="124">
        <v>30022074</v>
      </c>
      <c r="I33" s="71"/>
      <c r="J33" s="64"/>
      <c r="K33" s="64"/>
      <c r="L33" s="116"/>
      <c r="M33" s="8"/>
      <c r="N33" s="91" t="s">
        <v>231</v>
      </c>
      <c r="O33" s="10">
        <f t="shared" si="11"/>
        <v>1</v>
      </c>
      <c r="P33" s="10">
        <v>27</v>
      </c>
      <c r="Q33" s="11" t="s">
        <v>72</v>
      </c>
      <c r="R33" s="43">
        <f t="shared" si="2"/>
        <v>133.33333333333334</v>
      </c>
      <c r="X33" s="122"/>
      <c r="Y33" s="50">
        <f t="shared" si="3"/>
        <v>7.4999999999999991</v>
      </c>
      <c r="Z33" s="50"/>
      <c r="AA33" s="50"/>
      <c r="AB33" s="50">
        <f t="shared" si="4"/>
        <v>7.4999999999999991</v>
      </c>
      <c r="AC33" s="121"/>
      <c r="AD33" s="122"/>
      <c r="AE33" s="122">
        <f t="shared" si="5"/>
        <v>7.4999999999999991</v>
      </c>
      <c r="AF33" s="122"/>
      <c r="AG33" s="122"/>
      <c r="AH33" s="122">
        <f t="shared" si="6"/>
        <v>7.4999999999999991</v>
      </c>
      <c r="AI33" s="122"/>
      <c r="AJ33" s="122"/>
      <c r="AK33" s="122">
        <f t="shared" si="7"/>
        <v>7.4999999999999991</v>
      </c>
      <c r="AL33" s="122"/>
      <c r="AM33" s="122"/>
      <c r="AN33" s="122">
        <f t="shared" si="8"/>
        <v>7.4999999999999991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64"/>
      <c r="H34" s="71"/>
      <c r="I34" s="71">
        <v>10030741</v>
      </c>
      <c r="J34" s="64"/>
      <c r="K34" s="64"/>
      <c r="L34" s="116"/>
      <c r="M34" s="8"/>
      <c r="N34" s="91" t="s">
        <v>232</v>
      </c>
      <c r="O34" s="10">
        <f t="shared" si="11"/>
        <v>1</v>
      </c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64"/>
      <c r="F35" s="64"/>
      <c r="G35" s="64"/>
      <c r="H35" s="124">
        <v>30022075</v>
      </c>
      <c r="I35" s="138"/>
      <c r="J35" s="71"/>
      <c r="K35" s="64"/>
      <c r="L35" s="105"/>
      <c r="M35" s="8"/>
      <c r="N35" s="91" t="s">
        <v>227</v>
      </c>
      <c r="O35" s="10">
        <f>O29*2</f>
        <v>2</v>
      </c>
      <c r="P35" s="10">
        <v>12</v>
      </c>
      <c r="Q35" s="11" t="s">
        <v>475</v>
      </c>
      <c r="R35" s="43">
        <f t="shared" si="2"/>
        <v>300</v>
      </c>
      <c r="X35" s="122"/>
      <c r="Y35" s="50">
        <v>1</v>
      </c>
      <c r="Z35" s="50"/>
      <c r="AA35" s="50"/>
      <c r="AB35" s="50">
        <v>1</v>
      </c>
      <c r="AC35" s="121"/>
      <c r="AD35" s="122"/>
      <c r="AE35" s="122">
        <v>1</v>
      </c>
      <c r="AF35" s="122"/>
      <c r="AG35" s="122"/>
      <c r="AH35" s="122">
        <v>1</v>
      </c>
      <c r="AI35" s="122"/>
      <c r="AJ35" s="122"/>
      <c r="AK35" s="122">
        <v>1</v>
      </c>
      <c r="AL35" s="122"/>
      <c r="AM35" s="122"/>
      <c r="AN35" s="122">
        <v>1</v>
      </c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64"/>
      <c r="F36" s="64"/>
      <c r="G36" s="64"/>
      <c r="H36" s="71"/>
      <c r="I36" s="71">
        <v>10030742</v>
      </c>
      <c r="J36" s="71"/>
      <c r="K36" s="64"/>
      <c r="L36" s="105"/>
      <c r="M36" s="8"/>
      <c r="N36" s="91" t="s">
        <v>229</v>
      </c>
      <c r="O36" s="10">
        <f>O35</f>
        <v>2</v>
      </c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64"/>
      <c r="F37" s="64"/>
      <c r="G37" s="64"/>
      <c r="H37" s="124">
        <v>30022076</v>
      </c>
      <c r="I37" s="138"/>
      <c r="J37" s="71"/>
      <c r="K37" s="118"/>
      <c r="L37" s="105"/>
      <c r="M37" s="8"/>
      <c r="N37" s="91" t="s">
        <v>228</v>
      </c>
      <c r="O37" s="10">
        <f>O29</f>
        <v>1</v>
      </c>
      <c r="P37" s="10">
        <v>12</v>
      </c>
      <c r="Q37" s="11" t="s">
        <v>475</v>
      </c>
      <c r="R37" s="43">
        <f t="shared" si="2"/>
        <v>300</v>
      </c>
      <c r="X37" s="122"/>
      <c r="Y37" s="50">
        <v>1</v>
      </c>
      <c r="Z37" s="50"/>
      <c r="AA37" s="50"/>
      <c r="AB37" s="50">
        <v>1</v>
      </c>
      <c r="AC37" s="121"/>
      <c r="AD37" s="122"/>
      <c r="AE37" s="122">
        <v>1</v>
      </c>
      <c r="AF37" s="122"/>
      <c r="AG37" s="122"/>
      <c r="AH37" s="122">
        <v>1</v>
      </c>
      <c r="AI37" s="122"/>
      <c r="AJ37" s="122"/>
      <c r="AK37" s="122">
        <v>1</v>
      </c>
      <c r="AL37" s="122"/>
      <c r="AM37" s="122"/>
      <c r="AN37" s="122">
        <v>1</v>
      </c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64"/>
      <c r="F38" s="64"/>
      <c r="G38" s="64"/>
      <c r="H38" s="71"/>
      <c r="I38" s="71">
        <v>10030743</v>
      </c>
      <c r="J38" s="64"/>
      <c r="K38" s="118"/>
      <c r="L38" s="105"/>
      <c r="M38" s="8"/>
      <c r="N38" s="91" t="s">
        <v>230</v>
      </c>
      <c r="O38" s="10">
        <f>O37</f>
        <v>1</v>
      </c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>
        <v>30022088</v>
      </c>
      <c r="H39" s="64"/>
      <c r="I39" s="64"/>
      <c r="J39" s="64"/>
      <c r="K39" s="64"/>
      <c r="L39" s="116"/>
      <c r="M39" s="8"/>
      <c r="N39" s="91" t="s">
        <v>226</v>
      </c>
      <c r="O39" s="10">
        <f>O2</f>
        <v>0</v>
      </c>
      <c r="P39" s="10">
        <f>30</f>
        <v>30</v>
      </c>
      <c r="Q39" s="11" t="s">
        <v>73</v>
      </c>
      <c r="R39" s="43">
        <f t="shared" si="2"/>
        <v>120</v>
      </c>
      <c r="X39" s="122"/>
      <c r="Y39" s="50">
        <f t="shared" si="3"/>
        <v>8.3333333333333339</v>
      </c>
      <c r="Z39" s="50"/>
      <c r="AA39" s="50"/>
      <c r="AB39" s="50">
        <f t="shared" si="4"/>
        <v>8.3333333333333339</v>
      </c>
      <c r="AC39" s="121"/>
      <c r="AD39" s="122"/>
      <c r="AE39" s="122">
        <f t="shared" si="5"/>
        <v>8.3333333333333339</v>
      </c>
      <c r="AF39" s="122"/>
      <c r="AG39" s="122"/>
      <c r="AH39" s="122">
        <f t="shared" si="6"/>
        <v>8.3333333333333339</v>
      </c>
      <c r="AI39" s="122"/>
      <c r="AJ39" s="122"/>
      <c r="AK39" s="122">
        <f t="shared" si="7"/>
        <v>8.3333333333333339</v>
      </c>
      <c r="AL39" s="122"/>
      <c r="AM39" s="122"/>
      <c r="AN39" s="122">
        <f t="shared" si="8"/>
        <v>8.3333333333333339</v>
      </c>
    </row>
    <row r="40" spans="1:40" ht="22.5" customHeight="1" x14ac:dyDescent="0.55000000000000004">
      <c r="A40" s="5"/>
      <c r="B40" s="52"/>
      <c r="C40" s="114"/>
      <c r="D40" s="64"/>
      <c r="E40" s="64"/>
      <c r="F40" s="64"/>
      <c r="G40" s="71"/>
      <c r="H40" s="124">
        <v>37002957</v>
      </c>
      <c r="I40" s="64"/>
      <c r="J40" s="64"/>
      <c r="K40" s="64"/>
      <c r="L40" s="116"/>
      <c r="M40" s="8"/>
      <c r="N40" s="91" t="s">
        <v>473</v>
      </c>
      <c r="O40" s="10">
        <v>1</v>
      </c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114"/>
      <c r="D41" s="64"/>
      <c r="E41" s="64"/>
      <c r="F41" s="64"/>
      <c r="G41" s="71"/>
      <c r="H41" s="71"/>
      <c r="I41" s="71">
        <v>30022089</v>
      </c>
      <c r="J41" s="64"/>
      <c r="K41" s="64"/>
      <c r="L41" s="116"/>
      <c r="M41" s="8"/>
      <c r="N41" s="91" t="s">
        <v>224</v>
      </c>
      <c r="O41" s="10">
        <f>O39</f>
        <v>0</v>
      </c>
      <c r="P41" s="10">
        <v>18</v>
      </c>
      <c r="Q41" s="11" t="s">
        <v>72</v>
      </c>
      <c r="R41" s="43">
        <f t="shared" si="2"/>
        <v>200</v>
      </c>
      <c r="X41" s="122"/>
      <c r="Y41" s="50">
        <f t="shared" si="3"/>
        <v>5</v>
      </c>
      <c r="Z41" s="50"/>
      <c r="AA41" s="50"/>
      <c r="AB41" s="50">
        <f t="shared" si="4"/>
        <v>5</v>
      </c>
      <c r="AC41" s="121"/>
      <c r="AD41" s="122"/>
      <c r="AE41" s="122">
        <f t="shared" si="5"/>
        <v>5</v>
      </c>
      <c r="AF41" s="122"/>
      <c r="AG41" s="122"/>
      <c r="AH41" s="122">
        <f t="shared" si="6"/>
        <v>5</v>
      </c>
      <c r="AI41" s="122"/>
      <c r="AJ41" s="122"/>
      <c r="AK41" s="122">
        <f t="shared" si="7"/>
        <v>5</v>
      </c>
      <c r="AL41" s="122"/>
      <c r="AM41" s="122"/>
      <c r="AN41" s="122">
        <f t="shared" si="8"/>
        <v>5</v>
      </c>
    </row>
    <row r="42" spans="1:40" ht="22.5" customHeight="1" x14ac:dyDescent="0.55000000000000004">
      <c r="A42" s="5">
        <v>1000</v>
      </c>
      <c r="B42" s="52" t="s">
        <v>66</v>
      </c>
      <c r="C42" s="114"/>
      <c r="D42" s="64"/>
      <c r="E42" s="64"/>
      <c r="F42" s="64"/>
      <c r="G42" s="64"/>
      <c r="H42" s="64"/>
      <c r="I42" s="64"/>
      <c r="J42" s="71">
        <v>30022090</v>
      </c>
      <c r="K42" s="71"/>
      <c r="L42" s="116"/>
      <c r="M42" s="8"/>
      <c r="N42" s="91" t="s">
        <v>223</v>
      </c>
      <c r="O42" s="10">
        <f t="shared" ref="O42:O43" si="12">O41</f>
        <v>0</v>
      </c>
      <c r="P42" s="10">
        <v>24</v>
      </c>
      <c r="Q42" s="11" t="s">
        <v>84</v>
      </c>
      <c r="R42" s="43">
        <f t="shared" si="2"/>
        <v>150</v>
      </c>
      <c r="X42" s="122"/>
      <c r="Y42" s="50">
        <f t="shared" si="3"/>
        <v>6.666666666666667</v>
      </c>
      <c r="Z42" s="50"/>
      <c r="AA42" s="50"/>
      <c r="AB42" s="50">
        <f t="shared" si="4"/>
        <v>6.666666666666667</v>
      </c>
      <c r="AC42" s="121"/>
      <c r="AD42" s="122"/>
      <c r="AE42" s="122">
        <f t="shared" si="5"/>
        <v>6.666666666666667</v>
      </c>
      <c r="AF42" s="122"/>
      <c r="AG42" s="122"/>
      <c r="AH42" s="122">
        <f t="shared" si="6"/>
        <v>6.666666666666667</v>
      </c>
      <c r="AI42" s="122"/>
      <c r="AJ42" s="122"/>
      <c r="AK42" s="122">
        <f t="shared" si="7"/>
        <v>6.666666666666667</v>
      </c>
      <c r="AL42" s="122"/>
      <c r="AM42" s="122"/>
      <c r="AN42" s="122">
        <f t="shared" si="8"/>
        <v>6.666666666666667</v>
      </c>
    </row>
    <row r="43" spans="1:40" ht="22.5" customHeight="1" x14ac:dyDescent="0.55000000000000004">
      <c r="A43" s="5">
        <v>1000</v>
      </c>
      <c r="B43" s="52" t="s">
        <v>66</v>
      </c>
      <c r="C43" s="114"/>
      <c r="D43" s="64"/>
      <c r="E43" s="64"/>
      <c r="F43" s="64"/>
      <c r="G43" s="64"/>
      <c r="H43" s="64"/>
      <c r="I43" s="64"/>
      <c r="J43" s="71"/>
      <c r="K43" s="71">
        <v>10030749</v>
      </c>
      <c r="L43" s="116"/>
      <c r="M43" s="8"/>
      <c r="N43" s="91" t="s">
        <v>225</v>
      </c>
      <c r="O43" s="10">
        <f t="shared" si="12"/>
        <v>0</v>
      </c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114"/>
      <c r="D44" s="64"/>
      <c r="E44" s="64"/>
      <c r="F44" s="64"/>
      <c r="G44" s="64"/>
      <c r="H44" s="124">
        <v>30022091</v>
      </c>
      <c r="I44" s="71"/>
      <c r="J44" s="71"/>
      <c r="K44" s="64"/>
      <c r="L44" s="116"/>
      <c r="M44" s="8"/>
      <c r="N44" s="91" t="s">
        <v>219</v>
      </c>
      <c r="O44" s="10">
        <f>O39</f>
        <v>0</v>
      </c>
      <c r="P44" s="10">
        <v>9</v>
      </c>
      <c r="Q44" s="11" t="s">
        <v>72</v>
      </c>
      <c r="R44" s="43">
        <f t="shared" si="2"/>
        <v>400</v>
      </c>
      <c r="X44" s="122"/>
      <c r="Y44" s="50">
        <f t="shared" si="3"/>
        <v>2.5</v>
      </c>
      <c r="Z44" s="50"/>
      <c r="AA44" s="50"/>
      <c r="AB44" s="50">
        <f t="shared" si="4"/>
        <v>2.5</v>
      </c>
      <c r="AC44" s="121"/>
      <c r="AD44" s="122"/>
      <c r="AE44" s="122">
        <f t="shared" si="5"/>
        <v>2.5</v>
      </c>
      <c r="AF44" s="122"/>
      <c r="AG44" s="122"/>
      <c r="AH44" s="122">
        <f t="shared" si="6"/>
        <v>2.5</v>
      </c>
      <c r="AI44" s="122"/>
      <c r="AJ44" s="122"/>
      <c r="AK44" s="122">
        <f t="shared" si="7"/>
        <v>2.5</v>
      </c>
      <c r="AL44" s="122"/>
      <c r="AM44" s="122"/>
      <c r="AN44" s="122">
        <f t="shared" si="8"/>
        <v>2.5</v>
      </c>
    </row>
    <row r="45" spans="1:40" ht="22.5" customHeight="1" x14ac:dyDescent="0.55000000000000004">
      <c r="A45" s="5">
        <v>1000</v>
      </c>
      <c r="B45" s="52" t="s">
        <v>66</v>
      </c>
      <c r="C45" s="114"/>
      <c r="D45" s="64"/>
      <c r="E45" s="64"/>
      <c r="F45" s="64"/>
      <c r="G45" s="64"/>
      <c r="H45" s="71"/>
      <c r="I45" s="71">
        <v>10030750</v>
      </c>
      <c r="J45" s="71"/>
      <c r="K45" s="64"/>
      <c r="L45" s="116"/>
      <c r="M45" s="8"/>
      <c r="N45" s="91" t="s">
        <v>222</v>
      </c>
      <c r="O45" s="10">
        <f>O44</f>
        <v>0</v>
      </c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124">
        <v>30022092</v>
      </c>
      <c r="I46" s="71"/>
      <c r="J46" s="71"/>
      <c r="K46" s="71"/>
      <c r="L46" s="105"/>
      <c r="M46" s="8"/>
      <c r="N46" s="91" t="s">
        <v>220</v>
      </c>
      <c r="O46" s="10">
        <f>O39</f>
        <v>0</v>
      </c>
      <c r="P46" s="10">
        <v>9</v>
      </c>
      <c r="Q46" s="11" t="s">
        <v>72</v>
      </c>
      <c r="R46" s="43">
        <f t="shared" si="2"/>
        <v>400</v>
      </c>
      <c r="X46" s="122"/>
      <c r="Y46" s="50">
        <f t="shared" si="3"/>
        <v>2.5</v>
      </c>
      <c r="Z46" s="50"/>
      <c r="AA46" s="50"/>
      <c r="AB46" s="50">
        <f t="shared" si="4"/>
        <v>2.5</v>
      </c>
      <c r="AC46" s="121"/>
      <c r="AD46" s="122"/>
      <c r="AE46" s="122">
        <f t="shared" si="5"/>
        <v>2.5</v>
      </c>
      <c r="AF46" s="122"/>
      <c r="AG46" s="122"/>
      <c r="AH46" s="122">
        <f t="shared" si="6"/>
        <v>2.5</v>
      </c>
      <c r="AI46" s="122"/>
      <c r="AJ46" s="122"/>
      <c r="AK46" s="122">
        <f t="shared" si="7"/>
        <v>2.5</v>
      </c>
      <c r="AL46" s="122"/>
      <c r="AM46" s="122"/>
      <c r="AN46" s="122">
        <f t="shared" si="8"/>
        <v>2.5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71"/>
      <c r="I47" s="71">
        <v>10030751</v>
      </c>
      <c r="J47" s="71"/>
      <c r="K47" s="71"/>
      <c r="L47" s="105"/>
      <c r="M47" s="8"/>
      <c r="N47" s="91" t="s">
        <v>221</v>
      </c>
      <c r="O47" s="10">
        <f>O46</f>
        <v>0</v>
      </c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114"/>
      <c r="D48" s="64"/>
      <c r="E48" s="64"/>
      <c r="F48" s="64"/>
      <c r="G48" s="71">
        <v>30022077</v>
      </c>
      <c r="H48" s="71"/>
      <c r="I48" s="71"/>
      <c r="J48" s="71"/>
      <c r="K48" s="64"/>
      <c r="L48" s="116"/>
      <c r="M48" s="8"/>
      <c r="N48" s="91" t="s">
        <v>205</v>
      </c>
      <c r="O48" s="10">
        <f>O31</f>
        <v>1</v>
      </c>
      <c r="P48" s="10">
        <f>15+20+50+40+16</f>
        <v>141</v>
      </c>
      <c r="Q48" s="11" t="s">
        <v>73</v>
      </c>
      <c r="R48" s="43">
        <f t="shared" si="2"/>
        <v>25.531914893617021</v>
      </c>
      <c r="X48" s="122"/>
      <c r="Y48" s="50">
        <f t="shared" si="3"/>
        <v>39.166666666666664</v>
      </c>
      <c r="Z48" s="50"/>
      <c r="AA48" s="50"/>
      <c r="AB48" s="50">
        <f t="shared" si="4"/>
        <v>39.166666666666664</v>
      </c>
      <c r="AC48" s="121"/>
      <c r="AD48" s="122"/>
      <c r="AE48" s="122">
        <f t="shared" si="5"/>
        <v>39.166666666666664</v>
      </c>
      <c r="AF48" s="122"/>
      <c r="AG48" s="122"/>
      <c r="AH48" s="122">
        <f t="shared" si="6"/>
        <v>39.166666666666664</v>
      </c>
      <c r="AI48" s="122"/>
      <c r="AJ48" s="122"/>
      <c r="AK48" s="122">
        <f t="shared" si="7"/>
        <v>39.166666666666664</v>
      </c>
      <c r="AL48" s="122"/>
      <c r="AM48" s="122"/>
      <c r="AN48" s="122">
        <f t="shared" si="8"/>
        <v>39.166666666666664</v>
      </c>
    </row>
    <row r="49" spans="1:40" ht="22.5" customHeight="1" x14ac:dyDescent="0.55000000000000004">
      <c r="A49" s="5">
        <v>1000</v>
      </c>
      <c r="B49" s="52" t="s">
        <v>66</v>
      </c>
      <c r="C49" s="114"/>
      <c r="D49" s="64"/>
      <c r="E49" s="64"/>
      <c r="F49" s="64"/>
      <c r="G49" s="71"/>
      <c r="H49" s="124">
        <v>30022078</v>
      </c>
      <c r="I49" s="71"/>
      <c r="J49" s="71"/>
      <c r="K49" s="64"/>
      <c r="L49" s="116"/>
      <c r="M49" s="8"/>
      <c r="N49" s="91" t="s">
        <v>200</v>
      </c>
      <c r="O49" s="10">
        <f>O48</f>
        <v>1</v>
      </c>
      <c r="P49" s="10">
        <v>27</v>
      </c>
      <c r="Q49" s="11" t="s">
        <v>72</v>
      </c>
      <c r="R49" s="43">
        <f t="shared" si="2"/>
        <v>133.33333333333334</v>
      </c>
      <c r="X49" s="122"/>
      <c r="Y49" s="50">
        <f t="shared" si="3"/>
        <v>7.4999999999999991</v>
      </c>
      <c r="Z49" s="50"/>
      <c r="AA49" s="50"/>
      <c r="AB49" s="50">
        <f t="shared" si="4"/>
        <v>7.4999999999999991</v>
      </c>
      <c r="AC49" s="121"/>
      <c r="AD49" s="122"/>
      <c r="AE49" s="122">
        <f t="shared" si="5"/>
        <v>7.4999999999999991</v>
      </c>
      <c r="AF49" s="122"/>
      <c r="AG49" s="122"/>
      <c r="AH49" s="122">
        <f t="shared" si="6"/>
        <v>7.4999999999999991</v>
      </c>
      <c r="AI49" s="122"/>
      <c r="AJ49" s="122"/>
      <c r="AK49" s="122">
        <f t="shared" si="7"/>
        <v>7.4999999999999991</v>
      </c>
      <c r="AL49" s="122"/>
      <c r="AM49" s="122"/>
      <c r="AN49" s="122">
        <f t="shared" si="8"/>
        <v>7.4999999999999991</v>
      </c>
    </row>
    <row r="50" spans="1:40" ht="22.5" customHeight="1" x14ac:dyDescent="0.55000000000000004">
      <c r="A50" s="5">
        <v>1000</v>
      </c>
      <c r="B50" s="52" t="s">
        <v>66</v>
      </c>
      <c r="C50" s="114"/>
      <c r="D50" s="64"/>
      <c r="E50" s="64"/>
      <c r="F50" s="64"/>
      <c r="G50" s="71"/>
      <c r="H50" s="71"/>
      <c r="I50" s="71">
        <v>30022079</v>
      </c>
      <c r="J50" s="71"/>
      <c r="K50" s="64"/>
      <c r="L50" s="116"/>
      <c r="M50" s="8"/>
      <c r="N50" s="91" t="s">
        <v>199</v>
      </c>
      <c r="O50" s="10">
        <f t="shared" ref="O50:O51" si="13">O49</f>
        <v>1</v>
      </c>
      <c r="P50" s="10">
        <v>36</v>
      </c>
      <c r="Q50" s="11" t="s">
        <v>84</v>
      </c>
      <c r="R50" s="43">
        <f t="shared" si="2"/>
        <v>100</v>
      </c>
      <c r="X50" s="122"/>
      <c r="Y50" s="50">
        <f t="shared" si="3"/>
        <v>10</v>
      </c>
      <c r="Z50" s="50"/>
      <c r="AA50" s="50"/>
      <c r="AB50" s="50">
        <f t="shared" si="4"/>
        <v>10</v>
      </c>
      <c r="AC50" s="121"/>
      <c r="AD50" s="122"/>
      <c r="AE50" s="122">
        <f t="shared" si="5"/>
        <v>10</v>
      </c>
      <c r="AF50" s="122"/>
      <c r="AG50" s="122"/>
      <c r="AH50" s="122">
        <f t="shared" si="6"/>
        <v>10</v>
      </c>
      <c r="AI50" s="122"/>
      <c r="AJ50" s="122"/>
      <c r="AK50" s="122">
        <f t="shared" si="7"/>
        <v>10</v>
      </c>
      <c r="AL50" s="122"/>
      <c r="AM50" s="122"/>
      <c r="AN50" s="122">
        <f t="shared" si="8"/>
        <v>10</v>
      </c>
    </row>
    <row r="51" spans="1:40" ht="22.5" customHeight="1" x14ac:dyDescent="0.55000000000000004">
      <c r="A51" s="5">
        <v>1000</v>
      </c>
      <c r="B51" s="52" t="s">
        <v>66</v>
      </c>
      <c r="C51" s="114"/>
      <c r="D51" s="64"/>
      <c r="E51" s="64"/>
      <c r="F51" s="64"/>
      <c r="G51" s="71"/>
      <c r="H51" s="71"/>
      <c r="I51" s="71"/>
      <c r="J51" s="71">
        <v>10030744</v>
      </c>
      <c r="K51" s="64"/>
      <c r="L51" s="116"/>
      <c r="M51" s="8"/>
      <c r="N51" s="91" t="s">
        <v>201</v>
      </c>
      <c r="O51" s="10">
        <f t="shared" si="13"/>
        <v>1</v>
      </c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71"/>
      <c r="H52" s="124">
        <v>10034329</v>
      </c>
      <c r="I52" s="64"/>
      <c r="J52" s="64"/>
      <c r="K52" s="64"/>
      <c r="L52" s="105"/>
      <c r="M52" s="8"/>
      <c r="N52" s="91" t="s">
        <v>263</v>
      </c>
      <c r="O52" s="10">
        <f>O48</f>
        <v>1</v>
      </c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71"/>
      <c r="H53" s="71">
        <v>30023044</v>
      </c>
      <c r="I53" s="71"/>
      <c r="J53" s="71"/>
      <c r="K53" s="71"/>
      <c r="L53" s="105"/>
      <c r="M53" s="8"/>
      <c r="N53" s="91" t="s">
        <v>213</v>
      </c>
      <c r="O53" s="10">
        <f>O48</f>
        <v>1</v>
      </c>
      <c r="P53" s="10">
        <f>50</f>
        <v>50</v>
      </c>
      <c r="Q53" s="11" t="s">
        <v>73</v>
      </c>
      <c r="R53" s="43">
        <f t="shared" si="2"/>
        <v>72</v>
      </c>
      <c r="X53" s="122"/>
      <c r="Y53" s="50">
        <f t="shared" si="3"/>
        <v>13.888888888888889</v>
      </c>
      <c r="Z53" s="50"/>
      <c r="AA53" s="50"/>
      <c r="AB53" s="50">
        <f t="shared" si="4"/>
        <v>13.888888888888889</v>
      </c>
      <c r="AC53" s="121"/>
      <c r="AD53" s="122"/>
      <c r="AE53" s="122">
        <f t="shared" si="5"/>
        <v>13.888888888888889</v>
      </c>
      <c r="AF53" s="122"/>
      <c r="AG53" s="122"/>
      <c r="AH53" s="122">
        <f t="shared" si="6"/>
        <v>13.888888888888889</v>
      </c>
      <c r="AI53" s="122"/>
      <c r="AJ53" s="122"/>
      <c r="AK53" s="122">
        <f t="shared" si="7"/>
        <v>13.888888888888889</v>
      </c>
      <c r="AL53" s="122"/>
      <c r="AM53" s="122"/>
      <c r="AN53" s="122">
        <f t="shared" si="8"/>
        <v>13.888888888888889</v>
      </c>
    </row>
    <row r="54" spans="1:40" ht="22.5" customHeight="1" x14ac:dyDescent="0.55000000000000004">
      <c r="A54" s="5">
        <v>1000</v>
      </c>
      <c r="B54" s="52" t="s">
        <v>66</v>
      </c>
      <c r="C54" s="114"/>
      <c r="D54" s="64"/>
      <c r="E54" s="64"/>
      <c r="F54" s="64"/>
      <c r="G54" s="71"/>
      <c r="H54" s="71"/>
      <c r="I54" s="71">
        <v>30023043</v>
      </c>
      <c r="J54" s="71"/>
      <c r="K54" s="71"/>
      <c r="L54" s="116"/>
      <c r="M54" s="8"/>
      <c r="N54" s="91" t="s">
        <v>210</v>
      </c>
      <c r="O54" s="10">
        <f>O53</f>
        <v>1</v>
      </c>
      <c r="P54" s="10">
        <v>24</v>
      </c>
      <c r="Q54" s="11" t="s">
        <v>84</v>
      </c>
      <c r="R54" s="43">
        <f t="shared" si="2"/>
        <v>150</v>
      </c>
      <c r="X54" s="122"/>
      <c r="Y54" s="50">
        <f t="shared" si="3"/>
        <v>6.666666666666667</v>
      </c>
      <c r="Z54" s="50"/>
      <c r="AA54" s="50"/>
      <c r="AB54" s="50">
        <f t="shared" si="4"/>
        <v>6.666666666666667</v>
      </c>
      <c r="AC54" s="121"/>
      <c r="AD54" s="122"/>
      <c r="AE54" s="122">
        <f t="shared" si="5"/>
        <v>6.666666666666667</v>
      </c>
      <c r="AF54" s="122"/>
      <c r="AG54" s="122"/>
      <c r="AH54" s="122">
        <f t="shared" si="6"/>
        <v>6.666666666666667</v>
      </c>
      <c r="AI54" s="122"/>
      <c r="AJ54" s="122"/>
      <c r="AK54" s="122">
        <f t="shared" si="7"/>
        <v>6.666666666666667</v>
      </c>
      <c r="AL54" s="122"/>
      <c r="AM54" s="122"/>
      <c r="AN54" s="122">
        <f t="shared" si="8"/>
        <v>6.666666666666667</v>
      </c>
    </row>
    <row r="55" spans="1:40" ht="22.5" customHeight="1" x14ac:dyDescent="0.55000000000000004">
      <c r="A55" s="5">
        <v>1000</v>
      </c>
      <c r="B55" s="52" t="s">
        <v>66</v>
      </c>
      <c r="C55" s="114"/>
      <c r="D55" s="64"/>
      <c r="E55" s="64"/>
      <c r="F55" s="64"/>
      <c r="G55" s="71"/>
      <c r="H55" s="71"/>
      <c r="I55" s="71"/>
      <c r="J55" s="71">
        <v>10034381</v>
      </c>
      <c r="K55" s="71"/>
      <c r="L55" s="116"/>
      <c r="M55" s="8"/>
      <c r="N55" s="91" t="s">
        <v>207</v>
      </c>
      <c r="O55" s="10">
        <f t="shared" ref="O55" si="14">O54</f>
        <v>1</v>
      </c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114"/>
      <c r="D56" s="64"/>
      <c r="E56" s="64"/>
      <c r="F56" s="64"/>
      <c r="G56" s="71"/>
      <c r="H56" s="71"/>
      <c r="I56" s="124">
        <v>30023032</v>
      </c>
      <c r="J56" s="71"/>
      <c r="K56" s="71"/>
      <c r="L56" s="116"/>
      <c r="M56" s="8"/>
      <c r="N56" s="91" t="s">
        <v>271</v>
      </c>
      <c r="O56" s="10">
        <f>O53</f>
        <v>1</v>
      </c>
      <c r="P56" s="10">
        <v>18</v>
      </c>
      <c r="Q56" s="11" t="s">
        <v>72</v>
      </c>
      <c r="R56" s="43">
        <f t="shared" ref="R56" si="15">3600/P56</f>
        <v>200</v>
      </c>
      <c r="X56" s="122"/>
      <c r="Y56" s="50">
        <f t="shared" ref="Y56" si="16">$Y$1/R56</f>
        <v>5</v>
      </c>
      <c r="Z56" s="50"/>
      <c r="AA56" s="50"/>
      <c r="AB56" s="50">
        <f t="shared" ref="AB56" si="17">$Y$1/R56</f>
        <v>5</v>
      </c>
      <c r="AC56" s="121"/>
      <c r="AD56" s="122"/>
      <c r="AE56" s="122">
        <f t="shared" ref="AE56" si="18">$Y$1/R56</f>
        <v>5</v>
      </c>
      <c r="AF56" s="122"/>
      <c r="AG56" s="122"/>
      <c r="AH56" s="122">
        <f t="shared" ref="AH56" si="19">$Y$1/R56</f>
        <v>5</v>
      </c>
      <c r="AI56" s="122"/>
      <c r="AJ56" s="122"/>
      <c r="AK56" s="122">
        <f t="shared" ref="AK56" si="20">$Y$1/R56</f>
        <v>5</v>
      </c>
      <c r="AL56" s="122"/>
      <c r="AM56" s="122"/>
      <c r="AN56" s="122">
        <f t="shared" ref="AN56" si="21">$Y$1/R56</f>
        <v>5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71"/>
      <c r="J57" s="71">
        <v>10034264</v>
      </c>
      <c r="K57" s="71"/>
      <c r="L57" s="105"/>
      <c r="M57" s="8"/>
      <c r="N57" s="91" t="s">
        <v>269</v>
      </c>
      <c r="O57" s="10">
        <f>O53</f>
        <v>1</v>
      </c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114"/>
      <c r="D58" s="64"/>
      <c r="E58" s="64"/>
      <c r="F58" s="64"/>
      <c r="G58" s="71"/>
      <c r="H58" s="124">
        <v>30023048</v>
      </c>
      <c r="I58" s="71"/>
      <c r="J58" s="64"/>
      <c r="K58" s="64"/>
      <c r="L58" s="116"/>
      <c r="M58" s="8"/>
      <c r="N58" s="91" t="s">
        <v>215</v>
      </c>
      <c r="O58" s="10">
        <f>O48</f>
        <v>1</v>
      </c>
      <c r="P58" s="10">
        <v>12</v>
      </c>
      <c r="Q58" s="11" t="s">
        <v>84</v>
      </c>
      <c r="R58" s="43">
        <f t="shared" si="2"/>
        <v>300</v>
      </c>
      <c r="X58" s="122"/>
      <c r="Y58" s="50">
        <f t="shared" si="3"/>
        <v>3.3333333333333335</v>
      </c>
      <c r="Z58" s="50"/>
      <c r="AA58" s="50"/>
      <c r="AB58" s="50">
        <f t="shared" si="4"/>
        <v>3.3333333333333335</v>
      </c>
      <c r="AC58" s="121"/>
      <c r="AD58" s="122"/>
      <c r="AE58" s="122">
        <f t="shared" si="5"/>
        <v>3.3333333333333335</v>
      </c>
      <c r="AF58" s="122"/>
      <c r="AG58" s="122"/>
      <c r="AH58" s="122">
        <f t="shared" si="6"/>
        <v>3.3333333333333335</v>
      </c>
      <c r="AI58" s="122"/>
      <c r="AJ58" s="122"/>
      <c r="AK58" s="122">
        <f t="shared" si="7"/>
        <v>3.3333333333333335</v>
      </c>
      <c r="AL58" s="122"/>
      <c r="AM58" s="122"/>
      <c r="AN58" s="122">
        <f t="shared" si="8"/>
        <v>3.3333333333333335</v>
      </c>
    </row>
    <row r="59" spans="1:40" ht="22.5" customHeight="1" x14ac:dyDescent="0.55000000000000004">
      <c r="A59" s="5">
        <v>1000</v>
      </c>
      <c r="B59" s="52" t="s">
        <v>66</v>
      </c>
      <c r="C59" s="114"/>
      <c r="D59" s="64"/>
      <c r="E59" s="64"/>
      <c r="F59" s="64"/>
      <c r="G59" s="71"/>
      <c r="H59" s="71"/>
      <c r="I59" s="71">
        <v>10034383</v>
      </c>
      <c r="J59" s="64"/>
      <c r="K59" s="64"/>
      <c r="L59" s="116"/>
      <c r="M59" s="8"/>
      <c r="N59" s="91" t="s">
        <v>217</v>
      </c>
      <c r="O59" s="10">
        <f>O48</f>
        <v>1</v>
      </c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114"/>
      <c r="D60" s="64"/>
      <c r="E60" s="64"/>
      <c r="F60" s="64"/>
      <c r="G60" s="71">
        <v>30022083</v>
      </c>
      <c r="H60" s="71"/>
      <c r="I60" s="71"/>
      <c r="J60" s="71"/>
      <c r="K60" s="64"/>
      <c r="L60" s="116"/>
      <c r="M60" s="8"/>
      <c r="N60" s="91" t="s">
        <v>206</v>
      </c>
      <c r="O60" s="10">
        <f>O31</f>
        <v>1</v>
      </c>
      <c r="P60" s="10">
        <f>15+20+40+16</f>
        <v>91</v>
      </c>
      <c r="Q60" s="11" t="s">
        <v>73</v>
      </c>
      <c r="R60" s="43">
        <f t="shared" si="2"/>
        <v>39.560439560439562</v>
      </c>
      <c r="X60" s="122"/>
      <c r="Y60" s="50">
        <f t="shared" si="3"/>
        <v>25.277777777777775</v>
      </c>
      <c r="Z60" s="50"/>
      <c r="AA60" s="50"/>
      <c r="AB60" s="50">
        <f t="shared" si="4"/>
        <v>25.277777777777775</v>
      </c>
      <c r="AC60" s="121"/>
      <c r="AD60" s="122"/>
      <c r="AE60" s="122">
        <f t="shared" si="5"/>
        <v>25.277777777777775</v>
      </c>
      <c r="AF60" s="122"/>
      <c r="AG60" s="122"/>
      <c r="AH60" s="122">
        <f t="shared" si="6"/>
        <v>25.277777777777775</v>
      </c>
      <c r="AI60" s="122"/>
      <c r="AJ60" s="122"/>
      <c r="AK60" s="122">
        <f t="shared" si="7"/>
        <v>25.277777777777775</v>
      </c>
      <c r="AL60" s="122"/>
      <c r="AM60" s="122"/>
      <c r="AN60" s="122">
        <f t="shared" si="8"/>
        <v>25.277777777777775</v>
      </c>
    </row>
    <row r="61" spans="1:40" ht="22.5" customHeight="1" x14ac:dyDescent="0.55000000000000004">
      <c r="A61" s="5">
        <v>1000</v>
      </c>
      <c r="B61" s="52" t="s">
        <v>66</v>
      </c>
      <c r="C61" s="114"/>
      <c r="D61" s="64"/>
      <c r="E61" s="64"/>
      <c r="F61" s="64"/>
      <c r="G61" s="71"/>
      <c r="H61" s="124">
        <v>30022084</v>
      </c>
      <c r="I61" s="71"/>
      <c r="J61" s="71"/>
      <c r="K61" s="64"/>
      <c r="L61" s="116"/>
      <c r="M61" s="8"/>
      <c r="N61" s="91" t="s">
        <v>204</v>
      </c>
      <c r="O61" s="10">
        <f>O60</f>
        <v>1</v>
      </c>
      <c r="P61" s="10">
        <v>27</v>
      </c>
      <c r="Q61" s="11" t="s">
        <v>72</v>
      </c>
      <c r="R61" s="43">
        <f t="shared" si="2"/>
        <v>133.33333333333334</v>
      </c>
      <c r="X61" s="122"/>
      <c r="Y61" s="50">
        <f t="shared" si="3"/>
        <v>7.4999999999999991</v>
      </c>
      <c r="Z61" s="50"/>
      <c r="AA61" s="50"/>
      <c r="AB61" s="50">
        <f t="shared" si="4"/>
        <v>7.4999999999999991</v>
      </c>
      <c r="AC61" s="121"/>
      <c r="AD61" s="122"/>
      <c r="AE61" s="122">
        <f t="shared" si="5"/>
        <v>7.4999999999999991</v>
      </c>
      <c r="AF61" s="122"/>
      <c r="AG61" s="122"/>
      <c r="AH61" s="122">
        <f t="shared" si="6"/>
        <v>7.4999999999999991</v>
      </c>
      <c r="AI61" s="122"/>
      <c r="AJ61" s="122"/>
      <c r="AK61" s="122">
        <f t="shared" si="7"/>
        <v>7.4999999999999991</v>
      </c>
      <c r="AL61" s="122"/>
      <c r="AM61" s="122"/>
      <c r="AN61" s="122">
        <f t="shared" si="8"/>
        <v>7.4999999999999991</v>
      </c>
    </row>
    <row r="62" spans="1:40" ht="22.5" customHeight="1" x14ac:dyDescent="0.55000000000000004">
      <c r="A62" s="5">
        <v>1000</v>
      </c>
      <c r="B62" s="52" t="s">
        <v>66</v>
      </c>
      <c r="C62" s="114"/>
      <c r="D62" s="64"/>
      <c r="E62" s="64"/>
      <c r="F62" s="64"/>
      <c r="G62" s="71"/>
      <c r="H62" s="71"/>
      <c r="I62" s="71">
        <v>30022085</v>
      </c>
      <c r="J62" s="71"/>
      <c r="K62" s="64"/>
      <c r="L62" s="116"/>
      <c r="M62" s="8"/>
      <c r="N62" s="91" t="s">
        <v>203</v>
      </c>
      <c r="O62" s="10">
        <f t="shared" ref="O62:O63" si="22">O61</f>
        <v>1</v>
      </c>
      <c r="P62" s="10">
        <v>36</v>
      </c>
      <c r="Q62" s="11" t="s">
        <v>84</v>
      </c>
      <c r="R62" s="43">
        <f t="shared" si="2"/>
        <v>100</v>
      </c>
      <c r="X62" s="122"/>
      <c r="Y62" s="50">
        <f t="shared" si="3"/>
        <v>10</v>
      </c>
      <c r="Z62" s="50"/>
      <c r="AA62" s="50"/>
      <c r="AB62" s="50">
        <f t="shared" si="4"/>
        <v>10</v>
      </c>
      <c r="AC62" s="121"/>
      <c r="AD62" s="122"/>
      <c r="AE62" s="122">
        <f t="shared" si="5"/>
        <v>10</v>
      </c>
      <c r="AF62" s="122"/>
      <c r="AG62" s="122"/>
      <c r="AH62" s="122">
        <f t="shared" si="6"/>
        <v>10</v>
      </c>
      <c r="AI62" s="122"/>
      <c r="AJ62" s="122"/>
      <c r="AK62" s="122">
        <f t="shared" si="7"/>
        <v>10</v>
      </c>
      <c r="AL62" s="122"/>
      <c r="AM62" s="122"/>
      <c r="AN62" s="122">
        <f t="shared" si="8"/>
        <v>10</v>
      </c>
    </row>
    <row r="63" spans="1:40" ht="22.5" customHeight="1" x14ac:dyDescent="0.55000000000000004">
      <c r="A63" s="5">
        <v>1000</v>
      </c>
      <c r="B63" s="52" t="s">
        <v>66</v>
      </c>
      <c r="C63" s="114"/>
      <c r="D63" s="64"/>
      <c r="E63" s="64"/>
      <c r="F63" s="64"/>
      <c r="G63" s="71"/>
      <c r="H63" s="71"/>
      <c r="I63" s="71"/>
      <c r="J63" s="71">
        <v>10030747</v>
      </c>
      <c r="K63" s="64"/>
      <c r="L63" s="116"/>
      <c r="M63" s="8"/>
      <c r="N63" s="91" t="s">
        <v>202</v>
      </c>
      <c r="O63" s="10">
        <f t="shared" si="22"/>
        <v>1</v>
      </c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71"/>
      <c r="H64" s="124">
        <v>10034329</v>
      </c>
      <c r="I64" s="64"/>
      <c r="J64" s="64"/>
      <c r="K64" s="64"/>
      <c r="L64" s="105"/>
      <c r="M64" s="8"/>
      <c r="N64" s="91" t="s">
        <v>167</v>
      </c>
      <c r="O64" s="10">
        <f>O60</f>
        <v>1</v>
      </c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114"/>
      <c r="D65" s="64"/>
      <c r="E65" s="64"/>
      <c r="F65" s="64"/>
      <c r="G65" s="71"/>
      <c r="H65" s="71">
        <v>30023047</v>
      </c>
      <c r="I65" s="71"/>
      <c r="J65" s="71"/>
      <c r="K65" s="71"/>
      <c r="L65" s="116"/>
      <c r="M65" s="8"/>
      <c r="N65" s="91" t="s">
        <v>214</v>
      </c>
      <c r="O65" s="10">
        <f>O60</f>
        <v>1</v>
      </c>
      <c r="P65" s="10">
        <f>50</f>
        <v>50</v>
      </c>
      <c r="Q65" s="11" t="s">
        <v>73</v>
      </c>
      <c r="R65" s="43">
        <f t="shared" si="2"/>
        <v>72</v>
      </c>
      <c r="X65" s="122"/>
      <c r="Y65" s="50">
        <f t="shared" si="3"/>
        <v>13.888888888888889</v>
      </c>
      <c r="Z65" s="50"/>
      <c r="AA65" s="50"/>
      <c r="AB65" s="50">
        <f t="shared" si="4"/>
        <v>13.888888888888889</v>
      </c>
      <c r="AC65" s="121"/>
      <c r="AD65" s="122"/>
      <c r="AE65" s="122">
        <f t="shared" si="5"/>
        <v>13.888888888888889</v>
      </c>
      <c r="AF65" s="122"/>
      <c r="AG65" s="122"/>
      <c r="AH65" s="122">
        <f t="shared" si="6"/>
        <v>13.888888888888889</v>
      </c>
      <c r="AI65" s="122"/>
      <c r="AJ65" s="122"/>
      <c r="AK65" s="122">
        <f t="shared" si="7"/>
        <v>13.888888888888889</v>
      </c>
      <c r="AL65" s="122"/>
      <c r="AM65" s="122"/>
      <c r="AN65" s="122">
        <f t="shared" si="8"/>
        <v>13.888888888888889</v>
      </c>
    </row>
    <row r="66" spans="1:40" ht="22.5" customHeight="1" x14ac:dyDescent="0.55000000000000004">
      <c r="A66" s="5">
        <v>1000</v>
      </c>
      <c r="B66" s="52" t="s">
        <v>66</v>
      </c>
      <c r="C66" s="114"/>
      <c r="D66" s="64"/>
      <c r="E66" s="64"/>
      <c r="F66" s="64"/>
      <c r="G66" s="71"/>
      <c r="H66" s="71"/>
      <c r="I66" s="71">
        <v>30023046</v>
      </c>
      <c r="J66" s="71"/>
      <c r="K66" s="71"/>
      <c r="L66" s="116"/>
      <c r="M66" s="8"/>
      <c r="N66" s="91" t="s">
        <v>209</v>
      </c>
      <c r="O66" s="10">
        <f>O65</f>
        <v>1</v>
      </c>
      <c r="P66" s="10">
        <v>24</v>
      </c>
      <c r="Q66" s="11" t="s">
        <v>84</v>
      </c>
      <c r="R66" s="43">
        <f t="shared" si="2"/>
        <v>150</v>
      </c>
      <c r="X66" s="122"/>
      <c r="Y66" s="50">
        <f t="shared" si="3"/>
        <v>6.666666666666667</v>
      </c>
      <c r="Z66" s="50"/>
      <c r="AA66" s="50"/>
      <c r="AB66" s="50">
        <f t="shared" si="4"/>
        <v>6.666666666666667</v>
      </c>
      <c r="AC66" s="121"/>
      <c r="AD66" s="122"/>
      <c r="AE66" s="122">
        <f t="shared" si="5"/>
        <v>6.666666666666667</v>
      </c>
      <c r="AF66" s="122"/>
      <c r="AG66" s="122"/>
      <c r="AH66" s="122">
        <f t="shared" si="6"/>
        <v>6.666666666666667</v>
      </c>
      <c r="AI66" s="122"/>
      <c r="AJ66" s="122"/>
      <c r="AK66" s="122">
        <f t="shared" si="7"/>
        <v>6.666666666666667</v>
      </c>
      <c r="AL66" s="122"/>
      <c r="AM66" s="122"/>
      <c r="AN66" s="122">
        <f t="shared" si="8"/>
        <v>6.666666666666667</v>
      </c>
    </row>
    <row r="67" spans="1:40" ht="22.5" customHeight="1" x14ac:dyDescent="0.55000000000000004">
      <c r="A67" s="5">
        <v>1000</v>
      </c>
      <c r="B67" s="52" t="s">
        <v>66</v>
      </c>
      <c r="C67" s="114"/>
      <c r="D67" s="64"/>
      <c r="E67" s="64"/>
      <c r="F67" s="64"/>
      <c r="G67" s="71"/>
      <c r="H67" s="71"/>
      <c r="I67" s="71"/>
      <c r="J67" s="71">
        <v>10034382</v>
      </c>
      <c r="K67" s="71"/>
      <c r="L67" s="116"/>
      <c r="M67" s="8"/>
      <c r="N67" s="91" t="s">
        <v>208</v>
      </c>
      <c r="O67" s="10">
        <f t="shared" ref="O67" si="23">O66</f>
        <v>1</v>
      </c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114"/>
      <c r="D68" s="64"/>
      <c r="E68" s="64"/>
      <c r="F68" s="64"/>
      <c r="G68" s="71"/>
      <c r="H68" s="71"/>
      <c r="I68" s="124">
        <v>30023032</v>
      </c>
      <c r="J68" s="71"/>
      <c r="K68" s="71"/>
      <c r="L68" s="116"/>
      <c r="M68" s="8"/>
      <c r="N68" s="91" t="s">
        <v>271</v>
      </c>
      <c r="O68" s="10">
        <f>O65</f>
        <v>1</v>
      </c>
      <c r="P68" s="10">
        <v>18</v>
      </c>
      <c r="Q68" s="11" t="s">
        <v>72</v>
      </c>
      <c r="R68" s="43">
        <f t="shared" ref="R68:R70" si="24">3600/P68</f>
        <v>200</v>
      </c>
      <c r="X68" s="122"/>
      <c r="Y68" s="50">
        <f t="shared" ref="Y68" si="25">$Y$1/R68</f>
        <v>5</v>
      </c>
      <c r="Z68" s="50"/>
      <c r="AA68" s="50"/>
      <c r="AB68" s="50">
        <f t="shared" ref="AB68" si="26">$Y$1/R68</f>
        <v>5</v>
      </c>
      <c r="AC68" s="121"/>
      <c r="AD68" s="122"/>
      <c r="AE68" s="122">
        <f t="shared" ref="AE68" si="27">$Y$1/R68</f>
        <v>5</v>
      </c>
      <c r="AF68" s="122"/>
      <c r="AG68" s="122"/>
      <c r="AH68" s="122">
        <f t="shared" ref="AH68" si="28">$Y$1/R68</f>
        <v>5</v>
      </c>
      <c r="AI68" s="122"/>
      <c r="AJ68" s="122"/>
      <c r="AK68" s="122">
        <f t="shared" ref="AK68" si="29">$Y$1/R68</f>
        <v>5</v>
      </c>
      <c r="AL68" s="122"/>
      <c r="AM68" s="122"/>
      <c r="AN68" s="122">
        <f t="shared" ref="AN68" si="30">$Y$1/R68</f>
        <v>5</v>
      </c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71"/>
      <c r="J69" s="71">
        <v>10034264</v>
      </c>
      <c r="K69" s="71"/>
      <c r="L69" s="105"/>
      <c r="M69" s="8"/>
      <c r="N69" s="91" t="s">
        <v>269</v>
      </c>
      <c r="O69" s="10">
        <f>O65</f>
        <v>1</v>
      </c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114"/>
      <c r="D70" s="64"/>
      <c r="E70" s="64"/>
      <c r="F70" s="64"/>
      <c r="G70" s="71"/>
      <c r="H70" s="124">
        <v>30023049</v>
      </c>
      <c r="I70" s="71"/>
      <c r="J70" s="64"/>
      <c r="K70" s="64"/>
      <c r="L70" s="116"/>
      <c r="M70" s="8"/>
      <c r="N70" s="91" t="s">
        <v>216</v>
      </c>
      <c r="O70" s="10">
        <f>O60</f>
        <v>1</v>
      </c>
      <c r="P70" s="10">
        <v>12</v>
      </c>
      <c r="Q70" s="11" t="s">
        <v>84</v>
      </c>
      <c r="R70" s="43">
        <f t="shared" si="24"/>
        <v>300</v>
      </c>
      <c r="X70" s="122"/>
      <c r="Y70" s="50">
        <f t="shared" ref="Y70" si="31">$Y$1/R70</f>
        <v>3.3333333333333335</v>
      </c>
      <c r="Z70" s="50"/>
      <c r="AA70" s="50"/>
      <c r="AB70" s="50">
        <f t="shared" ref="AB70" si="32">$Y$1/R70</f>
        <v>3.3333333333333335</v>
      </c>
      <c r="AC70" s="121"/>
      <c r="AD70" s="122"/>
      <c r="AE70" s="122">
        <f t="shared" ref="AE70" si="33">$Y$1/R70</f>
        <v>3.3333333333333335</v>
      </c>
      <c r="AF70" s="122"/>
      <c r="AG70" s="122"/>
      <c r="AH70" s="122">
        <f t="shared" ref="AH70" si="34">$Y$1/R70</f>
        <v>3.3333333333333335</v>
      </c>
      <c r="AI70" s="122"/>
      <c r="AJ70" s="122"/>
      <c r="AK70" s="122">
        <f t="shared" ref="AK70" si="35">$Y$1/R70</f>
        <v>3.3333333333333335</v>
      </c>
      <c r="AL70" s="122"/>
      <c r="AM70" s="122"/>
      <c r="AN70" s="122">
        <f t="shared" ref="AN70" si="36">$Y$1/R70</f>
        <v>3.3333333333333335</v>
      </c>
    </row>
    <row r="71" spans="1:40" ht="22.5" customHeight="1" x14ac:dyDescent="0.55000000000000004">
      <c r="A71" s="5">
        <v>1000</v>
      </c>
      <c r="B71" s="52" t="s">
        <v>66</v>
      </c>
      <c r="C71" s="114"/>
      <c r="D71" s="64"/>
      <c r="E71" s="64"/>
      <c r="F71" s="64"/>
      <c r="G71" s="71"/>
      <c r="H71" s="71"/>
      <c r="I71" s="71">
        <v>10034384</v>
      </c>
      <c r="J71" s="64"/>
      <c r="K71" s="64"/>
      <c r="L71" s="116"/>
      <c r="M71" s="8"/>
      <c r="N71" s="91" t="s">
        <v>218</v>
      </c>
      <c r="O71" s="10">
        <f>O70</f>
        <v>1</v>
      </c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114"/>
      <c r="D72" s="64"/>
      <c r="E72" s="64"/>
      <c r="F72" s="124">
        <v>10030496</v>
      </c>
      <c r="G72" s="64"/>
      <c r="H72" s="64"/>
      <c r="I72" s="64"/>
      <c r="J72" s="64"/>
      <c r="K72" s="64"/>
      <c r="L72" s="116"/>
      <c r="M72" s="8"/>
      <c r="N72" s="91" t="s">
        <v>198</v>
      </c>
      <c r="O72" s="10">
        <f>2*O30</f>
        <v>2</v>
      </c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114"/>
      <c r="D73" s="71"/>
      <c r="E73" s="64"/>
      <c r="F73" s="117">
        <v>10011564</v>
      </c>
      <c r="G73" s="118"/>
      <c r="H73" s="118"/>
      <c r="I73" s="64"/>
      <c r="J73" s="118"/>
      <c r="K73" s="118"/>
      <c r="L73" s="116"/>
      <c r="M73" s="8"/>
      <c r="N73" s="126" t="s">
        <v>77</v>
      </c>
      <c r="O73" s="10">
        <v>0.02</v>
      </c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114"/>
      <c r="D74" s="71"/>
      <c r="E74" s="71"/>
      <c r="F74" s="117">
        <v>10025819</v>
      </c>
      <c r="G74" s="117"/>
      <c r="H74" s="117"/>
      <c r="I74" s="64"/>
      <c r="J74" s="118"/>
      <c r="K74" s="117"/>
      <c r="L74" s="116"/>
      <c r="M74" s="8"/>
      <c r="N74" s="126" t="s">
        <v>319</v>
      </c>
      <c r="O74" s="10">
        <v>1E-3</v>
      </c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114"/>
      <c r="D75" s="71"/>
      <c r="E75" s="71">
        <v>10035379</v>
      </c>
      <c r="F75" s="71"/>
      <c r="G75" s="71"/>
      <c r="H75" s="71"/>
      <c r="I75" s="64"/>
      <c r="J75" s="64"/>
      <c r="K75" s="71"/>
      <c r="L75" s="116"/>
      <c r="M75" s="8"/>
      <c r="N75" s="91" t="s">
        <v>509</v>
      </c>
      <c r="O75" s="10">
        <v>0.61232676171213429</v>
      </c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114"/>
      <c r="D76" s="71"/>
      <c r="E76" s="71">
        <v>10033352</v>
      </c>
      <c r="F76" s="71"/>
      <c r="G76" s="71"/>
      <c r="H76" s="71"/>
      <c r="I76" s="64"/>
      <c r="J76" s="64"/>
      <c r="K76" s="71"/>
      <c r="L76" s="116"/>
      <c r="M76" s="8"/>
      <c r="N76" s="91" t="s">
        <v>93</v>
      </c>
      <c r="O76" s="10">
        <v>16.618285960604883</v>
      </c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114"/>
      <c r="D77" s="71"/>
      <c r="E77" s="71">
        <v>10033353</v>
      </c>
      <c r="F77" s="71"/>
      <c r="G77" s="71"/>
      <c r="H77" s="71"/>
      <c r="I77" s="64"/>
      <c r="J77" s="64"/>
      <c r="K77" s="71"/>
      <c r="L77" s="116"/>
      <c r="M77" s="8"/>
      <c r="N77" s="91" t="s">
        <v>94</v>
      </c>
      <c r="O77" s="10">
        <v>1.0321916745717317</v>
      </c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114"/>
      <c r="D78" s="71"/>
      <c r="E78" s="71">
        <v>10033354</v>
      </c>
      <c r="F78" s="71"/>
      <c r="G78" s="71"/>
      <c r="H78" s="71"/>
      <c r="I78" s="64"/>
      <c r="J78" s="64"/>
      <c r="K78" s="71"/>
      <c r="L78" s="116"/>
      <c r="M78" s="8"/>
      <c r="N78" s="91" t="s">
        <v>95</v>
      </c>
      <c r="O78" s="10">
        <v>0.33546229423581286</v>
      </c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114"/>
      <c r="D79" s="71"/>
      <c r="E79" s="71">
        <v>10033355</v>
      </c>
      <c r="F79" s="71"/>
      <c r="G79" s="71"/>
      <c r="H79" s="71"/>
      <c r="I79" s="64"/>
      <c r="J79" s="64"/>
      <c r="K79" s="71"/>
      <c r="L79" s="116"/>
      <c r="M79" s="8"/>
      <c r="N79" s="91" t="s">
        <v>96</v>
      </c>
      <c r="O79" s="10">
        <v>24.959684930737698</v>
      </c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114"/>
      <c r="D80" s="71"/>
      <c r="E80" s="71">
        <v>10033356</v>
      </c>
      <c r="F80" s="71"/>
      <c r="G80" s="71"/>
      <c r="H80" s="71"/>
      <c r="I80" s="64"/>
      <c r="J80" s="64"/>
      <c r="K80" s="71"/>
      <c r="L80" s="116"/>
      <c r="M80" s="8"/>
      <c r="N80" s="91" t="s">
        <v>97</v>
      </c>
      <c r="O80" s="10">
        <v>2.0643833491434633</v>
      </c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114"/>
      <c r="D81" s="71"/>
      <c r="E81" s="71">
        <v>10033357</v>
      </c>
      <c r="F81" s="71"/>
      <c r="G81" s="71"/>
      <c r="H81" s="71"/>
      <c r="I81" s="64"/>
      <c r="J81" s="64"/>
      <c r="K81" s="71"/>
      <c r="L81" s="116"/>
      <c r="M81" s="8"/>
      <c r="N81" s="91" t="s">
        <v>98</v>
      </c>
      <c r="O81" s="10">
        <v>1.728921054907651</v>
      </c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114"/>
      <c r="D82" s="130">
        <v>30024140</v>
      </c>
      <c r="E82" s="64"/>
      <c r="F82" s="118"/>
      <c r="G82" s="118"/>
      <c r="H82" s="118"/>
      <c r="I82" s="64"/>
      <c r="J82" s="118"/>
      <c r="K82" s="118"/>
      <c r="L82" s="116"/>
      <c r="M82" s="8"/>
      <c r="N82" s="126" t="s">
        <v>504</v>
      </c>
      <c r="O82" s="10">
        <f>3*O3</f>
        <v>3</v>
      </c>
      <c r="P82" s="10">
        <f>16</f>
        <v>16</v>
      </c>
      <c r="Q82" s="11" t="s">
        <v>75</v>
      </c>
      <c r="R82" s="43">
        <f t="shared" ref="R82" si="37">3600/P82</f>
        <v>225</v>
      </c>
      <c r="X82" s="122"/>
      <c r="Y82" s="50">
        <v>17</v>
      </c>
      <c r="Z82" s="50"/>
      <c r="AA82" s="50"/>
      <c r="AB82" s="50">
        <v>1</v>
      </c>
      <c r="AC82" s="121"/>
      <c r="AD82" s="122"/>
      <c r="AE82" s="122">
        <v>1</v>
      </c>
      <c r="AF82" s="122"/>
      <c r="AG82" s="122"/>
      <c r="AH82" s="122">
        <v>1</v>
      </c>
      <c r="AI82" s="122"/>
      <c r="AJ82" s="122"/>
      <c r="AK82" s="122">
        <v>1</v>
      </c>
      <c r="AL82" s="122"/>
      <c r="AM82" s="122"/>
      <c r="AN82" s="122">
        <v>1</v>
      </c>
    </row>
    <row r="83" spans="1:40" ht="22.5" customHeight="1" x14ac:dyDescent="0.55000000000000004">
      <c r="A83" s="5">
        <v>1000</v>
      </c>
      <c r="B83" s="52" t="s">
        <v>66</v>
      </c>
      <c r="C83" s="114"/>
      <c r="D83" s="71"/>
      <c r="E83" s="130">
        <v>30022094</v>
      </c>
      <c r="F83" s="118"/>
      <c r="G83" s="118"/>
      <c r="H83" s="118"/>
      <c r="I83" s="64"/>
      <c r="J83" s="118"/>
      <c r="K83" s="118"/>
      <c r="L83" s="116"/>
      <c r="M83" s="8"/>
      <c r="N83" s="126" t="s">
        <v>237</v>
      </c>
      <c r="O83" s="10">
        <f>$O$82</f>
        <v>3</v>
      </c>
      <c r="P83" s="10">
        <v>90</v>
      </c>
      <c r="Q83" s="11" t="s">
        <v>73</v>
      </c>
      <c r="R83" s="43">
        <f t="shared" ref="R83:R109" si="38">3600/P83</f>
        <v>40</v>
      </c>
      <c r="X83" s="122"/>
      <c r="Y83" s="50">
        <f t="shared" ref="Y83:Y109" si="39">$Y$1/R83</f>
        <v>25</v>
      </c>
      <c r="Z83" s="50"/>
      <c r="AA83" s="50"/>
      <c r="AB83" s="50">
        <f t="shared" ref="AB83:AB109" si="40">$Y$1/R83</f>
        <v>25</v>
      </c>
      <c r="AC83" s="121"/>
      <c r="AD83" s="122"/>
      <c r="AE83" s="122">
        <f t="shared" ref="AE83:AE109" si="41">$Y$1/R83</f>
        <v>25</v>
      </c>
      <c r="AF83" s="122"/>
      <c r="AG83" s="122"/>
      <c r="AH83" s="122">
        <f t="shared" ref="AH83:AH109" si="42">$Y$1/R83</f>
        <v>25</v>
      </c>
      <c r="AI83" s="122"/>
      <c r="AJ83" s="122"/>
      <c r="AK83" s="122">
        <f t="shared" ref="AK83:AK109" si="43">$Y$1/R83</f>
        <v>25</v>
      </c>
      <c r="AL83" s="122"/>
      <c r="AM83" s="122"/>
      <c r="AN83" s="122">
        <f t="shared" ref="AN83:AN109" si="44">$Y$1/R83</f>
        <v>25</v>
      </c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118"/>
      <c r="F84" s="89">
        <v>30022095</v>
      </c>
      <c r="G84" s="118"/>
      <c r="H84" s="118"/>
      <c r="I84" s="64"/>
      <c r="J84" s="118"/>
      <c r="K84" s="118"/>
      <c r="L84" s="105"/>
      <c r="M84" s="8"/>
      <c r="N84" s="16" t="s">
        <v>240</v>
      </c>
      <c r="O84" s="10">
        <f t="shared" ref="O84:O92" si="45">$O$82</f>
        <v>3</v>
      </c>
      <c r="P84" s="10">
        <v>9</v>
      </c>
      <c r="Q84" s="11" t="s">
        <v>72</v>
      </c>
      <c r="R84" s="43">
        <f t="shared" si="38"/>
        <v>400</v>
      </c>
      <c r="X84" s="122"/>
      <c r="Y84" s="50">
        <f t="shared" si="39"/>
        <v>2.5</v>
      </c>
      <c r="Z84" s="50"/>
      <c r="AA84" s="50"/>
      <c r="AB84" s="50">
        <f t="shared" si="40"/>
        <v>2.5</v>
      </c>
      <c r="AC84" s="121"/>
      <c r="AD84" s="122"/>
      <c r="AE84" s="122">
        <f t="shared" si="41"/>
        <v>2.5</v>
      </c>
      <c r="AF84" s="122"/>
      <c r="AG84" s="122"/>
      <c r="AH84" s="122">
        <f t="shared" si="42"/>
        <v>2.5</v>
      </c>
      <c r="AI84" s="122"/>
      <c r="AJ84" s="122"/>
      <c r="AK84" s="122">
        <f t="shared" si="43"/>
        <v>2.5</v>
      </c>
      <c r="AL84" s="122"/>
      <c r="AM84" s="122"/>
      <c r="AN84" s="122">
        <f t="shared" si="44"/>
        <v>2.5</v>
      </c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118"/>
      <c r="F85" s="118"/>
      <c r="G85" s="89">
        <v>30022096</v>
      </c>
      <c r="H85" s="118"/>
      <c r="I85" s="64"/>
      <c r="J85" s="118"/>
      <c r="K85" s="118"/>
      <c r="L85" s="105"/>
      <c r="M85" s="8"/>
      <c r="N85" s="16" t="s">
        <v>241</v>
      </c>
      <c r="O85" s="10">
        <f t="shared" si="45"/>
        <v>3</v>
      </c>
      <c r="P85" s="10">
        <v>12</v>
      </c>
      <c r="Q85" s="11" t="s">
        <v>84</v>
      </c>
      <c r="R85" s="43">
        <f t="shared" si="38"/>
        <v>300</v>
      </c>
      <c r="X85" s="122"/>
      <c r="Y85" s="50">
        <f t="shared" si="39"/>
        <v>3.3333333333333335</v>
      </c>
      <c r="Z85" s="50"/>
      <c r="AA85" s="50"/>
      <c r="AB85" s="50">
        <f t="shared" si="40"/>
        <v>3.3333333333333335</v>
      </c>
      <c r="AC85" s="121"/>
      <c r="AD85" s="122"/>
      <c r="AE85" s="122">
        <f t="shared" si="41"/>
        <v>3.3333333333333335</v>
      </c>
      <c r="AF85" s="122"/>
      <c r="AG85" s="122"/>
      <c r="AH85" s="122">
        <f t="shared" si="42"/>
        <v>3.3333333333333335</v>
      </c>
      <c r="AI85" s="122"/>
      <c r="AJ85" s="122"/>
      <c r="AK85" s="122">
        <f t="shared" si="43"/>
        <v>3.3333333333333335</v>
      </c>
      <c r="AL85" s="122"/>
      <c r="AM85" s="122"/>
      <c r="AN85" s="122">
        <f t="shared" si="44"/>
        <v>3.3333333333333335</v>
      </c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118"/>
      <c r="F86" s="118"/>
      <c r="G86" s="118"/>
      <c r="H86" s="64">
        <v>10030754</v>
      </c>
      <c r="I86" s="64"/>
      <c r="J86" s="118"/>
      <c r="K86" s="118"/>
      <c r="L86" s="105"/>
      <c r="M86" s="8"/>
      <c r="N86" s="16" t="s">
        <v>239</v>
      </c>
      <c r="O86" s="10">
        <f t="shared" si="45"/>
        <v>3</v>
      </c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118"/>
      <c r="F87" s="89">
        <v>30022097</v>
      </c>
      <c r="G87" s="118"/>
      <c r="H87" s="118"/>
      <c r="I87" s="64"/>
      <c r="J87" s="118"/>
      <c r="K87" s="118"/>
      <c r="L87" s="105"/>
      <c r="M87" s="8"/>
      <c r="N87" s="91" t="s">
        <v>244</v>
      </c>
      <c r="O87" s="10">
        <f t="shared" si="45"/>
        <v>3</v>
      </c>
      <c r="P87" s="10">
        <v>36</v>
      </c>
      <c r="Q87" s="11" t="s">
        <v>72</v>
      </c>
      <c r="R87" s="43">
        <f t="shared" si="38"/>
        <v>100</v>
      </c>
      <c r="X87" s="122"/>
      <c r="Y87" s="50">
        <f t="shared" si="39"/>
        <v>10</v>
      </c>
      <c r="Z87" s="50"/>
      <c r="AA87" s="50"/>
      <c r="AB87" s="50">
        <f t="shared" si="40"/>
        <v>10</v>
      </c>
      <c r="AC87" s="121"/>
      <c r="AD87" s="122"/>
      <c r="AE87" s="122">
        <f t="shared" si="41"/>
        <v>10</v>
      </c>
      <c r="AF87" s="122"/>
      <c r="AG87" s="122"/>
      <c r="AH87" s="122">
        <f t="shared" si="42"/>
        <v>10</v>
      </c>
      <c r="AI87" s="122"/>
      <c r="AJ87" s="122"/>
      <c r="AK87" s="122">
        <f t="shared" si="43"/>
        <v>10</v>
      </c>
      <c r="AL87" s="122"/>
      <c r="AM87" s="122"/>
      <c r="AN87" s="122">
        <f t="shared" si="44"/>
        <v>10</v>
      </c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118"/>
      <c r="F88" s="64"/>
      <c r="G88" s="89">
        <v>30022098</v>
      </c>
      <c r="H88" s="118"/>
      <c r="I88" s="64"/>
      <c r="J88" s="118"/>
      <c r="K88" s="118"/>
      <c r="L88" s="105"/>
      <c r="M88" s="8"/>
      <c r="N88" s="91" t="s">
        <v>243</v>
      </c>
      <c r="O88" s="10">
        <f t="shared" si="45"/>
        <v>3</v>
      </c>
      <c r="P88" s="10">
        <v>72</v>
      </c>
      <c r="Q88" s="11" t="s">
        <v>84</v>
      </c>
      <c r="R88" s="43">
        <f t="shared" si="38"/>
        <v>50</v>
      </c>
      <c r="X88" s="122"/>
      <c r="Y88" s="50">
        <f t="shared" si="39"/>
        <v>20</v>
      </c>
      <c r="Z88" s="50"/>
      <c r="AA88" s="50"/>
      <c r="AB88" s="50">
        <f t="shared" si="40"/>
        <v>20</v>
      </c>
      <c r="AC88" s="121"/>
      <c r="AD88" s="122"/>
      <c r="AE88" s="122">
        <f t="shared" si="41"/>
        <v>20</v>
      </c>
      <c r="AF88" s="122"/>
      <c r="AG88" s="122"/>
      <c r="AH88" s="122">
        <f t="shared" si="42"/>
        <v>20</v>
      </c>
      <c r="AI88" s="122"/>
      <c r="AJ88" s="122"/>
      <c r="AK88" s="122">
        <f t="shared" si="43"/>
        <v>20</v>
      </c>
      <c r="AL88" s="122"/>
      <c r="AM88" s="122"/>
      <c r="AN88" s="122">
        <f t="shared" si="44"/>
        <v>20</v>
      </c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118"/>
      <c r="F89" s="118"/>
      <c r="G89" s="64"/>
      <c r="H89" s="64">
        <v>10030755</v>
      </c>
      <c r="I89" s="64"/>
      <c r="J89" s="118"/>
      <c r="K89" s="118"/>
      <c r="L89" s="105"/>
      <c r="M89" s="8"/>
      <c r="N89" s="91" t="s">
        <v>245</v>
      </c>
      <c r="O89" s="10">
        <f t="shared" si="45"/>
        <v>3</v>
      </c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89">
        <v>30022099</v>
      </c>
      <c r="G90" s="118"/>
      <c r="H90" s="118"/>
      <c r="I90" s="64"/>
      <c r="J90" s="118"/>
      <c r="K90" s="118"/>
      <c r="L90" s="105"/>
      <c r="M90" s="8"/>
      <c r="N90" s="91" t="s">
        <v>247</v>
      </c>
      <c r="O90" s="10">
        <f t="shared" si="45"/>
        <v>3</v>
      </c>
      <c r="P90" s="10">
        <v>12</v>
      </c>
      <c r="Q90" s="11" t="s">
        <v>84</v>
      </c>
      <c r="R90" s="43">
        <f t="shared" si="38"/>
        <v>300</v>
      </c>
      <c r="X90" s="122"/>
      <c r="Y90" s="50">
        <f t="shared" si="39"/>
        <v>3.3333333333333335</v>
      </c>
      <c r="Z90" s="50"/>
      <c r="AA90" s="50"/>
      <c r="AB90" s="50">
        <f t="shared" si="40"/>
        <v>3.3333333333333335</v>
      </c>
      <c r="AC90" s="121"/>
      <c r="AD90" s="122"/>
      <c r="AE90" s="122">
        <f t="shared" si="41"/>
        <v>3.3333333333333335</v>
      </c>
      <c r="AF90" s="122"/>
      <c r="AG90" s="122"/>
      <c r="AH90" s="122">
        <f t="shared" si="42"/>
        <v>3.3333333333333335</v>
      </c>
      <c r="AI90" s="122"/>
      <c r="AJ90" s="122"/>
      <c r="AK90" s="122">
        <f t="shared" si="43"/>
        <v>3.3333333333333335</v>
      </c>
      <c r="AL90" s="122"/>
      <c r="AM90" s="122"/>
      <c r="AN90" s="122">
        <f t="shared" si="44"/>
        <v>3.3333333333333335</v>
      </c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64"/>
      <c r="G91" s="89">
        <v>30022100</v>
      </c>
      <c r="H91" s="118"/>
      <c r="I91" s="64"/>
      <c r="J91" s="118"/>
      <c r="K91" s="118"/>
      <c r="L91" s="105"/>
      <c r="M91" s="8"/>
      <c r="N91" s="91" t="s">
        <v>246</v>
      </c>
      <c r="O91" s="10">
        <f t="shared" si="45"/>
        <v>3</v>
      </c>
      <c r="P91" s="10">
        <v>9</v>
      </c>
      <c r="Q91" s="11" t="s">
        <v>72</v>
      </c>
      <c r="R91" s="43">
        <f t="shared" si="38"/>
        <v>400</v>
      </c>
      <c r="X91" s="122"/>
      <c r="Y91" s="50">
        <f t="shared" si="39"/>
        <v>2.5</v>
      </c>
      <c r="Z91" s="50"/>
      <c r="AA91" s="50"/>
      <c r="AB91" s="50">
        <f t="shared" si="40"/>
        <v>2.5</v>
      </c>
      <c r="AC91" s="121"/>
      <c r="AD91" s="122"/>
      <c r="AE91" s="122">
        <f t="shared" si="41"/>
        <v>2.5</v>
      </c>
      <c r="AF91" s="122"/>
      <c r="AG91" s="122"/>
      <c r="AH91" s="122">
        <f t="shared" si="42"/>
        <v>2.5</v>
      </c>
      <c r="AI91" s="122"/>
      <c r="AJ91" s="122"/>
      <c r="AK91" s="122">
        <f t="shared" si="43"/>
        <v>2.5</v>
      </c>
      <c r="AL91" s="122"/>
      <c r="AM91" s="122"/>
      <c r="AN91" s="122">
        <f t="shared" si="44"/>
        <v>2.5</v>
      </c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64"/>
      <c r="H92" s="64">
        <v>10030756</v>
      </c>
      <c r="I92" s="64"/>
      <c r="J92" s="118"/>
      <c r="K92" s="118"/>
      <c r="L92" s="105"/>
      <c r="M92" s="8"/>
      <c r="N92" s="91" t="s">
        <v>242</v>
      </c>
      <c r="O92" s="10">
        <f t="shared" si="45"/>
        <v>3</v>
      </c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114"/>
      <c r="D93" s="71"/>
      <c r="E93" s="71">
        <v>10035379</v>
      </c>
      <c r="F93" s="71"/>
      <c r="G93" s="71"/>
      <c r="H93" s="71"/>
      <c r="I93" s="64"/>
      <c r="J93" s="64"/>
      <c r="K93" s="71"/>
      <c r="L93" s="116"/>
      <c r="M93" s="8"/>
      <c r="N93" s="91" t="s">
        <v>509</v>
      </c>
      <c r="O93" s="10">
        <v>5.1944022607297628E-2</v>
      </c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114"/>
      <c r="D94" s="71"/>
      <c r="E94" s="71">
        <v>10033352</v>
      </c>
      <c r="F94" s="71"/>
      <c r="G94" s="71"/>
      <c r="H94" s="71"/>
      <c r="I94" s="64"/>
      <c r="J94" s="64"/>
      <c r="K94" s="71"/>
      <c r="L94" s="116"/>
      <c r="M94" s="8"/>
      <c r="N94" s="91" t="s">
        <v>93</v>
      </c>
      <c r="O94" s="10">
        <v>1.4097385180724993</v>
      </c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114"/>
      <c r="D95" s="71"/>
      <c r="E95" s="71">
        <v>10033353</v>
      </c>
      <c r="F95" s="71"/>
      <c r="G95" s="71"/>
      <c r="H95" s="71"/>
      <c r="I95" s="64"/>
      <c r="J95" s="64"/>
      <c r="K95" s="71"/>
      <c r="L95" s="116"/>
      <c r="M95" s="8"/>
      <c r="N95" s="91" t="s">
        <v>94</v>
      </c>
      <c r="O95" s="10">
        <v>8.7561398638043422E-2</v>
      </c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114"/>
      <c r="D96" s="71"/>
      <c r="E96" s="71">
        <v>10033354</v>
      </c>
      <c r="F96" s="71"/>
      <c r="G96" s="71"/>
      <c r="H96" s="71"/>
      <c r="I96" s="64"/>
      <c r="J96" s="64"/>
      <c r="K96" s="71"/>
      <c r="L96" s="116"/>
      <c r="M96" s="8"/>
      <c r="N96" s="91" t="s">
        <v>95</v>
      </c>
      <c r="O96" s="10">
        <v>2.8457454557364117E-2</v>
      </c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114"/>
      <c r="D97" s="71"/>
      <c r="E97" s="71">
        <v>10033355</v>
      </c>
      <c r="F97" s="71"/>
      <c r="G97" s="71"/>
      <c r="H97" s="71"/>
      <c r="I97" s="64"/>
      <c r="J97" s="64"/>
      <c r="K97" s="71"/>
      <c r="L97" s="116"/>
      <c r="M97" s="8"/>
      <c r="N97" s="91" t="s">
        <v>96</v>
      </c>
      <c r="O97" s="10">
        <v>2.1173440708161881</v>
      </c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114"/>
      <c r="D98" s="71"/>
      <c r="E98" s="71">
        <v>10033356</v>
      </c>
      <c r="F98" s="71"/>
      <c r="G98" s="71"/>
      <c r="H98" s="71"/>
      <c r="I98" s="64"/>
      <c r="J98" s="64"/>
      <c r="K98" s="71"/>
      <c r="L98" s="116"/>
      <c r="M98" s="8"/>
      <c r="N98" s="91" t="s">
        <v>97</v>
      </c>
      <c r="O98" s="10">
        <v>0.17512279727608684</v>
      </c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114"/>
      <c r="D99" s="71"/>
      <c r="E99" s="71">
        <v>10033357</v>
      </c>
      <c r="F99" s="71"/>
      <c r="G99" s="71"/>
      <c r="H99" s="71"/>
      <c r="I99" s="64"/>
      <c r="J99" s="64"/>
      <c r="K99" s="71"/>
      <c r="L99" s="116"/>
      <c r="M99" s="8"/>
      <c r="N99" s="91" t="s">
        <v>98</v>
      </c>
      <c r="O99" s="10">
        <v>0.14666534271872275</v>
      </c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89">
        <v>30024141</v>
      </c>
      <c r="E100" s="118"/>
      <c r="F100" s="118"/>
      <c r="G100" s="118"/>
      <c r="H100" s="118"/>
      <c r="I100" s="64"/>
      <c r="J100" s="118"/>
      <c r="K100" s="118"/>
      <c r="L100" s="105"/>
      <c r="M100" s="8"/>
      <c r="N100" s="91" t="s">
        <v>505</v>
      </c>
      <c r="O100" s="10">
        <f>4*O3</f>
        <v>4</v>
      </c>
      <c r="P100" s="10">
        <f>16</f>
        <v>16</v>
      </c>
      <c r="Q100" s="11" t="s">
        <v>75</v>
      </c>
      <c r="R100" s="43">
        <f t="shared" ref="R100" si="46">3600/P100</f>
        <v>225</v>
      </c>
      <c r="X100" s="122"/>
      <c r="Y100" s="50">
        <v>17</v>
      </c>
      <c r="Z100" s="50"/>
      <c r="AA100" s="50"/>
      <c r="AB100" s="50">
        <v>1</v>
      </c>
      <c r="AC100" s="121"/>
      <c r="AD100" s="122"/>
      <c r="AE100" s="122">
        <v>1</v>
      </c>
      <c r="AF100" s="122"/>
      <c r="AG100" s="122"/>
      <c r="AH100" s="122">
        <v>1</v>
      </c>
      <c r="AI100" s="122"/>
      <c r="AJ100" s="122"/>
      <c r="AK100" s="122">
        <v>1</v>
      </c>
      <c r="AL100" s="122"/>
      <c r="AM100" s="122"/>
      <c r="AN100" s="122">
        <v>1</v>
      </c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89">
        <v>30022102</v>
      </c>
      <c r="F101" s="118"/>
      <c r="G101" s="118"/>
      <c r="H101" s="118"/>
      <c r="I101" s="64"/>
      <c r="J101" s="118"/>
      <c r="K101" s="118"/>
      <c r="L101" s="105"/>
      <c r="M101" s="8"/>
      <c r="N101" s="91" t="s">
        <v>248</v>
      </c>
      <c r="O101" s="10">
        <f>$O$100</f>
        <v>4</v>
      </c>
      <c r="P101" s="10">
        <v>100</v>
      </c>
      <c r="Q101" s="11" t="s">
        <v>73</v>
      </c>
      <c r="R101" s="43">
        <f t="shared" si="38"/>
        <v>36</v>
      </c>
      <c r="X101" s="122"/>
      <c r="Y101" s="50">
        <f t="shared" si="39"/>
        <v>27.777777777777779</v>
      </c>
      <c r="Z101" s="50"/>
      <c r="AA101" s="50"/>
      <c r="AB101" s="50">
        <f t="shared" si="40"/>
        <v>27.777777777777779</v>
      </c>
      <c r="AC101" s="121"/>
      <c r="AD101" s="122"/>
      <c r="AE101" s="122">
        <f t="shared" si="41"/>
        <v>27.777777777777779</v>
      </c>
      <c r="AF101" s="122"/>
      <c r="AG101" s="122"/>
      <c r="AH101" s="122">
        <f t="shared" si="42"/>
        <v>27.777777777777779</v>
      </c>
      <c r="AI101" s="122"/>
      <c r="AJ101" s="122"/>
      <c r="AK101" s="122">
        <f t="shared" si="43"/>
        <v>27.777777777777779</v>
      </c>
      <c r="AL101" s="122"/>
      <c r="AM101" s="122"/>
      <c r="AN101" s="122">
        <f t="shared" si="44"/>
        <v>27.777777777777779</v>
      </c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71"/>
      <c r="F102" s="89">
        <v>30023039</v>
      </c>
      <c r="G102" s="118"/>
      <c r="H102" s="118"/>
      <c r="I102" s="64"/>
      <c r="J102" s="64"/>
      <c r="K102" s="118"/>
      <c r="L102" s="105"/>
      <c r="M102" s="8"/>
      <c r="N102" s="91" t="s">
        <v>252</v>
      </c>
      <c r="O102" s="10">
        <f t="shared" ref="O102:O110" si="47">$O$100</f>
        <v>4</v>
      </c>
      <c r="P102" s="10">
        <v>9</v>
      </c>
      <c r="Q102" s="11" t="s">
        <v>72</v>
      </c>
      <c r="R102" s="43">
        <f t="shared" si="38"/>
        <v>400</v>
      </c>
      <c r="X102" s="122"/>
      <c r="Y102" s="50">
        <f t="shared" si="39"/>
        <v>2.5</v>
      </c>
      <c r="Z102" s="50"/>
      <c r="AA102" s="50"/>
      <c r="AB102" s="50">
        <f t="shared" si="40"/>
        <v>2.5</v>
      </c>
      <c r="AC102" s="121"/>
      <c r="AD102" s="122"/>
      <c r="AE102" s="122">
        <f t="shared" si="41"/>
        <v>2.5</v>
      </c>
      <c r="AF102" s="122"/>
      <c r="AG102" s="122"/>
      <c r="AH102" s="122">
        <f t="shared" si="42"/>
        <v>2.5</v>
      </c>
      <c r="AI102" s="122"/>
      <c r="AJ102" s="122"/>
      <c r="AK102" s="122">
        <f t="shared" si="43"/>
        <v>2.5</v>
      </c>
      <c r="AL102" s="122"/>
      <c r="AM102" s="122"/>
      <c r="AN102" s="122">
        <f t="shared" si="44"/>
        <v>2.5</v>
      </c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71"/>
      <c r="F103" s="64"/>
      <c r="G103" s="89">
        <v>30023040</v>
      </c>
      <c r="H103" s="118"/>
      <c r="I103" s="64"/>
      <c r="J103" s="64"/>
      <c r="K103" s="118"/>
      <c r="L103" s="105"/>
      <c r="M103" s="8"/>
      <c r="N103" s="91" t="s">
        <v>251</v>
      </c>
      <c r="O103" s="10">
        <f t="shared" si="47"/>
        <v>4</v>
      </c>
      <c r="P103" s="10">
        <v>12</v>
      </c>
      <c r="Q103" s="11" t="s">
        <v>84</v>
      </c>
      <c r="R103" s="43">
        <f t="shared" si="38"/>
        <v>300</v>
      </c>
      <c r="X103" s="122"/>
      <c r="Y103" s="50">
        <f t="shared" si="39"/>
        <v>3.3333333333333335</v>
      </c>
      <c r="Z103" s="50"/>
      <c r="AA103" s="50"/>
      <c r="AB103" s="50">
        <f t="shared" si="40"/>
        <v>3.3333333333333335</v>
      </c>
      <c r="AC103" s="121"/>
      <c r="AD103" s="122"/>
      <c r="AE103" s="122">
        <f t="shared" si="41"/>
        <v>3.3333333333333335</v>
      </c>
      <c r="AF103" s="122"/>
      <c r="AG103" s="122"/>
      <c r="AH103" s="122">
        <f t="shared" si="42"/>
        <v>3.3333333333333335</v>
      </c>
      <c r="AI103" s="122"/>
      <c r="AJ103" s="122"/>
      <c r="AK103" s="122">
        <f t="shared" si="43"/>
        <v>3.3333333333333335</v>
      </c>
      <c r="AL103" s="122"/>
      <c r="AM103" s="122"/>
      <c r="AN103" s="122">
        <f t="shared" si="44"/>
        <v>3.3333333333333335</v>
      </c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71"/>
      <c r="F104" s="118"/>
      <c r="G104" s="64"/>
      <c r="H104" s="64">
        <v>10030774</v>
      </c>
      <c r="I104" s="64"/>
      <c r="J104" s="64"/>
      <c r="K104" s="118"/>
      <c r="L104" s="105"/>
      <c r="M104" s="8"/>
      <c r="N104" s="91" t="s">
        <v>250</v>
      </c>
      <c r="O104" s="10">
        <f t="shared" si="47"/>
        <v>4</v>
      </c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118"/>
      <c r="F105" s="89">
        <v>30023037</v>
      </c>
      <c r="G105" s="118"/>
      <c r="H105" s="118"/>
      <c r="I105" s="118"/>
      <c r="J105" s="64"/>
      <c r="K105" s="118"/>
      <c r="L105" s="105"/>
      <c r="M105" s="8"/>
      <c r="N105" s="91" t="s">
        <v>255</v>
      </c>
      <c r="O105" s="10">
        <f t="shared" si="47"/>
        <v>4</v>
      </c>
      <c r="P105" s="10">
        <v>36</v>
      </c>
      <c r="Q105" s="11" t="s">
        <v>72</v>
      </c>
      <c r="R105" s="43">
        <f t="shared" si="38"/>
        <v>100</v>
      </c>
      <c r="X105" s="122"/>
      <c r="Y105" s="50">
        <f t="shared" si="39"/>
        <v>10</v>
      </c>
      <c r="Z105" s="50"/>
      <c r="AA105" s="50"/>
      <c r="AB105" s="50">
        <f t="shared" si="40"/>
        <v>10</v>
      </c>
      <c r="AC105" s="121"/>
      <c r="AD105" s="122"/>
      <c r="AE105" s="122">
        <f t="shared" si="41"/>
        <v>10</v>
      </c>
      <c r="AF105" s="122"/>
      <c r="AG105" s="122"/>
      <c r="AH105" s="122">
        <f t="shared" si="42"/>
        <v>10</v>
      </c>
      <c r="AI105" s="122"/>
      <c r="AJ105" s="122"/>
      <c r="AK105" s="122">
        <f t="shared" si="43"/>
        <v>10</v>
      </c>
      <c r="AL105" s="122"/>
      <c r="AM105" s="122"/>
      <c r="AN105" s="122">
        <f t="shared" si="44"/>
        <v>10</v>
      </c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64"/>
      <c r="G106" s="89">
        <v>30023038</v>
      </c>
      <c r="H106" s="118"/>
      <c r="I106" s="118"/>
      <c r="J106" s="64"/>
      <c r="K106" s="118"/>
      <c r="L106" s="105"/>
      <c r="M106" s="8"/>
      <c r="N106" s="91" t="s">
        <v>254</v>
      </c>
      <c r="O106" s="10">
        <f t="shared" si="47"/>
        <v>4</v>
      </c>
      <c r="P106" s="10">
        <v>72</v>
      </c>
      <c r="Q106" s="11" t="s">
        <v>84</v>
      </c>
      <c r="R106" s="43">
        <f t="shared" si="38"/>
        <v>50</v>
      </c>
      <c r="X106" s="122"/>
      <c r="Y106" s="50">
        <f t="shared" si="39"/>
        <v>20</v>
      </c>
      <c r="Z106" s="50"/>
      <c r="AA106" s="50"/>
      <c r="AB106" s="50">
        <f t="shared" si="40"/>
        <v>20</v>
      </c>
      <c r="AC106" s="121"/>
      <c r="AD106" s="122"/>
      <c r="AE106" s="122">
        <f t="shared" si="41"/>
        <v>20</v>
      </c>
      <c r="AF106" s="122"/>
      <c r="AG106" s="122"/>
      <c r="AH106" s="122">
        <f t="shared" si="42"/>
        <v>20</v>
      </c>
      <c r="AI106" s="122"/>
      <c r="AJ106" s="122"/>
      <c r="AK106" s="122">
        <f t="shared" si="43"/>
        <v>20</v>
      </c>
      <c r="AL106" s="122"/>
      <c r="AM106" s="122"/>
      <c r="AN106" s="122">
        <f t="shared" si="44"/>
        <v>20</v>
      </c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64"/>
      <c r="H107" s="64">
        <v>10030773</v>
      </c>
      <c r="I107" s="118"/>
      <c r="J107" s="64"/>
      <c r="K107" s="118"/>
      <c r="L107" s="105"/>
      <c r="M107" s="8"/>
      <c r="N107" s="91" t="s">
        <v>253</v>
      </c>
      <c r="O107" s="10">
        <f t="shared" si="47"/>
        <v>4</v>
      </c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89">
        <v>30022107</v>
      </c>
      <c r="G108" s="118"/>
      <c r="H108" s="118"/>
      <c r="I108" s="118"/>
      <c r="J108" s="64"/>
      <c r="K108" s="118"/>
      <c r="L108" s="105"/>
      <c r="M108" s="8"/>
      <c r="N108" s="91" t="s">
        <v>258</v>
      </c>
      <c r="O108" s="10">
        <f t="shared" si="47"/>
        <v>4</v>
      </c>
      <c r="P108" s="10">
        <v>12</v>
      </c>
      <c r="Q108" s="11" t="s">
        <v>84</v>
      </c>
      <c r="R108" s="43">
        <f t="shared" si="38"/>
        <v>300</v>
      </c>
      <c r="X108" s="122"/>
      <c r="Y108" s="50">
        <f t="shared" si="39"/>
        <v>3.3333333333333335</v>
      </c>
      <c r="Z108" s="50"/>
      <c r="AA108" s="50"/>
      <c r="AB108" s="50">
        <f t="shared" si="40"/>
        <v>3.3333333333333335</v>
      </c>
      <c r="AC108" s="121"/>
      <c r="AD108" s="122"/>
      <c r="AE108" s="122">
        <f t="shared" si="41"/>
        <v>3.3333333333333335</v>
      </c>
      <c r="AF108" s="122"/>
      <c r="AG108" s="122"/>
      <c r="AH108" s="122">
        <f t="shared" si="42"/>
        <v>3.3333333333333335</v>
      </c>
      <c r="AI108" s="122"/>
      <c r="AJ108" s="122"/>
      <c r="AK108" s="122">
        <f t="shared" si="43"/>
        <v>3.3333333333333335</v>
      </c>
      <c r="AL108" s="122"/>
      <c r="AM108" s="122"/>
      <c r="AN108" s="122">
        <f t="shared" si="44"/>
        <v>3.3333333333333335</v>
      </c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118"/>
      <c r="F109" s="64"/>
      <c r="G109" s="89">
        <v>30022108</v>
      </c>
      <c r="H109" s="118"/>
      <c r="I109" s="118"/>
      <c r="J109" s="64"/>
      <c r="K109" s="118"/>
      <c r="L109" s="105"/>
      <c r="M109" s="8"/>
      <c r="N109" s="91" t="s">
        <v>257</v>
      </c>
      <c r="O109" s="10">
        <f t="shared" si="47"/>
        <v>4</v>
      </c>
      <c r="P109" s="10">
        <v>9</v>
      </c>
      <c r="Q109" s="11" t="s">
        <v>72</v>
      </c>
      <c r="R109" s="43">
        <f t="shared" si="38"/>
        <v>400</v>
      </c>
      <c r="X109" s="122"/>
      <c r="Y109" s="50">
        <f t="shared" si="39"/>
        <v>2.5</v>
      </c>
      <c r="Z109" s="50"/>
      <c r="AA109" s="50"/>
      <c r="AB109" s="50">
        <f t="shared" si="40"/>
        <v>2.5</v>
      </c>
      <c r="AC109" s="121"/>
      <c r="AD109" s="122"/>
      <c r="AE109" s="122">
        <f t="shared" si="41"/>
        <v>2.5</v>
      </c>
      <c r="AF109" s="122"/>
      <c r="AG109" s="122"/>
      <c r="AH109" s="122">
        <f t="shared" si="42"/>
        <v>2.5</v>
      </c>
      <c r="AI109" s="122"/>
      <c r="AJ109" s="122"/>
      <c r="AK109" s="122">
        <f t="shared" si="43"/>
        <v>2.5</v>
      </c>
      <c r="AL109" s="122"/>
      <c r="AM109" s="122"/>
      <c r="AN109" s="122">
        <f t="shared" si="44"/>
        <v>2.5</v>
      </c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118"/>
      <c r="F110" s="118"/>
      <c r="G110" s="64"/>
      <c r="H110" s="64">
        <v>10030759</v>
      </c>
      <c r="I110" s="118"/>
      <c r="J110" s="64"/>
      <c r="K110" s="118"/>
      <c r="L110" s="105"/>
      <c r="M110" s="8"/>
      <c r="N110" s="91" t="s">
        <v>256</v>
      </c>
      <c r="O110" s="10">
        <f t="shared" si="47"/>
        <v>4</v>
      </c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114"/>
      <c r="D111" s="71"/>
      <c r="E111" s="71">
        <v>10035379</v>
      </c>
      <c r="F111" s="71"/>
      <c r="G111" s="71"/>
      <c r="H111" s="71"/>
      <c r="I111" s="64"/>
      <c r="J111" s="64"/>
      <c r="K111" s="71"/>
      <c r="L111" s="116"/>
      <c r="M111" s="8"/>
      <c r="N111" s="91" t="s">
        <v>509</v>
      </c>
      <c r="O111" s="10">
        <v>0.12666370090196724</v>
      </c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114"/>
      <c r="D112" s="71"/>
      <c r="E112" s="71">
        <v>10033352</v>
      </c>
      <c r="F112" s="71"/>
      <c r="G112" s="71"/>
      <c r="H112" s="71"/>
      <c r="I112" s="64"/>
      <c r="J112" s="64"/>
      <c r="K112" s="71"/>
      <c r="L112" s="116"/>
      <c r="M112" s="8"/>
      <c r="N112" s="91" t="s">
        <v>93</v>
      </c>
      <c r="O112" s="10">
        <v>3.4375985732385557</v>
      </c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114"/>
      <c r="D113" s="71"/>
      <c r="E113" s="71">
        <v>10033353</v>
      </c>
      <c r="F113" s="71"/>
      <c r="G113" s="71"/>
      <c r="H113" s="71"/>
      <c r="I113" s="64"/>
      <c r="J113" s="64"/>
      <c r="K113" s="71"/>
      <c r="L113" s="116"/>
      <c r="M113" s="8"/>
      <c r="N113" s="91" t="s">
        <v>94</v>
      </c>
      <c r="O113" s="10">
        <v>0.21351543933158729</v>
      </c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114"/>
      <c r="D114" s="71"/>
      <c r="E114" s="71">
        <v>10033354</v>
      </c>
      <c r="F114" s="71"/>
      <c r="G114" s="71"/>
      <c r="H114" s="71"/>
      <c r="I114" s="64"/>
      <c r="J114" s="64"/>
      <c r="K114" s="71"/>
      <c r="L114" s="116"/>
      <c r="M114" s="8"/>
      <c r="N114" s="91" t="s">
        <v>95</v>
      </c>
      <c r="O114" s="10">
        <v>6.9392517782765881E-2</v>
      </c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114"/>
      <c r="D115" s="71"/>
      <c r="E115" s="71">
        <v>10033355</v>
      </c>
      <c r="F115" s="71"/>
      <c r="G115" s="71"/>
      <c r="H115" s="71"/>
      <c r="I115" s="64"/>
      <c r="J115" s="64"/>
      <c r="K115" s="71"/>
      <c r="L115" s="116"/>
      <c r="M115" s="8"/>
      <c r="N115" s="91" t="s">
        <v>96</v>
      </c>
      <c r="O115" s="10">
        <v>5.1630702173369469</v>
      </c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114"/>
      <c r="D116" s="71"/>
      <c r="E116" s="71">
        <v>10033356</v>
      </c>
      <c r="F116" s="71"/>
      <c r="G116" s="71"/>
      <c r="H116" s="71"/>
      <c r="I116" s="64"/>
      <c r="J116" s="64"/>
      <c r="K116" s="71"/>
      <c r="L116" s="116"/>
      <c r="M116" s="8"/>
      <c r="N116" s="91" t="s">
        <v>97</v>
      </c>
      <c r="O116" s="10">
        <v>0.42703087866317457</v>
      </c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114"/>
      <c r="D117" s="71"/>
      <c r="E117" s="71">
        <v>10033357</v>
      </c>
      <c r="F117" s="71"/>
      <c r="G117" s="71"/>
      <c r="H117" s="71"/>
      <c r="I117" s="64"/>
      <c r="J117" s="64"/>
      <c r="K117" s="71"/>
      <c r="L117" s="116"/>
      <c r="M117" s="8"/>
      <c r="N117" s="91" t="s">
        <v>98</v>
      </c>
      <c r="O117" s="10">
        <v>0.35763836088040879</v>
      </c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 t="s">
        <v>66</v>
      </c>
      <c r="C118" s="114"/>
      <c r="D118" s="89">
        <v>30024142</v>
      </c>
      <c r="E118" s="71"/>
      <c r="F118" s="71"/>
      <c r="G118" s="71"/>
      <c r="H118" s="71"/>
      <c r="I118" s="64"/>
      <c r="J118" s="64"/>
      <c r="K118" s="117"/>
      <c r="L118" s="116"/>
      <c r="M118" s="8"/>
      <c r="N118" s="91" t="s">
        <v>506</v>
      </c>
      <c r="O118" s="10">
        <v>2</v>
      </c>
      <c r="P118" s="10">
        <f>16</f>
        <v>16</v>
      </c>
      <c r="Q118" s="11" t="s">
        <v>75</v>
      </c>
      <c r="R118" s="43">
        <f t="shared" ref="R118" si="48">3600/P118</f>
        <v>225</v>
      </c>
      <c r="X118" s="122"/>
      <c r="Y118" s="50">
        <v>17</v>
      </c>
      <c r="Z118" s="50"/>
      <c r="AA118" s="50"/>
      <c r="AB118" s="50">
        <v>1</v>
      </c>
      <c r="AC118" s="121"/>
      <c r="AD118" s="122"/>
      <c r="AE118" s="122">
        <v>1</v>
      </c>
      <c r="AF118" s="122"/>
      <c r="AG118" s="122"/>
      <c r="AH118" s="122">
        <v>1</v>
      </c>
      <c r="AI118" s="122"/>
      <c r="AJ118" s="122"/>
      <c r="AK118" s="122">
        <v>1</v>
      </c>
      <c r="AL118" s="122"/>
      <c r="AM118" s="122"/>
      <c r="AN118" s="122">
        <v>1</v>
      </c>
    </row>
    <row r="119" spans="1:40" ht="22.5" customHeight="1" x14ac:dyDescent="0.55000000000000004">
      <c r="A119" s="5">
        <v>1000</v>
      </c>
      <c r="B119" s="52" t="s">
        <v>66</v>
      </c>
      <c r="C119" s="63"/>
      <c r="D119" s="64"/>
      <c r="E119" s="71">
        <v>10030752</v>
      </c>
      <c r="F119" s="64"/>
      <c r="G119" s="71"/>
      <c r="H119" s="64"/>
      <c r="I119" s="64"/>
      <c r="J119" s="64"/>
      <c r="K119" s="118"/>
      <c r="L119" s="105"/>
      <c r="M119" s="8"/>
      <c r="N119" s="91" t="s">
        <v>177</v>
      </c>
      <c r="O119" s="10">
        <f>O118</f>
        <v>2</v>
      </c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 t="s">
        <v>66</v>
      </c>
      <c r="C120" s="114"/>
      <c r="D120" s="71"/>
      <c r="E120" s="71">
        <v>10035379</v>
      </c>
      <c r="F120" s="71"/>
      <c r="G120" s="71"/>
      <c r="H120" s="71"/>
      <c r="I120" s="64"/>
      <c r="J120" s="64"/>
      <c r="K120" s="71"/>
      <c r="L120" s="116"/>
      <c r="M120" s="8"/>
      <c r="N120" s="91" t="s">
        <v>509</v>
      </c>
      <c r="O120" s="10">
        <v>2.7689709670194553E-3</v>
      </c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 t="s">
        <v>66</v>
      </c>
      <c r="C121" s="114"/>
      <c r="D121" s="71"/>
      <c r="E121" s="71">
        <v>10033352</v>
      </c>
      <c r="F121" s="71"/>
      <c r="G121" s="71"/>
      <c r="H121" s="71"/>
      <c r="I121" s="64"/>
      <c r="J121" s="64"/>
      <c r="K121" s="71"/>
      <c r="L121" s="116"/>
      <c r="M121" s="8"/>
      <c r="N121" s="91" t="s">
        <v>93</v>
      </c>
      <c r="O121" s="10">
        <v>7.5148685675401949E-2</v>
      </c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114"/>
      <c r="D122" s="71"/>
      <c r="E122" s="71">
        <v>10033353</v>
      </c>
      <c r="F122" s="71"/>
      <c r="G122" s="71"/>
      <c r="H122" s="71"/>
      <c r="I122" s="64"/>
      <c r="J122" s="64"/>
      <c r="K122" s="71"/>
      <c r="L122" s="116"/>
      <c r="M122" s="8"/>
      <c r="N122" s="91" t="s">
        <v>94</v>
      </c>
      <c r="O122" s="10">
        <v>4.6676202282858346E-3</v>
      </c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114"/>
      <c r="D123" s="71"/>
      <c r="E123" s="71">
        <v>10033354</v>
      </c>
      <c r="F123" s="71"/>
      <c r="G123" s="71"/>
      <c r="H123" s="71"/>
      <c r="I123" s="64"/>
      <c r="J123" s="64"/>
      <c r="K123" s="71"/>
      <c r="L123" s="116"/>
      <c r="M123" s="8"/>
      <c r="N123" s="91" t="s">
        <v>95</v>
      </c>
      <c r="O123" s="10">
        <v>1.5169765741928965E-3</v>
      </c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114"/>
      <c r="D124" s="71"/>
      <c r="E124" s="71">
        <v>10033355</v>
      </c>
      <c r="F124" s="71"/>
      <c r="G124" s="71"/>
      <c r="H124" s="71"/>
      <c r="I124" s="64"/>
      <c r="J124" s="64"/>
      <c r="K124" s="71"/>
      <c r="L124" s="116"/>
      <c r="M124" s="8"/>
      <c r="N124" s="91" t="s">
        <v>96</v>
      </c>
      <c r="O124" s="10">
        <v>0.11286889164523689</v>
      </c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114"/>
      <c r="D125" s="71"/>
      <c r="E125" s="71">
        <v>10033356</v>
      </c>
      <c r="F125" s="71"/>
      <c r="G125" s="71"/>
      <c r="H125" s="71"/>
      <c r="I125" s="64"/>
      <c r="J125" s="64"/>
      <c r="K125" s="71"/>
      <c r="L125" s="116"/>
      <c r="M125" s="8"/>
      <c r="N125" s="91" t="s">
        <v>97</v>
      </c>
      <c r="O125" s="10">
        <v>9.3352404565716692E-3</v>
      </c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114"/>
      <c r="D126" s="71"/>
      <c r="E126" s="71">
        <v>10033357</v>
      </c>
      <c r="F126" s="71"/>
      <c r="G126" s="71"/>
      <c r="H126" s="71"/>
      <c r="I126" s="64"/>
      <c r="J126" s="64"/>
      <c r="K126" s="71"/>
      <c r="L126" s="116"/>
      <c r="M126" s="8"/>
      <c r="N126" s="91" t="s">
        <v>98</v>
      </c>
      <c r="O126" s="10">
        <v>7.8182638823787749E-3</v>
      </c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89">
        <v>30024143</v>
      </c>
      <c r="E127" s="71"/>
      <c r="F127" s="64"/>
      <c r="G127" s="71"/>
      <c r="H127" s="118"/>
      <c r="I127" s="118"/>
      <c r="J127" s="118"/>
      <c r="K127" s="118"/>
      <c r="L127" s="105"/>
      <c r="M127" s="8"/>
      <c r="N127" s="91" t="s">
        <v>507</v>
      </c>
      <c r="O127" s="10">
        <v>1</v>
      </c>
      <c r="P127" s="10">
        <f>16</f>
        <v>16</v>
      </c>
      <c r="Q127" s="11" t="s">
        <v>75</v>
      </c>
      <c r="R127" s="43">
        <f t="shared" ref="R127" si="49">3600/P127</f>
        <v>225</v>
      </c>
      <c r="X127" s="122"/>
      <c r="Y127" s="50">
        <v>17</v>
      </c>
      <c r="Z127" s="50"/>
      <c r="AA127" s="50"/>
      <c r="AB127" s="50">
        <v>1</v>
      </c>
      <c r="AC127" s="121"/>
      <c r="AD127" s="122"/>
      <c r="AE127" s="122">
        <v>1</v>
      </c>
      <c r="AF127" s="122"/>
      <c r="AG127" s="122"/>
      <c r="AH127" s="122">
        <v>1</v>
      </c>
      <c r="AI127" s="122"/>
      <c r="AJ127" s="122"/>
      <c r="AK127" s="122">
        <v>1</v>
      </c>
      <c r="AL127" s="122"/>
      <c r="AM127" s="122"/>
      <c r="AN127" s="122">
        <v>1</v>
      </c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71">
        <v>10030753</v>
      </c>
      <c r="F128" s="64"/>
      <c r="G128" s="71"/>
      <c r="H128" s="118"/>
      <c r="I128" s="118"/>
      <c r="J128" s="118"/>
      <c r="K128" s="64"/>
      <c r="L128" s="105"/>
      <c r="M128" s="8"/>
      <c r="N128" s="91" t="s">
        <v>178</v>
      </c>
      <c r="O128" s="10">
        <v>1</v>
      </c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114"/>
      <c r="D129" s="71"/>
      <c r="E129" s="71">
        <v>10035379</v>
      </c>
      <c r="F129" s="71"/>
      <c r="G129" s="71"/>
      <c r="H129" s="71"/>
      <c r="I129" s="64"/>
      <c r="J129" s="64"/>
      <c r="K129" s="71"/>
      <c r="L129" s="116"/>
      <c r="M129" s="8"/>
      <c r="N129" s="91" t="s">
        <v>509</v>
      </c>
      <c r="O129" s="10">
        <v>8.3069129010583664E-4</v>
      </c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114"/>
      <c r="D130" s="71"/>
      <c r="E130" s="71">
        <v>10033352</v>
      </c>
      <c r="F130" s="71"/>
      <c r="G130" s="71"/>
      <c r="H130" s="71"/>
      <c r="I130" s="64"/>
      <c r="J130" s="64"/>
      <c r="K130" s="71"/>
      <c r="L130" s="116"/>
      <c r="M130" s="8"/>
      <c r="N130" s="91" t="s">
        <v>93</v>
      </c>
      <c r="O130" s="10">
        <v>2.2544605702620586E-2</v>
      </c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114"/>
      <c r="D131" s="71"/>
      <c r="E131" s="71">
        <v>10033353</v>
      </c>
      <c r="F131" s="71"/>
      <c r="G131" s="71"/>
      <c r="H131" s="71"/>
      <c r="I131" s="64"/>
      <c r="J131" s="64"/>
      <c r="K131" s="71"/>
      <c r="L131" s="116"/>
      <c r="M131" s="8"/>
      <c r="N131" s="91" t="s">
        <v>94</v>
      </c>
      <c r="O131" s="10">
        <v>1.4002860684857506E-3</v>
      </c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114"/>
      <c r="D132" s="71"/>
      <c r="E132" s="71">
        <v>10033354</v>
      </c>
      <c r="F132" s="71"/>
      <c r="G132" s="71"/>
      <c r="H132" s="71"/>
      <c r="I132" s="64"/>
      <c r="J132" s="64"/>
      <c r="K132" s="71"/>
      <c r="L132" s="116"/>
      <c r="M132" s="8"/>
      <c r="N132" s="91" t="s">
        <v>95</v>
      </c>
      <c r="O132" s="10">
        <v>1.4002860684857506E-3</v>
      </c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114"/>
      <c r="D133" s="71"/>
      <c r="E133" s="71">
        <v>10033355</v>
      </c>
      <c r="F133" s="71"/>
      <c r="G133" s="71"/>
      <c r="H133" s="71"/>
      <c r="I133" s="64"/>
      <c r="J133" s="64"/>
      <c r="K133" s="71"/>
      <c r="L133" s="116"/>
      <c r="M133" s="8"/>
      <c r="N133" s="91" t="s">
        <v>96</v>
      </c>
      <c r="O133" s="10">
        <v>3.386066749357107E-2</v>
      </c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114"/>
      <c r="D134" s="71"/>
      <c r="E134" s="71">
        <v>10033356</v>
      </c>
      <c r="F134" s="71"/>
      <c r="G134" s="71"/>
      <c r="H134" s="71"/>
      <c r="I134" s="64"/>
      <c r="J134" s="64"/>
      <c r="K134" s="71"/>
      <c r="L134" s="116"/>
      <c r="M134" s="8"/>
      <c r="N134" s="91" t="s">
        <v>97</v>
      </c>
      <c r="O134" s="10">
        <v>2.8005721369715013E-3</v>
      </c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114"/>
      <c r="D135" s="71"/>
      <c r="E135" s="71">
        <v>10033357</v>
      </c>
      <c r="F135" s="71"/>
      <c r="G135" s="71"/>
      <c r="H135" s="71"/>
      <c r="I135" s="64"/>
      <c r="J135" s="64"/>
      <c r="K135" s="71"/>
      <c r="L135" s="116"/>
      <c r="M135" s="8"/>
      <c r="N135" s="91" t="s">
        <v>98</v>
      </c>
      <c r="O135" s="10">
        <v>2.3454791647136326E-3</v>
      </c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89">
        <v>30024144</v>
      </c>
      <c r="E136" s="117"/>
      <c r="F136" s="64"/>
      <c r="G136" s="117"/>
      <c r="H136" s="118"/>
      <c r="I136" s="118"/>
      <c r="J136" s="118"/>
      <c r="K136" s="118"/>
      <c r="L136" s="105"/>
      <c r="M136" s="8"/>
      <c r="N136" s="91" t="s">
        <v>508</v>
      </c>
      <c r="O136" s="10">
        <v>1</v>
      </c>
      <c r="P136" s="10">
        <f>16</f>
        <v>16</v>
      </c>
      <c r="Q136" s="11" t="s">
        <v>75</v>
      </c>
      <c r="R136" s="43">
        <f t="shared" ref="R136" si="50">3600/P136</f>
        <v>225</v>
      </c>
      <c r="X136" s="122"/>
      <c r="Y136" s="50">
        <v>17</v>
      </c>
      <c r="Z136" s="50"/>
      <c r="AA136" s="50"/>
      <c r="AB136" s="50">
        <v>1</v>
      </c>
      <c r="AC136" s="121"/>
      <c r="AD136" s="122"/>
      <c r="AE136" s="122">
        <v>1</v>
      </c>
      <c r="AF136" s="122"/>
      <c r="AG136" s="122"/>
      <c r="AH136" s="122">
        <v>1</v>
      </c>
      <c r="AI136" s="122"/>
      <c r="AJ136" s="122"/>
      <c r="AK136" s="122">
        <v>1</v>
      </c>
      <c r="AL136" s="122"/>
      <c r="AM136" s="122"/>
      <c r="AN136" s="122">
        <v>1</v>
      </c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118">
        <v>10030443</v>
      </c>
      <c r="F137" s="64"/>
      <c r="G137" s="118"/>
      <c r="H137" s="64"/>
      <c r="I137" s="118"/>
      <c r="J137" s="64"/>
      <c r="K137" s="118"/>
      <c r="L137" s="105"/>
      <c r="M137" s="8"/>
      <c r="N137" s="91" t="s">
        <v>265</v>
      </c>
      <c r="O137" s="10">
        <v>1</v>
      </c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114"/>
      <c r="D138" s="71"/>
      <c r="E138" s="71">
        <v>10035379</v>
      </c>
      <c r="F138" s="71"/>
      <c r="G138" s="71"/>
      <c r="H138" s="71"/>
      <c r="I138" s="64"/>
      <c r="J138" s="64"/>
      <c r="K138" s="71"/>
      <c r="L138" s="116"/>
      <c r="M138" s="8"/>
      <c r="N138" s="91" t="s">
        <v>509</v>
      </c>
      <c r="O138" s="10">
        <v>8.2519600890741706E-4</v>
      </c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0" ht="22.5" customHeight="1" x14ac:dyDescent="0.55000000000000004">
      <c r="A139" s="5">
        <v>1000</v>
      </c>
      <c r="B139" s="52" t="s">
        <v>66</v>
      </c>
      <c r="C139" s="114"/>
      <c r="D139" s="71"/>
      <c r="E139" s="71">
        <v>10033352</v>
      </c>
      <c r="F139" s="71"/>
      <c r="G139" s="71"/>
      <c r="H139" s="71"/>
      <c r="I139" s="64"/>
      <c r="J139" s="64"/>
      <c r="K139" s="71"/>
      <c r="L139" s="116"/>
      <c r="M139" s="8"/>
      <c r="N139" s="91" t="s">
        <v>93</v>
      </c>
      <c r="O139" s="10">
        <v>1.5066040847967059E-2</v>
      </c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114"/>
      <c r="D140" s="71"/>
      <c r="E140" s="71">
        <v>10033353</v>
      </c>
      <c r="F140" s="71"/>
      <c r="G140" s="71"/>
      <c r="H140" s="71"/>
      <c r="I140" s="64"/>
      <c r="J140" s="64"/>
      <c r="K140" s="71"/>
      <c r="L140" s="116"/>
      <c r="M140" s="8"/>
      <c r="N140" s="91" t="s">
        <v>94</v>
      </c>
      <c r="O140" s="10">
        <v>9.3577893465633894E-4</v>
      </c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114"/>
      <c r="D141" s="71"/>
      <c r="E141" s="71">
        <v>10033354</v>
      </c>
      <c r="F141" s="71"/>
      <c r="G141" s="71"/>
      <c r="H141" s="71"/>
      <c r="I141" s="64"/>
      <c r="J141" s="64"/>
      <c r="K141" s="71"/>
      <c r="L141" s="116"/>
      <c r="M141" s="8"/>
      <c r="N141" s="91" t="s">
        <v>95</v>
      </c>
      <c r="O141" s="10">
        <v>1.4002860684857506E-3</v>
      </c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 t="s">
        <v>66</v>
      </c>
      <c r="C142" s="114"/>
      <c r="D142" s="71"/>
      <c r="E142" s="71">
        <v>10033355</v>
      </c>
      <c r="F142" s="71"/>
      <c r="G142" s="71"/>
      <c r="H142" s="71"/>
      <c r="I142" s="64"/>
      <c r="J142" s="64"/>
      <c r="K142" s="71"/>
      <c r="L142" s="116"/>
      <c r="M142" s="8"/>
      <c r="N142" s="91" t="s">
        <v>96</v>
      </c>
      <c r="O142" s="10">
        <v>2.2628304363658605E-2</v>
      </c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 t="s">
        <v>66</v>
      </c>
      <c r="C143" s="114"/>
      <c r="D143" s="71"/>
      <c r="E143" s="71">
        <v>10033356</v>
      </c>
      <c r="F143" s="71"/>
      <c r="G143" s="71"/>
      <c r="H143" s="71"/>
      <c r="I143" s="64"/>
      <c r="J143" s="64"/>
      <c r="K143" s="71"/>
      <c r="L143" s="116"/>
      <c r="M143" s="8"/>
      <c r="N143" s="91" t="s">
        <v>97</v>
      </c>
      <c r="O143" s="10">
        <v>1.8715578693126779E-3</v>
      </c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 t="s">
        <v>66</v>
      </c>
      <c r="C144" s="114"/>
      <c r="D144" s="71"/>
      <c r="E144" s="71">
        <v>10033357</v>
      </c>
      <c r="F144" s="71"/>
      <c r="G144" s="71"/>
      <c r="H144" s="71"/>
      <c r="I144" s="64"/>
      <c r="J144" s="64"/>
      <c r="K144" s="71"/>
      <c r="L144" s="116"/>
      <c r="M144" s="8"/>
      <c r="N144" s="91" t="s">
        <v>98</v>
      </c>
      <c r="O144" s="10">
        <v>1.567429715549368E-3</v>
      </c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3" ht="22.5" customHeight="1" x14ac:dyDescent="0.55000000000000004">
      <c r="A145" s="5">
        <v>1000</v>
      </c>
      <c r="B145" s="52" t="s">
        <v>66</v>
      </c>
      <c r="C145" s="63"/>
      <c r="D145" s="64">
        <v>10030443</v>
      </c>
      <c r="E145" s="64"/>
      <c r="F145" s="64"/>
      <c r="G145" s="64"/>
      <c r="H145" s="118"/>
      <c r="I145" s="64"/>
      <c r="J145" s="64"/>
      <c r="K145" s="118"/>
      <c r="L145" s="105"/>
      <c r="M145" s="8"/>
      <c r="N145" s="91" t="s">
        <v>265</v>
      </c>
      <c r="O145" s="10">
        <v>1</v>
      </c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P145" s="3" t="s">
        <v>375</v>
      </c>
      <c r="AQ145" s="122" t="str">
        <f>N145</f>
        <v>P002719  Lock hook</v>
      </c>
    </row>
    <row r="146" spans="1:43" ht="22.5" customHeight="1" x14ac:dyDescent="0.55000000000000004">
      <c r="A146" s="5">
        <v>1000</v>
      </c>
      <c r="B146" s="52" t="s">
        <v>66</v>
      </c>
      <c r="C146" s="63"/>
      <c r="D146" s="64">
        <v>10034173</v>
      </c>
      <c r="E146" s="64"/>
      <c r="F146" s="64"/>
      <c r="G146" s="64"/>
      <c r="H146" s="118"/>
      <c r="I146" s="64"/>
      <c r="J146" s="64"/>
      <c r="K146" s="118"/>
      <c r="L146" s="105"/>
      <c r="M146" s="8"/>
      <c r="N146" s="91" t="s">
        <v>272</v>
      </c>
      <c r="O146" s="10">
        <v>1</v>
      </c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P146" s="3" t="s">
        <v>376</v>
      </c>
      <c r="AQ146" s="122" t="str">
        <f t="shared" ref="AQ146:AQ197" si="51">N146</f>
        <v>P003180 Hinge 635x68x1.2</v>
      </c>
    </row>
    <row r="147" spans="1:43" ht="22.5" customHeight="1" x14ac:dyDescent="0.55000000000000004">
      <c r="A147" s="5">
        <v>1000</v>
      </c>
      <c r="B147" s="52" t="s">
        <v>66</v>
      </c>
      <c r="C147" s="63"/>
      <c r="D147" s="64">
        <v>10030446</v>
      </c>
      <c r="E147" s="118"/>
      <c r="F147" s="118"/>
      <c r="G147" s="118"/>
      <c r="H147" s="118"/>
      <c r="I147" s="64"/>
      <c r="J147" s="64"/>
      <c r="K147" s="118"/>
      <c r="L147" s="105"/>
      <c r="M147" s="8"/>
      <c r="N147" s="91" t="s">
        <v>273</v>
      </c>
      <c r="O147" s="10">
        <v>1</v>
      </c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P147" s="3" t="s">
        <v>377</v>
      </c>
      <c r="AQ147" s="122" t="str">
        <f t="shared" si="51"/>
        <v>U000190 Round lock head assembly</v>
      </c>
    </row>
    <row r="148" spans="1:43" ht="22.5" customHeight="1" x14ac:dyDescent="0.55000000000000004">
      <c r="A148" s="5">
        <v>1000</v>
      </c>
      <c r="B148" s="52" t="s">
        <v>66</v>
      </c>
      <c r="C148" s="63"/>
      <c r="D148" s="64">
        <v>10030447</v>
      </c>
      <c r="E148" s="118"/>
      <c r="F148" s="118"/>
      <c r="G148" s="118"/>
      <c r="H148" s="118"/>
      <c r="I148" s="64"/>
      <c r="J148" s="64"/>
      <c r="K148" s="118"/>
      <c r="L148" s="105"/>
      <c r="M148" s="8"/>
      <c r="N148" s="91" t="s">
        <v>274</v>
      </c>
      <c r="O148" s="10">
        <v>2</v>
      </c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P148" s="3" t="s">
        <v>378</v>
      </c>
      <c r="AQ148" s="122" t="str">
        <f t="shared" si="51"/>
        <v>P002722  SH15 handle</v>
      </c>
    </row>
    <row r="149" spans="1:43" ht="22.5" customHeight="1" x14ac:dyDescent="0.55000000000000004">
      <c r="A149" s="5">
        <v>1000</v>
      </c>
      <c r="B149" s="52" t="s">
        <v>66</v>
      </c>
      <c r="C149" s="63"/>
      <c r="D149" s="64">
        <v>10030448</v>
      </c>
      <c r="E149" s="118"/>
      <c r="F149" s="118"/>
      <c r="G149" s="118"/>
      <c r="H149" s="118"/>
      <c r="I149" s="64"/>
      <c r="J149" s="64"/>
      <c r="K149" s="118"/>
      <c r="L149" s="105"/>
      <c r="M149" s="8"/>
      <c r="N149" s="91" t="s">
        <v>275</v>
      </c>
      <c r="O149" s="10">
        <v>4</v>
      </c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P149" s="3" t="s">
        <v>379</v>
      </c>
      <c r="AQ149" s="122" t="str">
        <f t="shared" si="51"/>
        <v>P000431 M8 welding nut</v>
      </c>
    </row>
    <row r="150" spans="1:43" ht="22.5" customHeight="1" x14ac:dyDescent="0.55000000000000004">
      <c r="A150" s="5">
        <v>1000</v>
      </c>
      <c r="B150" s="52" t="s">
        <v>66</v>
      </c>
      <c r="C150" s="63"/>
      <c r="D150" s="64">
        <v>10030449</v>
      </c>
      <c r="E150" s="118"/>
      <c r="F150" s="118"/>
      <c r="G150" s="118"/>
      <c r="H150" s="118"/>
      <c r="I150" s="118"/>
      <c r="J150" s="64"/>
      <c r="K150" s="118"/>
      <c r="L150" s="105"/>
      <c r="M150" s="8"/>
      <c r="N150" s="91" t="s">
        <v>276</v>
      </c>
      <c r="O150" s="10">
        <v>4</v>
      </c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P150" s="3" t="s">
        <v>380</v>
      </c>
      <c r="AQ150" s="122" t="str">
        <f t="shared" si="51"/>
        <v>P002768  Flat washer 18x8.5x1.2</v>
      </c>
    </row>
    <row r="151" spans="1:43" ht="22.5" customHeight="1" x14ac:dyDescent="0.55000000000000004">
      <c r="A151" s="5">
        <v>1000</v>
      </c>
      <c r="B151" s="52" t="s">
        <v>66</v>
      </c>
      <c r="C151" s="63"/>
      <c r="D151" s="64">
        <v>10030450</v>
      </c>
      <c r="E151" s="118"/>
      <c r="F151" s="118"/>
      <c r="G151" s="118"/>
      <c r="H151" s="118"/>
      <c r="I151" s="118"/>
      <c r="J151" s="64"/>
      <c r="K151" s="118"/>
      <c r="L151" s="105"/>
      <c r="M151" s="8"/>
      <c r="N151" s="91" t="s">
        <v>277</v>
      </c>
      <c r="O151" s="10">
        <v>4</v>
      </c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P151" s="3" t="s">
        <v>381</v>
      </c>
      <c r="AQ151" s="122" t="str">
        <f t="shared" si="51"/>
        <v>P002769 Hexagonal bolt M8x16</v>
      </c>
    </row>
    <row r="152" spans="1:43" ht="22.5" customHeight="1" x14ac:dyDescent="0.55000000000000004">
      <c r="A152" s="5">
        <v>1000</v>
      </c>
      <c r="B152" s="52" t="s">
        <v>66</v>
      </c>
      <c r="C152" s="63"/>
      <c r="D152" s="64">
        <v>10030451</v>
      </c>
      <c r="E152" s="118"/>
      <c r="F152" s="118"/>
      <c r="G152" s="118"/>
      <c r="H152" s="118"/>
      <c r="I152" s="118"/>
      <c r="J152" s="64"/>
      <c r="K152" s="118"/>
      <c r="L152" s="105"/>
      <c r="M152" s="8"/>
      <c r="N152" s="91" t="s">
        <v>278</v>
      </c>
      <c r="O152" s="10">
        <v>3</v>
      </c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P152" s="3" t="s">
        <v>382</v>
      </c>
      <c r="AQ152" s="122" t="str">
        <f t="shared" si="51"/>
        <v>P002723  Flat head knurled rivet 5x45</v>
      </c>
    </row>
    <row r="153" spans="1:43" ht="22.5" customHeight="1" x14ac:dyDescent="0.55000000000000004">
      <c r="A153" s="5">
        <v>1000</v>
      </c>
      <c r="B153" s="52" t="s">
        <v>66</v>
      </c>
      <c r="C153" s="63"/>
      <c r="D153" s="64">
        <v>10030452</v>
      </c>
      <c r="E153" s="118"/>
      <c r="F153" s="118"/>
      <c r="G153" s="118"/>
      <c r="H153" s="118"/>
      <c r="I153" s="118"/>
      <c r="J153" s="64"/>
      <c r="K153" s="118"/>
      <c r="L153" s="105"/>
      <c r="M153" s="8"/>
      <c r="N153" s="91" t="s">
        <v>279</v>
      </c>
      <c r="O153" s="10">
        <v>3</v>
      </c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P153" s="3" t="s">
        <v>383</v>
      </c>
      <c r="AQ153" s="122" t="str">
        <f t="shared" si="51"/>
        <v>P002724 Toolbox square buckle 42x27x6</v>
      </c>
    </row>
    <row r="154" spans="1:43" ht="22.5" customHeight="1" x14ac:dyDescent="0.55000000000000004">
      <c r="A154" s="5">
        <v>1000</v>
      </c>
      <c r="B154" s="52" t="s">
        <v>66</v>
      </c>
      <c r="C154" s="63"/>
      <c r="D154" s="64">
        <v>10030453</v>
      </c>
      <c r="E154" s="118"/>
      <c r="F154" s="118"/>
      <c r="G154" s="118"/>
      <c r="H154" s="118"/>
      <c r="I154" s="64"/>
      <c r="J154" s="64"/>
      <c r="K154" s="118"/>
      <c r="L154" s="105"/>
      <c r="M154" s="8"/>
      <c r="N154" s="91" t="s">
        <v>280</v>
      </c>
      <c r="O154" s="10">
        <v>3</v>
      </c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P154" s="3" t="s">
        <v>384</v>
      </c>
      <c r="AQ154" s="122" t="str">
        <f t="shared" si="51"/>
        <v>P002725 Aluminum handle 194mm</v>
      </c>
    </row>
    <row r="155" spans="1:43" ht="22.5" customHeight="1" x14ac:dyDescent="0.55000000000000004">
      <c r="A155" s="5">
        <v>1000</v>
      </c>
      <c r="B155" s="52" t="s">
        <v>66</v>
      </c>
      <c r="C155" s="63"/>
      <c r="D155" s="64">
        <v>10030454</v>
      </c>
      <c r="E155" s="64"/>
      <c r="F155" s="118"/>
      <c r="G155" s="118"/>
      <c r="H155" s="118"/>
      <c r="I155" s="64"/>
      <c r="J155" s="65"/>
      <c r="K155" s="66"/>
      <c r="L155" s="105"/>
      <c r="M155" s="8"/>
      <c r="N155" s="91" t="s">
        <v>281</v>
      </c>
      <c r="O155" s="10">
        <v>4</v>
      </c>
      <c r="P155" s="10"/>
      <c r="Q155" s="11"/>
      <c r="R155" s="4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P155" s="3" t="s">
        <v>385</v>
      </c>
      <c r="AQ155" s="122" t="str">
        <f t="shared" si="51"/>
        <v>P002726 Aluminum handle 593mm</v>
      </c>
    </row>
    <row r="156" spans="1:43" ht="22.5" customHeight="1" x14ac:dyDescent="0.55000000000000004">
      <c r="A156" s="5">
        <v>1000</v>
      </c>
      <c r="B156" s="52" t="s">
        <v>66</v>
      </c>
      <c r="C156" s="63"/>
      <c r="D156" s="64">
        <v>10030455</v>
      </c>
      <c r="E156" s="118"/>
      <c r="F156" s="118"/>
      <c r="G156" s="118"/>
      <c r="H156" s="118"/>
      <c r="I156" s="64"/>
      <c r="J156" s="64"/>
      <c r="K156" s="118"/>
      <c r="L156" s="105"/>
      <c r="M156" s="8"/>
      <c r="N156" s="91" t="s">
        <v>282</v>
      </c>
      <c r="O156" s="10">
        <v>14</v>
      </c>
      <c r="P156" s="10"/>
      <c r="Q156" s="11"/>
      <c r="R156" s="4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P156" s="3" t="s">
        <v>386</v>
      </c>
      <c r="AQ156" s="122" t="str">
        <f t="shared" si="51"/>
        <v xml:space="preserve">P002520 Cross round self-tapping screw F </v>
      </c>
    </row>
    <row r="157" spans="1:43" ht="22.5" customHeight="1" x14ac:dyDescent="0.55000000000000004">
      <c r="A157" s="5">
        <v>1000</v>
      </c>
      <c r="B157" s="52" t="s">
        <v>66</v>
      </c>
      <c r="C157" s="63"/>
      <c r="D157" s="64">
        <v>10030456</v>
      </c>
      <c r="E157" s="118"/>
      <c r="F157" s="118"/>
      <c r="G157" s="118"/>
      <c r="H157" s="118"/>
      <c r="I157" s="64"/>
      <c r="J157" s="64"/>
      <c r="K157" s="118"/>
      <c r="L157" s="105"/>
      <c r="M157" s="8"/>
      <c r="N157" s="91" t="s">
        <v>283</v>
      </c>
      <c r="O157" s="10">
        <v>4</v>
      </c>
      <c r="P157" s="10"/>
      <c r="Q157" s="11"/>
      <c r="R157" s="4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P157" s="3" t="s">
        <v>387</v>
      </c>
      <c r="AQ157" s="122" t="str">
        <f t="shared" si="51"/>
        <v>P002727 Plastic slide lock L=581.6mm</v>
      </c>
    </row>
    <row r="158" spans="1:43" ht="22.5" customHeight="1" x14ac:dyDescent="0.55000000000000004">
      <c r="A158" s="5">
        <v>1000</v>
      </c>
      <c r="B158" s="52" t="s">
        <v>66</v>
      </c>
      <c r="C158" s="63"/>
      <c r="D158" s="64">
        <v>10034174</v>
      </c>
      <c r="E158" s="118"/>
      <c r="F158" s="118"/>
      <c r="G158" s="118"/>
      <c r="H158" s="118"/>
      <c r="I158" s="64"/>
      <c r="J158" s="64"/>
      <c r="K158" s="118"/>
      <c r="L158" s="105"/>
      <c r="M158" s="8"/>
      <c r="N158" s="91" t="s">
        <v>284</v>
      </c>
      <c r="O158" s="10">
        <v>7</v>
      </c>
      <c r="P158" s="10"/>
      <c r="Q158" s="11"/>
      <c r="R158" s="4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P158" s="3" t="s">
        <v>388</v>
      </c>
      <c r="AQ158" s="122" t="str">
        <f t="shared" si="51"/>
        <v>P002803 ball slide rail core (left)</v>
      </c>
    </row>
    <row r="159" spans="1:43" ht="22.5" customHeight="1" x14ac:dyDescent="0.55000000000000004">
      <c r="A159" s="5">
        <v>1000</v>
      </c>
      <c r="B159" s="52" t="s">
        <v>66</v>
      </c>
      <c r="C159" s="63"/>
      <c r="D159" s="64">
        <v>10034175</v>
      </c>
      <c r="E159" s="118"/>
      <c r="F159" s="118"/>
      <c r="G159" s="118"/>
      <c r="H159" s="118"/>
      <c r="I159" s="118"/>
      <c r="J159" s="64"/>
      <c r="K159" s="118"/>
      <c r="L159" s="105"/>
      <c r="M159" s="8"/>
      <c r="N159" s="91" t="s">
        <v>285</v>
      </c>
      <c r="O159" s="10">
        <v>5</v>
      </c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P159" s="3" t="s">
        <v>389</v>
      </c>
      <c r="AQ159" s="122" t="str">
        <f t="shared" si="51"/>
        <v>P002804 ball slide rail shell (left)</v>
      </c>
    </row>
    <row r="160" spans="1:43" ht="22.5" customHeight="1" x14ac:dyDescent="0.55000000000000004">
      <c r="A160" s="5">
        <v>1000</v>
      </c>
      <c r="B160" s="52" t="s">
        <v>66</v>
      </c>
      <c r="C160" s="63"/>
      <c r="D160" s="64">
        <v>10034176</v>
      </c>
      <c r="E160" s="118"/>
      <c r="F160" s="118"/>
      <c r="G160" s="118"/>
      <c r="H160" s="118"/>
      <c r="I160" s="118"/>
      <c r="J160" s="64"/>
      <c r="K160" s="118"/>
      <c r="L160" s="105"/>
      <c r="M160" s="8"/>
      <c r="N160" s="91" t="s">
        <v>286</v>
      </c>
      <c r="O160" s="10">
        <v>7</v>
      </c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P160" s="3" t="s">
        <v>390</v>
      </c>
      <c r="AQ160" s="122" t="str">
        <f t="shared" si="51"/>
        <v>P002805 ball slide rail core (right)</v>
      </c>
    </row>
    <row r="161" spans="1:43" ht="22.5" customHeight="1" x14ac:dyDescent="0.55000000000000004">
      <c r="A161" s="5">
        <v>1000</v>
      </c>
      <c r="B161" s="52" t="s">
        <v>66</v>
      </c>
      <c r="C161" s="63"/>
      <c r="D161" s="64">
        <v>10034177</v>
      </c>
      <c r="E161" s="118"/>
      <c r="F161" s="118"/>
      <c r="G161" s="118"/>
      <c r="H161" s="118"/>
      <c r="I161" s="118"/>
      <c r="J161" s="64"/>
      <c r="K161" s="118"/>
      <c r="L161" s="105"/>
      <c r="M161" s="8"/>
      <c r="N161" s="91" t="s">
        <v>287</v>
      </c>
      <c r="O161" s="10">
        <v>5</v>
      </c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P161" s="3" t="s">
        <v>391</v>
      </c>
      <c r="AQ161" s="122" t="str">
        <f t="shared" si="51"/>
        <v>P002806 ball slide rail shell (right)</v>
      </c>
    </row>
    <row r="162" spans="1:43" ht="22.5" customHeight="1" x14ac:dyDescent="0.55000000000000004">
      <c r="A162" s="5">
        <v>1000</v>
      </c>
      <c r="B162" s="52" t="s">
        <v>66</v>
      </c>
      <c r="C162" s="63"/>
      <c r="D162" s="64">
        <v>10030461</v>
      </c>
      <c r="E162" s="118"/>
      <c r="F162" s="118"/>
      <c r="G162" s="118"/>
      <c r="H162" s="118"/>
      <c r="I162" s="118"/>
      <c r="J162" s="64"/>
      <c r="K162" s="118"/>
      <c r="L162" s="105"/>
      <c r="M162" s="8"/>
      <c r="N162" s="91" t="s">
        <v>288</v>
      </c>
      <c r="O162" s="10">
        <v>4</v>
      </c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P162" s="3" t="s">
        <v>392</v>
      </c>
      <c r="AQ162" s="122" t="str">
        <f t="shared" si="51"/>
        <v>P002728 ball slide rail shell</v>
      </c>
    </row>
    <row r="163" spans="1:43" ht="22.5" customHeight="1" x14ac:dyDescent="0.55000000000000004">
      <c r="A163" s="5">
        <v>1000</v>
      </c>
      <c r="B163" s="52" t="s">
        <v>66</v>
      </c>
      <c r="C163" s="63"/>
      <c r="D163" s="64">
        <v>10030462</v>
      </c>
      <c r="E163" s="118"/>
      <c r="F163" s="118"/>
      <c r="G163" s="118"/>
      <c r="H163" s="117"/>
      <c r="I163" s="64"/>
      <c r="J163" s="65"/>
      <c r="K163" s="66"/>
      <c r="L163" s="105"/>
      <c r="M163" s="8"/>
      <c r="N163" s="91" t="s">
        <v>289</v>
      </c>
      <c r="O163" s="10">
        <v>4</v>
      </c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P163" s="3" t="s">
        <v>393</v>
      </c>
      <c r="AQ163" s="122" t="str">
        <f t="shared" si="51"/>
        <v>P000552 Open iron rivet 4x8</v>
      </c>
    </row>
    <row r="164" spans="1:43" ht="22.5" customHeight="1" x14ac:dyDescent="0.55000000000000004">
      <c r="A164" s="5">
        <v>1000</v>
      </c>
      <c r="B164" s="52" t="s">
        <v>66</v>
      </c>
      <c r="C164" s="63"/>
      <c r="D164" s="64">
        <v>10028460</v>
      </c>
      <c r="E164" s="64"/>
      <c r="F164" s="118"/>
      <c r="G164" s="118"/>
      <c r="H164" s="117"/>
      <c r="I164" s="64"/>
      <c r="J164" s="65"/>
      <c r="K164" s="66"/>
      <c r="L164" s="105"/>
      <c r="M164" s="8"/>
      <c r="N164" s="91" t="s">
        <v>290</v>
      </c>
      <c r="O164" s="10">
        <v>6</v>
      </c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P164" s="3" t="s">
        <v>91</v>
      </c>
      <c r="AQ164" s="122" t="str">
        <f t="shared" si="51"/>
        <v>P000305 Open iron rivet 4x6</v>
      </c>
    </row>
    <row r="165" spans="1:43" ht="22.5" customHeight="1" x14ac:dyDescent="0.55000000000000004">
      <c r="A165" s="5">
        <v>1000</v>
      </c>
      <c r="B165" s="52" t="s">
        <v>66</v>
      </c>
      <c r="C165" s="63"/>
      <c r="D165" s="64">
        <v>10034178</v>
      </c>
      <c r="E165" s="64"/>
      <c r="F165" s="64"/>
      <c r="G165" s="64"/>
      <c r="H165" s="71"/>
      <c r="I165" s="64"/>
      <c r="J165" s="65"/>
      <c r="K165" s="66"/>
      <c r="L165" s="105"/>
      <c r="M165" s="8"/>
      <c r="N165" s="91" t="s">
        <v>291</v>
      </c>
      <c r="O165" s="10">
        <v>24</v>
      </c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P165" s="3" t="s">
        <v>394</v>
      </c>
      <c r="AQ165" s="122" t="str">
        <f t="shared" si="51"/>
        <v>P000457 Open aluminum rivet 4x6</v>
      </c>
    </row>
    <row r="166" spans="1:43" ht="22.5" customHeight="1" x14ac:dyDescent="0.55000000000000004">
      <c r="A166" s="5">
        <v>1000</v>
      </c>
      <c r="B166" s="52" t="s">
        <v>66</v>
      </c>
      <c r="C166" s="63"/>
      <c r="D166" s="64">
        <v>10034179</v>
      </c>
      <c r="E166" s="64"/>
      <c r="F166" s="64"/>
      <c r="G166" s="64"/>
      <c r="H166" s="64"/>
      <c r="I166" s="64"/>
      <c r="J166" s="65"/>
      <c r="K166" s="66"/>
      <c r="L166" s="105"/>
      <c r="M166" s="8"/>
      <c r="N166" s="91" t="s">
        <v>292</v>
      </c>
      <c r="O166" s="10">
        <v>8</v>
      </c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P166" s="3" t="s">
        <v>395</v>
      </c>
      <c r="AQ166" s="122" t="str">
        <f t="shared" si="51"/>
        <v>P003181  Open aluminum rivet 4x10</v>
      </c>
    </row>
    <row r="167" spans="1:43" ht="22.5" customHeight="1" x14ac:dyDescent="0.55000000000000004">
      <c r="A167" s="5">
        <v>1000</v>
      </c>
      <c r="B167" s="52" t="s">
        <v>66</v>
      </c>
      <c r="C167" s="63"/>
      <c r="D167" s="64">
        <v>10030463</v>
      </c>
      <c r="E167" s="64"/>
      <c r="F167" s="64"/>
      <c r="G167" s="64"/>
      <c r="H167" s="64"/>
      <c r="I167" s="64"/>
      <c r="J167" s="65"/>
      <c r="K167" s="66"/>
      <c r="L167" s="105"/>
      <c r="M167" s="8"/>
      <c r="N167" s="91" t="s">
        <v>293</v>
      </c>
      <c r="O167" s="10">
        <v>2</v>
      </c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P167" s="3" t="s">
        <v>396</v>
      </c>
      <c r="AQ167" s="122" t="str">
        <f t="shared" si="51"/>
        <v>P002730  Pneumatic bracket</v>
      </c>
    </row>
    <row r="168" spans="1:43" ht="22.5" customHeight="1" x14ac:dyDescent="0.55000000000000004">
      <c r="A168" s="5">
        <v>1000</v>
      </c>
      <c r="B168" s="52" t="s">
        <v>66</v>
      </c>
      <c r="C168" s="63"/>
      <c r="D168" s="64">
        <v>10034960</v>
      </c>
      <c r="E168" s="119"/>
      <c r="F168" s="64"/>
      <c r="G168" s="64"/>
      <c r="H168" s="71"/>
      <c r="I168" s="64"/>
      <c r="J168" s="65"/>
      <c r="K168" s="66"/>
      <c r="L168" s="105"/>
      <c r="M168" s="8"/>
      <c r="N168" s="91" t="s">
        <v>424</v>
      </c>
      <c r="O168" s="10">
        <v>4</v>
      </c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P168" s="3" t="s">
        <v>397</v>
      </c>
      <c r="AQ168" s="122" t="str">
        <f t="shared" si="51"/>
        <v>P003455 Flat head half hexagon rivet nut</v>
      </c>
    </row>
    <row r="169" spans="1:43" ht="22.5" customHeight="1" x14ac:dyDescent="0.55000000000000004">
      <c r="A169" s="5">
        <v>1000</v>
      </c>
      <c r="B169" s="52" t="s">
        <v>66</v>
      </c>
      <c r="C169" s="63"/>
      <c r="D169" s="64">
        <v>20004240</v>
      </c>
      <c r="E169" s="64"/>
      <c r="F169" s="64"/>
      <c r="G169" s="64"/>
      <c r="H169" s="64"/>
      <c r="I169" s="64"/>
      <c r="J169" s="65"/>
      <c r="K169" s="66"/>
      <c r="L169" s="105"/>
      <c r="M169" s="8"/>
      <c r="N169" s="91" t="s">
        <v>295</v>
      </c>
      <c r="O169" s="10">
        <v>2</v>
      </c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P169" s="3" t="s">
        <v>398</v>
      </c>
      <c r="AQ169" s="122" t="str">
        <f t="shared" si="51"/>
        <v>P002614 Black anti-collision rubber pellets</v>
      </c>
    </row>
    <row r="170" spans="1:43" ht="22.5" customHeight="1" x14ac:dyDescent="0.55000000000000004">
      <c r="A170" s="5">
        <v>1000</v>
      </c>
      <c r="B170" s="52" t="s">
        <v>66</v>
      </c>
      <c r="C170" s="63"/>
      <c r="D170" s="64">
        <v>20004241</v>
      </c>
      <c r="E170" s="64"/>
      <c r="F170" s="64"/>
      <c r="G170" s="64"/>
      <c r="H170" s="71"/>
      <c r="I170" s="64"/>
      <c r="J170" s="65"/>
      <c r="K170" s="66"/>
      <c r="L170" s="105"/>
      <c r="M170" s="8"/>
      <c r="N170" s="91" t="s">
        <v>296</v>
      </c>
      <c r="O170" s="10">
        <v>1</v>
      </c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P170" s="3" t="s">
        <v>399</v>
      </c>
      <c r="AQ170" s="122" t="str">
        <f t="shared" si="51"/>
        <v>P001106 Rubber trademark U.S.GENERAL</v>
      </c>
    </row>
    <row r="171" spans="1:43" ht="22.5" customHeight="1" x14ac:dyDescent="0.55000000000000004">
      <c r="A171" s="5">
        <v>1000</v>
      </c>
      <c r="B171" s="52" t="s">
        <v>66</v>
      </c>
      <c r="C171" s="63"/>
      <c r="D171" s="64">
        <v>20004981</v>
      </c>
      <c r="E171" s="64"/>
      <c r="F171" s="64"/>
      <c r="G171" s="64"/>
      <c r="H171" s="64"/>
      <c r="I171" s="64"/>
      <c r="J171" s="65"/>
      <c r="K171" s="66"/>
      <c r="L171" s="105"/>
      <c r="M171" s="8"/>
      <c r="N171" s="91" t="s">
        <v>297</v>
      </c>
      <c r="O171" s="10">
        <v>1</v>
      </c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P171" s="3" t="s">
        <v>400</v>
      </c>
      <c r="AQ171" s="122" t="str">
        <f t="shared" si="51"/>
        <v>P003300 Rubber trademark SERIES3</v>
      </c>
    </row>
    <row r="172" spans="1:43" ht="22.5" customHeight="1" x14ac:dyDescent="0.55000000000000004">
      <c r="A172" s="5">
        <v>1000</v>
      </c>
      <c r="B172" s="52" t="s">
        <v>66</v>
      </c>
      <c r="C172" s="63"/>
      <c r="D172" s="64">
        <v>20005029</v>
      </c>
      <c r="E172" s="64"/>
      <c r="F172" s="64"/>
      <c r="G172" s="64"/>
      <c r="H172" s="64"/>
      <c r="I172" s="64"/>
      <c r="J172" s="65"/>
      <c r="K172" s="66"/>
      <c r="L172" s="105"/>
      <c r="M172" s="8"/>
      <c r="N172" s="91" t="s">
        <v>298</v>
      </c>
      <c r="O172" s="10">
        <v>3</v>
      </c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P172" s="3" t="s">
        <v>404</v>
      </c>
      <c r="AQ172" s="122" t="str">
        <f t="shared" si="51"/>
        <v>PM060104 PVC pad 167x494x2</v>
      </c>
    </row>
    <row r="173" spans="1:43" ht="22.5" customHeight="1" x14ac:dyDescent="0.55000000000000004">
      <c r="A173" s="5">
        <v>1000</v>
      </c>
      <c r="B173" s="52" t="s">
        <v>66</v>
      </c>
      <c r="C173" s="63"/>
      <c r="D173" s="64">
        <v>20005026</v>
      </c>
      <c r="E173" s="118"/>
      <c r="F173" s="118"/>
      <c r="G173" s="118"/>
      <c r="H173" s="118"/>
      <c r="I173" s="64"/>
      <c r="J173" s="118"/>
      <c r="K173" s="118"/>
      <c r="L173" s="105"/>
      <c r="M173" s="8"/>
      <c r="N173" s="91" t="s">
        <v>299</v>
      </c>
      <c r="O173" s="10">
        <v>4</v>
      </c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P173" s="3" t="s">
        <v>405</v>
      </c>
      <c r="AQ173" s="122" t="str">
        <f t="shared" si="51"/>
        <v>PM060101 PVC pad 566x494x2</v>
      </c>
    </row>
    <row r="174" spans="1:43" ht="22.5" customHeight="1" x14ac:dyDescent="0.55000000000000004">
      <c r="A174" s="5">
        <v>1000</v>
      </c>
      <c r="B174" s="52" t="s">
        <v>66</v>
      </c>
      <c r="C174" s="63"/>
      <c r="D174" s="64">
        <v>20005008</v>
      </c>
      <c r="E174" s="118"/>
      <c r="F174" s="118"/>
      <c r="G174" s="118"/>
      <c r="H174" s="118"/>
      <c r="I174" s="64"/>
      <c r="J174" s="118"/>
      <c r="K174" s="118"/>
      <c r="L174" s="105"/>
      <c r="M174" s="8"/>
      <c r="N174" s="91" t="s">
        <v>300</v>
      </c>
      <c r="O174" s="10">
        <v>1</v>
      </c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P174" s="3" t="s">
        <v>401</v>
      </c>
      <c r="AQ174" s="122" t="str">
        <f t="shared" si="51"/>
        <v>P002731 PVC pad 662x537x2</v>
      </c>
    </row>
    <row r="175" spans="1:43" ht="22.5" customHeight="1" x14ac:dyDescent="0.55000000000000004">
      <c r="A175" s="5">
        <v>1000</v>
      </c>
      <c r="B175" s="52" t="s">
        <v>66</v>
      </c>
      <c r="C175" s="63"/>
      <c r="D175" s="64">
        <v>20006111</v>
      </c>
      <c r="E175" s="118"/>
      <c r="F175" s="118"/>
      <c r="G175" s="118"/>
      <c r="H175" s="118"/>
      <c r="I175" s="64"/>
      <c r="J175" s="118"/>
      <c r="K175" s="118"/>
      <c r="L175" s="105"/>
      <c r="M175" s="8"/>
      <c r="N175" s="91" t="s">
        <v>483</v>
      </c>
      <c r="O175" s="10">
        <v>1</v>
      </c>
      <c r="P175" s="10"/>
      <c r="Q175" s="11"/>
      <c r="R175" s="43"/>
      <c r="X175" s="122"/>
      <c r="Y175" s="50"/>
      <c r="Z175" s="50"/>
      <c r="AA175" s="50"/>
      <c r="AB175" s="50"/>
      <c r="AC175" s="121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P175" s="3" t="s">
        <v>548</v>
      </c>
      <c r="AQ175" s="122" t="str">
        <f t="shared" si="51"/>
        <v>PM030359 CH-2607HGRE,PR six-sided carton</v>
      </c>
    </row>
    <row r="176" spans="1:43" ht="22.5" customHeight="1" x14ac:dyDescent="0.55000000000000004">
      <c r="A176" s="5">
        <v>1000</v>
      </c>
      <c r="B176" s="52" t="s">
        <v>66</v>
      </c>
      <c r="C176" s="63"/>
      <c r="D176" s="64">
        <v>20004952</v>
      </c>
      <c r="E176" s="118"/>
      <c r="F176" s="118"/>
      <c r="G176" s="118"/>
      <c r="H176" s="118"/>
      <c r="I176" s="118"/>
      <c r="J176" s="117"/>
      <c r="K176" s="118"/>
      <c r="L176" s="105"/>
      <c r="M176" s="8"/>
      <c r="N176" s="91" t="s">
        <v>302</v>
      </c>
      <c r="O176" s="10">
        <v>4</v>
      </c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P176" s="3" t="s">
        <v>402</v>
      </c>
      <c r="AQ176" s="122" t="str">
        <f t="shared" si="51"/>
        <v>P002754 Foam edge guard 558x50x50</v>
      </c>
    </row>
    <row r="177" spans="1:43" ht="22.5" customHeight="1" x14ac:dyDescent="0.55000000000000004">
      <c r="A177" s="5">
        <v>1000</v>
      </c>
      <c r="B177" s="52" t="s">
        <v>66</v>
      </c>
      <c r="C177" s="63"/>
      <c r="D177" s="64">
        <v>20005019</v>
      </c>
      <c r="E177" s="118"/>
      <c r="F177" s="118"/>
      <c r="G177" s="118"/>
      <c r="H177" s="118"/>
      <c r="I177" s="118"/>
      <c r="J177" s="117"/>
      <c r="K177" s="118"/>
      <c r="L177" s="105"/>
      <c r="M177" s="8"/>
      <c r="N177" s="91" t="s">
        <v>303</v>
      </c>
      <c r="O177" s="10">
        <v>2</v>
      </c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P177" s="3" t="s">
        <v>407</v>
      </c>
      <c r="AQ177" s="122" t="str">
        <f t="shared" si="51"/>
        <v>PM050296 Bubble board 605×558×20</v>
      </c>
    </row>
    <row r="178" spans="1:43" ht="22.5" customHeight="1" x14ac:dyDescent="0.55000000000000004">
      <c r="A178" s="5">
        <v>1000</v>
      </c>
      <c r="B178" s="52" t="s">
        <v>66</v>
      </c>
      <c r="C178" s="63"/>
      <c r="D178" s="64">
        <v>20005020</v>
      </c>
      <c r="E178" s="118"/>
      <c r="F178" s="118"/>
      <c r="G178" s="118"/>
      <c r="H178" s="118"/>
      <c r="I178" s="118"/>
      <c r="J178" s="117"/>
      <c r="K178" s="118"/>
      <c r="L178" s="105"/>
      <c r="M178" s="8"/>
      <c r="N178" s="91" t="s">
        <v>304</v>
      </c>
      <c r="O178" s="10">
        <v>4</v>
      </c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P178" s="3" t="s">
        <v>408</v>
      </c>
      <c r="AQ178" s="122" t="str">
        <f t="shared" si="51"/>
        <v>PM050297 Bubble board 185×558×20</v>
      </c>
    </row>
    <row r="179" spans="1:43" ht="22.5" customHeight="1" x14ac:dyDescent="0.55000000000000004">
      <c r="A179" s="5">
        <v>1000</v>
      </c>
      <c r="B179" s="52" t="s">
        <v>66</v>
      </c>
      <c r="C179" s="63"/>
      <c r="D179" s="64">
        <v>20005014</v>
      </c>
      <c r="E179" s="118"/>
      <c r="F179" s="118"/>
      <c r="G179" s="118"/>
      <c r="H179" s="118"/>
      <c r="I179" s="118"/>
      <c r="J179" s="117"/>
      <c r="K179" s="118"/>
      <c r="L179" s="105"/>
      <c r="M179" s="8"/>
      <c r="N179" s="91" t="s">
        <v>305</v>
      </c>
      <c r="O179" s="10">
        <v>2</v>
      </c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P179" s="3" t="s">
        <v>409</v>
      </c>
      <c r="AQ179" s="122" t="str">
        <f t="shared" si="51"/>
        <v>PM050213 Bubble board 708×584×20</v>
      </c>
    </row>
    <row r="180" spans="1:43" ht="22.5" customHeight="1" x14ac:dyDescent="0.55000000000000004">
      <c r="A180" s="5">
        <v>1000</v>
      </c>
      <c r="B180" s="52" t="s">
        <v>66</v>
      </c>
      <c r="C180" s="63"/>
      <c r="D180" s="64">
        <v>20004978</v>
      </c>
      <c r="E180" s="118"/>
      <c r="F180" s="71"/>
      <c r="G180" s="118"/>
      <c r="H180" s="118"/>
      <c r="I180" s="64"/>
      <c r="J180" s="65"/>
      <c r="K180" s="66"/>
      <c r="L180" s="105"/>
      <c r="M180" s="8"/>
      <c r="N180" s="91" t="s">
        <v>306</v>
      </c>
      <c r="O180" s="10">
        <v>1</v>
      </c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P180" s="3" t="s">
        <v>410</v>
      </c>
      <c r="AQ180" s="122" t="str">
        <f t="shared" si="51"/>
        <v>PM040152 Plastic bag 1300x1200</v>
      </c>
    </row>
    <row r="181" spans="1:43" ht="22.5" customHeight="1" x14ac:dyDescent="0.55000000000000004">
      <c r="A181" s="5">
        <v>1000</v>
      </c>
      <c r="B181" s="52" t="s">
        <v>66</v>
      </c>
      <c r="C181" s="63"/>
      <c r="D181" s="64">
        <v>20004089</v>
      </c>
      <c r="E181" s="64"/>
      <c r="F181" s="71"/>
      <c r="G181" s="118"/>
      <c r="H181" s="118"/>
      <c r="I181" s="64"/>
      <c r="J181" s="65"/>
      <c r="K181" s="66"/>
      <c r="L181" s="105"/>
      <c r="M181" s="8"/>
      <c r="N181" s="91" t="s">
        <v>462</v>
      </c>
      <c r="O181" s="10">
        <v>0.2</v>
      </c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P181" s="3" t="s">
        <v>549</v>
      </c>
      <c r="AQ181" s="122" t="str">
        <f t="shared" si="51"/>
        <v>M00024 เทปกระดาษกาวย่น Nuvo(LG) 20Y</v>
      </c>
    </row>
    <row r="182" spans="1:43" ht="22.5" customHeight="1" x14ac:dyDescent="0.55000000000000004">
      <c r="A182" s="5">
        <v>1000</v>
      </c>
      <c r="B182" s="52" t="s">
        <v>66</v>
      </c>
      <c r="C182" s="63"/>
      <c r="D182" s="64">
        <v>20004998</v>
      </c>
      <c r="E182" s="64"/>
      <c r="F182" s="64"/>
      <c r="G182" s="64"/>
      <c r="H182" s="71"/>
      <c r="I182" s="64"/>
      <c r="J182" s="64"/>
      <c r="K182" s="65"/>
      <c r="L182" s="105"/>
      <c r="M182" s="8"/>
      <c r="N182" s="91" t="s">
        <v>308</v>
      </c>
      <c r="O182" s="10">
        <v>1</v>
      </c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P182" s="3" t="s">
        <v>412</v>
      </c>
      <c r="AQ182" s="122" t="str">
        <f t="shared" si="51"/>
        <v>PM990004 Black nylon rope</v>
      </c>
    </row>
    <row r="183" spans="1:43" ht="22.5" customHeight="1" x14ac:dyDescent="0.55000000000000004">
      <c r="A183" s="5">
        <v>1000</v>
      </c>
      <c r="B183" s="52" t="s">
        <v>66</v>
      </c>
      <c r="C183" s="63"/>
      <c r="D183" s="64">
        <v>20004973</v>
      </c>
      <c r="E183" s="64"/>
      <c r="F183" s="64"/>
      <c r="G183" s="64"/>
      <c r="H183" s="64"/>
      <c r="I183" s="64"/>
      <c r="J183" s="64"/>
      <c r="K183" s="65"/>
      <c r="L183" s="105"/>
      <c r="M183" s="8"/>
      <c r="N183" s="91" t="s">
        <v>309</v>
      </c>
      <c r="O183" s="10">
        <v>1</v>
      </c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P183" s="3" t="s">
        <v>413</v>
      </c>
      <c r="AQ183" s="122" t="str">
        <f t="shared" si="51"/>
        <v>PM040095 Sealed bag 70x80</v>
      </c>
    </row>
    <row r="184" spans="1:43" ht="22.5" customHeight="1" x14ac:dyDescent="0.55000000000000004">
      <c r="A184" s="5">
        <v>1000</v>
      </c>
      <c r="B184" s="52" t="s">
        <v>66</v>
      </c>
      <c r="C184" s="63"/>
      <c r="D184" s="64">
        <v>20004983</v>
      </c>
      <c r="E184" s="64"/>
      <c r="F184" s="64"/>
      <c r="G184" s="64"/>
      <c r="H184" s="64"/>
      <c r="I184" s="64"/>
      <c r="J184" s="64"/>
      <c r="K184" s="65"/>
      <c r="L184" s="105"/>
      <c r="M184" s="8"/>
      <c r="N184" s="91" t="s">
        <v>310</v>
      </c>
      <c r="O184" s="10">
        <v>1</v>
      </c>
      <c r="P184" s="10"/>
      <c r="Q184" s="11"/>
      <c r="R184" s="43"/>
      <c r="X184" s="122"/>
      <c r="Y184" s="50"/>
      <c r="Z184" s="50"/>
      <c r="AA184" s="50"/>
      <c r="AB184" s="50"/>
      <c r="AC184" s="121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P184" s="3" t="s">
        <v>414</v>
      </c>
      <c r="AQ184" s="122" t="str">
        <f t="shared" si="51"/>
        <v>PM080418 Trademark sticker</v>
      </c>
    </row>
    <row r="185" spans="1:43" ht="22.5" customHeight="1" x14ac:dyDescent="0.55000000000000004">
      <c r="A185" s="5">
        <v>1000</v>
      </c>
      <c r="B185" s="52" t="s">
        <v>66</v>
      </c>
      <c r="C185" s="63"/>
      <c r="D185" s="64">
        <v>20006114</v>
      </c>
      <c r="E185" s="64"/>
      <c r="F185" s="64"/>
      <c r="G185" s="64"/>
      <c r="H185" s="64"/>
      <c r="I185" s="64"/>
      <c r="J185" s="64"/>
      <c r="K185" s="65"/>
      <c r="L185" s="105"/>
      <c r="M185" s="8"/>
      <c r="N185" s="91" t="s">
        <v>498</v>
      </c>
      <c r="O185" s="10">
        <v>1</v>
      </c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P185" s="3" t="s">
        <v>550</v>
      </c>
      <c r="AQ185" s="122" t="str">
        <f t="shared" si="51"/>
        <v>PM090180 CH-2607HPR English manual</v>
      </c>
    </row>
    <row r="186" spans="1:43" ht="22.5" customHeight="1" x14ac:dyDescent="0.55000000000000004">
      <c r="A186" s="5">
        <v>1000</v>
      </c>
      <c r="B186" s="52" t="s">
        <v>66</v>
      </c>
      <c r="C186" s="63"/>
      <c r="D186" s="64">
        <v>20006115</v>
      </c>
      <c r="E186" s="64"/>
      <c r="F186" s="64"/>
      <c r="G186" s="64"/>
      <c r="H186" s="64"/>
      <c r="I186" s="118"/>
      <c r="J186" s="64"/>
      <c r="K186" s="65"/>
      <c r="L186" s="105"/>
      <c r="M186" s="8"/>
      <c r="N186" s="91" t="s">
        <v>499</v>
      </c>
      <c r="O186" s="10">
        <v>1</v>
      </c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P186" s="3" t="s">
        <v>551</v>
      </c>
      <c r="AQ186" s="122" t="str">
        <f t="shared" si="51"/>
        <v>PM080689 CH-2607HPR large warning label</v>
      </c>
    </row>
    <row r="187" spans="1:43" ht="22.5" customHeight="1" x14ac:dyDescent="0.55000000000000004">
      <c r="A187" s="5">
        <v>1000</v>
      </c>
      <c r="B187" s="52" t="s">
        <v>66</v>
      </c>
      <c r="C187" s="63"/>
      <c r="D187" s="64">
        <v>20006116</v>
      </c>
      <c r="E187" s="64"/>
      <c r="F187" s="64"/>
      <c r="G187" s="64"/>
      <c r="H187" s="71"/>
      <c r="I187" s="118"/>
      <c r="J187" s="64"/>
      <c r="K187" s="65"/>
      <c r="L187" s="105"/>
      <c r="M187" s="8"/>
      <c r="N187" s="91" t="s">
        <v>500</v>
      </c>
      <c r="O187" s="10">
        <v>4</v>
      </c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P187" s="3" t="s">
        <v>552</v>
      </c>
      <c r="AQ187" s="122" t="str">
        <f t="shared" si="51"/>
        <v>PM080690 CH-2607HPR color sticker</v>
      </c>
    </row>
    <row r="188" spans="1:43" ht="22.5" customHeight="1" x14ac:dyDescent="0.55000000000000004">
      <c r="A188" s="5">
        <v>1000</v>
      </c>
      <c r="B188" s="52" t="s">
        <v>66</v>
      </c>
      <c r="C188" s="63"/>
      <c r="D188" s="64">
        <v>20004982</v>
      </c>
      <c r="E188" s="64"/>
      <c r="F188" s="64"/>
      <c r="G188" s="64"/>
      <c r="H188" s="64"/>
      <c r="I188" s="118"/>
      <c r="J188" s="64"/>
      <c r="K188" s="65"/>
      <c r="L188" s="105"/>
      <c r="M188" s="8"/>
      <c r="N188" s="91" t="s">
        <v>314</v>
      </c>
      <c r="O188" s="10">
        <v>2</v>
      </c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P188" s="3" t="s">
        <v>418</v>
      </c>
      <c r="AQ188" s="122" t="str">
        <f t="shared" si="51"/>
        <v>PM080101 Warning label</v>
      </c>
    </row>
    <row r="189" spans="1:43" ht="22.5" customHeight="1" x14ac:dyDescent="0.55000000000000004">
      <c r="A189" s="5">
        <v>1000</v>
      </c>
      <c r="B189" s="52" t="s">
        <v>66</v>
      </c>
      <c r="C189" s="63"/>
      <c r="D189" s="64">
        <v>20004985</v>
      </c>
      <c r="E189" s="64"/>
      <c r="F189" s="64"/>
      <c r="G189" s="64"/>
      <c r="H189" s="64"/>
      <c r="I189" s="118"/>
      <c r="J189" s="64"/>
      <c r="K189" s="65"/>
      <c r="L189" s="105"/>
      <c r="M189" s="8"/>
      <c r="N189" s="91" t="s">
        <v>315</v>
      </c>
      <c r="O189" s="10">
        <v>4</v>
      </c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P189" s="3" t="s">
        <v>419</v>
      </c>
      <c r="AQ189" s="122" t="str">
        <f t="shared" si="51"/>
        <v>PM080420 Carton tracking code label</v>
      </c>
    </row>
    <row r="190" spans="1:43" ht="22.5" customHeight="1" x14ac:dyDescent="0.55000000000000004">
      <c r="A190" s="5">
        <v>1000</v>
      </c>
      <c r="B190" s="52" t="s">
        <v>66</v>
      </c>
      <c r="C190" s="63"/>
      <c r="D190" s="64">
        <v>20005593</v>
      </c>
      <c r="E190" s="118"/>
      <c r="F190" s="118"/>
      <c r="G190" s="118"/>
      <c r="H190" s="118"/>
      <c r="I190" s="64"/>
      <c r="J190" s="118"/>
      <c r="K190" s="118"/>
      <c r="L190" s="105"/>
      <c r="M190" s="8"/>
      <c r="N190" s="91" t="s">
        <v>486</v>
      </c>
      <c r="O190" s="10">
        <v>2</v>
      </c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P190" s="3" t="s">
        <v>553</v>
      </c>
      <c r="AQ190" s="122" t="str">
        <f t="shared" si="51"/>
        <v>PM080541 PO Box Mark</v>
      </c>
    </row>
    <row r="191" spans="1:43" ht="22.5" customHeight="1" x14ac:dyDescent="0.55000000000000004">
      <c r="A191" s="5">
        <v>1000</v>
      </c>
      <c r="B191" s="52" t="s">
        <v>66</v>
      </c>
      <c r="C191" s="63"/>
      <c r="D191" s="64">
        <v>20005594</v>
      </c>
      <c r="E191" s="144"/>
      <c r="F191" s="118"/>
      <c r="G191" s="118"/>
      <c r="H191" s="118"/>
      <c r="I191" s="64"/>
      <c r="J191" s="118"/>
      <c r="K191" s="118"/>
      <c r="L191" s="105"/>
      <c r="M191" s="8"/>
      <c r="N191" s="91" t="s">
        <v>487</v>
      </c>
      <c r="O191" s="10">
        <v>1</v>
      </c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P191" s="3" t="s">
        <v>554</v>
      </c>
      <c r="AQ191" s="122" t="str">
        <f t="shared" si="51"/>
        <v>PM080545 Production date sticker</v>
      </c>
    </row>
    <row r="192" spans="1:43" ht="22.5" customHeight="1" x14ac:dyDescent="0.55000000000000004">
      <c r="A192" s="5"/>
      <c r="B192" s="52"/>
      <c r="C192" s="63"/>
      <c r="D192" s="64">
        <v>20005987</v>
      </c>
      <c r="E192" s="144"/>
      <c r="F192" s="118"/>
      <c r="G192" s="118"/>
      <c r="H192" s="118"/>
      <c r="I192" s="118"/>
      <c r="J192" s="117"/>
      <c r="K192" s="118"/>
      <c r="L192" s="105"/>
      <c r="M192" s="8"/>
      <c r="N192" s="91" t="s">
        <v>482</v>
      </c>
      <c r="O192" s="10">
        <v>4.5</v>
      </c>
      <c r="P192" s="10"/>
      <c r="Q192" s="11"/>
      <c r="R192" s="43"/>
      <c r="X192" s="122"/>
      <c r="Y192" s="50"/>
      <c r="Z192" s="50"/>
      <c r="AA192" s="50"/>
      <c r="AB192" s="50"/>
      <c r="AC192" s="121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P192" s="3" t="s">
        <v>555</v>
      </c>
      <c r="AQ192" s="122" t="str">
        <f t="shared" si="51"/>
        <v>M00012 Tape OPP 100Y (สีใส)</v>
      </c>
    </row>
    <row r="193" spans="1:43" ht="22.5" customHeight="1" x14ac:dyDescent="0.55000000000000004">
      <c r="A193" s="5">
        <v>1000</v>
      </c>
      <c r="B193" s="52" t="s">
        <v>66</v>
      </c>
      <c r="C193" s="63"/>
      <c r="D193" s="64">
        <v>10036298</v>
      </c>
      <c r="E193" s="144"/>
      <c r="F193" s="118"/>
      <c r="G193" s="118"/>
      <c r="H193" s="118"/>
      <c r="I193" s="118"/>
      <c r="J193" s="117"/>
      <c r="K193" s="118"/>
      <c r="L193" s="105"/>
      <c r="M193" s="8"/>
      <c r="N193" s="91" t="s">
        <v>479</v>
      </c>
      <c r="O193" s="10">
        <v>0.02</v>
      </c>
      <c r="P193" s="10"/>
      <c r="Q193" s="11"/>
      <c r="R193" s="43"/>
      <c r="X193" s="122"/>
      <c r="Y193" s="50"/>
      <c r="Z193" s="50"/>
      <c r="AA193" s="50"/>
      <c r="AB193" s="50"/>
      <c r="AC193" s="121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P193" s="3" t="s">
        <v>556</v>
      </c>
      <c r="AQ193" s="122" t="str">
        <f t="shared" si="51"/>
        <v>กระดาษทรายกลมหลังกาว 5" No.80 A275 Alu.</v>
      </c>
    </row>
    <row r="194" spans="1:43" ht="22.5" customHeight="1" x14ac:dyDescent="0.55000000000000004">
      <c r="A194" s="5">
        <v>1000</v>
      </c>
      <c r="B194" s="52" t="s">
        <v>66</v>
      </c>
      <c r="C194" s="63"/>
      <c r="D194" s="64">
        <v>10036299</v>
      </c>
      <c r="E194" s="144"/>
      <c r="F194" s="118"/>
      <c r="G194" s="118"/>
      <c r="H194" s="118"/>
      <c r="I194" s="118"/>
      <c r="J194" s="117"/>
      <c r="K194" s="118"/>
      <c r="L194" s="105"/>
      <c r="M194" s="8"/>
      <c r="N194" s="91" t="s">
        <v>480</v>
      </c>
      <c r="O194" s="10">
        <v>0.05</v>
      </c>
      <c r="P194" s="10"/>
      <c r="Q194" s="11"/>
      <c r="R194" s="43"/>
      <c r="X194" s="122"/>
      <c r="Y194" s="50"/>
      <c r="Z194" s="50"/>
      <c r="AA194" s="50"/>
      <c r="AB194" s="50"/>
      <c r="AC194" s="121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P194" s="3" t="s">
        <v>557</v>
      </c>
      <c r="AQ194" s="122" t="str">
        <f t="shared" si="51"/>
        <v>ใบปัดกระดาษทรายซ้อน 4" #80/SUMO</v>
      </c>
    </row>
    <row r="195" spans="1:43" ht="22.5" customHeight="1" x14ac:dyDescent="0.55000000000000004">
      <c r="A195" s="5">
        <v>1000</v>
      </c>
      <c r="B195" s="52" t="s">
        <v>66</v>
      </c>
      <c r="C195" s="63"/>
      <c r="D195" s="64">
        <v>10036337</v>
      </c>
      <c r="E195" s="144"/>
      <c r="F195" s="71"/>
      <c r="G195" s="118"/>
      <c r="H195" s="118"/>
      <c r="I195" s="64"/>
      <c r="J195" s="65"/>
      <c r="K195" s="66"/>
      <c r="L195" s="105"/>
      <c r="M195" s="8"/>
      <c r="N195" s="91" t="s">
        <v>481</v>
      </c>
      <c r="O195" s="10">
        <v>5.0000000000000001E-3</v>
      </c>
      <c r="P195" s="10"/>
      <c r="Q195" s="11"/>
      <c r="R195" s="43"/>
      <c r="X195" s="122"/>
      <c r="Y195" s="50"/>
      <c r="Z195" s="50"/>
      <c r="AA195" s="50"/>
      <c r="AB195" s="50"/>
      <c r="AC195" s="121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P195" s="3" t="s">
        <v>558</v>
      </c>
      <c r="AQ195" s="122" t="str">
        <f t="shared" si="51"/>
        <v>น้ำมันกอฮอล์ EAGLE อย่างดี เกรดสูง(9กก.)</v>
      </c>
    </row>
    <row r="196" spans="1:43" ht="22.5" customHeight="1" x14ac:dyDescent="0.55000000000000004">
      <c r="A196" s="5">
        <v>1000</v>
      </c>
      <c r="B196" s="52" t="s">
        <v>66</v>
      </c>
      <c r="C196" s="63"/>
      <c r="D196" s="64">
        <v>20005152</v>
      </c>
      <c r="E196" s="64"/>
      <c r="F196" s="71"/>
      <c r="G196" s="118"/>
      <c r="H196" s="118"/>
      <c r="I196" s="64"/>
      <c r="J196" s="65"/>
      <c r="K196" s="66"/>
      <c r="L196" s="105"/>
      <c r="M196" s="8"/>
      <c r="N196" s="91" t="s">
        <v>488</v>
      </c>
      <c r="O196" s="10">
        <v>0.2</v>
      </c>
      <c r="P196" s="10"/>
      <c r="Q196" s="11"/>
      <c r="R196" s="43"/>
      <c r="X196" s="122"/>
      <c r="Y196" s="50"/>
      <c r="Z196" s="50"/>
      <c r="AA196" s="50"/>
      <c r="AB196" s="50"/>
      <c r="AC196" s="121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P196" s="3" t="s">
        <v>421</v>
      </c>
      <c r="AQ196" s="122" t="str">
        <f t="shared" si="51"/>
        <v>PM990002 White packaging HV12-18W</v>
      </c>
    </row>
    <row r="197" spans="1:43" ht="22.5" customHeight="1" x14ac:dyDescent="0.55000000000000004">
      <c r="A197" s="5">
        <v>1000</v>
      </c>
      <c r="B197" s="52" t="s">
        <v>66</v>
      </c>
      <c r="C197" s="63"/>
      <c r="D197" s="64">
        <v>10036843</v>
      </c>
      <c r="E197" s="64"/>
      <c r="F197" s="64"/>
      <c r="G197" s="64"/>
      <c r="H197" s="71"/>
      <c r="I197" s="64"/>
      <c r="J197" s="64"/>
      <c r="K197" s="65"/>
      <c r="L197" s="105"/>
      <c r="M197" s="8"/>
      <c r="N197" s="91" t="s">
        <v>511</v>
      </c>
      <c r="O197" s="10">
        <v>2.5000000000000001E-2</v>
      </c>
      <c r="P197" s="10"/>
      <c r="Q197" s="11"/>
      <c r="R197" s="43"/>
      <c r="X197" s="122"/>
      <c r="Y197" s="50"/>
      <c r="Z197" s="50"/>
      <c r="AA197" s="50"/>
      <c r="AB197" s="50"/>
      <c r="AC197" s="121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P197" s="3" t="s">
        <v>559</v>
      </c>
      <c r="AQ197" s="122" t="str">
        <f t="shared" si="51"/>
        <v>AIR DRYING CPI PURPLE(TOUCH UP)</v>
      </c>
    </row>
    <row r="198" spans="1:43" ht="22.5" customHeight="1" x14ac:dyDescent="0.55000000000000004">
      <c r="A198" s="5">
        <v>1000</v>
      </c>
      <c r="B198" s="52" t="s">
        <v>66</v>
      </c>
      <c r="C198" s="63"/>
      <c r="D198" s="64"/>
      <c r="E198" s="64"/>
      <c r="F198" s="64"/>
      <c r="G198" s="64"/>
      <c r="H198" s="64"/>
      <c r="I198" s="64"/>
      <c r="J198" s="64"/>
      <c r="K198" s="65"/>
      <c r="L198" s="105"/>
      <c r="M198" s="8"/>
      <c r="N198" s="91"/>
      <c r="O198" s="10"/>
      <c r="P198" s="10"/>
      <c r="Q198" s="11"/>
      <c r="R198" s="43"/>
      <c r="X198" s="122"/>
      <c r="Y198" s="50"/>
      <c r="Z198" s="50"/>
      <c r="AA198" s="50"/>
      <c r="AB198" s="50"/>
      <c r="AC198" s="121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</row>
    <row r="199" spans="1:43" ht="22.5" customHeight="1" x14ac:dyDescent="0.55000000000000004">
      <c r="A199" s="5">
        <v>1000</v>
      </c>
      <c r="B199" s="52" t="s">
        <v>66</v>
      </c>
      <c r="C199" s="63"/>
      <c r="D199" s="64"/>
      <c r="E199" s="64"/>
      <c r="F199" s="64"/>
      <c r="G199" s="64"/>
      <c r="H199" s="64"/>
      <c r="I199" s="64"/>
      <c r="J199" s="64"/>
      <c r="K199" s="65"/>
      <c r="L199" s="105"/>
      <c r="M199" s="8"/>
      <c r="N199" s="91"/>
      <c r="O199" s="10"/>
      <c r="P199" s="10"/>
      <c r="Q199" s="11"/>
      <c r="R199" s="43"/>
      <c r="X199" s="122"/>
      <c r="Y199" s="50"/>
      <c r="Z199" s="50"/>
      <c r="AA199" s="50"/>
      <c r="AB199" s="50"/>
      <c r="AC199" s="121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</row>
    <row r="200" spans="1:43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118"/>
      <c r="I200" s="118"/>
      <c r="J200" s="64"/>
      <c r="K200" s="65"/>
      <c r="L200" s="105"/>
      <c r="M200" s="8"/>
      <c r="N200" s="91"/>
      <c r="O200" s="10"/>
      <c r="P200" s="10"/>
      <c r="Q200" s="11"/>
      <c r="R200" s="43"/>
      <c r="X200" s="122"/>
      <c r="Y200" s="50"/>
      <c r="Z200" s="50"/>
      <c r="AA200" s="50"/>
      <c r="AB200" s="50"/>
      <c r="AC200" s="121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</row>
    <row r="201" spans="1:43" ht="22.5" customHeight="1" x14ac:dyDescent="0.55000000000000004">
      <c r="A201" s="5">
        <v>1000</v>
      </c>
      <c r="B201" s="52" t="s">
        <v>66</v>
      </c>
      <c r="C201" s="63"/>
      <c r="D201" s="64"/>
      <c r="E201" s="64"/>
      <c r="F201" s="64"/>
      <c r="G201" s="64"/>
      <c r="H201" s="118"/>
      <c r="I201" s="118"/>
      <c r="J201" s="64"/>
      <c r="K201" s="65"/>
      <c r="L201" s="105"/>
      <c r="M201" s="8"/>
      <c r="N201" s="91"/>
      <c r="O201" s="10"/>
      <c r="P201" s="10"/>
      <c r="Q201" s="11"/>
      <c r="R201" s="43"/>
      <c r="X201" s="122"/>
      <c r="Y201" s="50"/>
      <c r="Z201" s="50"/>
      <c r="AA201" s="50"/>
      <c r="AB201" s="50"/>
      <c r="AC201" s="121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</row>
    <row r="202" spans="1:43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71"/>
      <c r="I202" s="118"/>
      <c r="J202" s="64"/>
      <c r="K202" s="65"/>
      <c r="L202" s="105"/>
      <c r="M202" s="8"/>
      <c r="N202" s="91"/>
      <c r="O202" s="10"/>
      <c r="P202" s="10"/>
      <c r="Q202" s="11"/>
      <c r="R202" s="43"/>
      <c r="X202" s="122"/>
      <c r="Y202" s="50"/>
      <c r="Z202" s="50"/>
      <c r="AA202" s="50"/>
      <c r="AB202" s="50"/>
      <c r="AC202" s="121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</row>
    <row r="203" spans="1:43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118"/>
      <c r="J203" s="64"/>
      <c r="K203" s="65"/>
      <c r="L203" s="105"/>
      <c r="M203" s="8"/>
      <c r="N203" s="91"/>
      <c r="O203" s="10"/>
      <c r="P203" s="10"/>
      <c r="Q203" s="11"/>
      <c r="R203" s="43"/>
      <c r="X203" s="122"/>
      <c r="Y203" s="50"/>
      <c r="Z203" s="50"/>
      <c r="AA203" s="50"/>
      <c r="AB203" s="50"/>
      <c r="AC203" s="121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 spans="1:43" ht="22.5" customHeight="1" x14ac:dyDescent="0.55000000000000004">
      <c r="A204" s="5">
        <v>1000</v>
      </c>
      <c r="B204" s="52" t="s">
        <v>66</v>
      </c>
      <c r="C204" s="63"/>
      <c r="D204" s="64"/>
      <c r="E204" s="64"/>
      <c r="F204" s="64"/>
      <c r="G204" s="64"/>
      <c r="H204" s="64"/>
      <c r="I204" s="118"/>
      <c r="J204" s="64"/>
      <c r="K204" s="65"/>
      <c r="L204" s="105"/>
      <c r="M204" s="8"/>
      <c r="N204" s="91"/>
      <c r="O204" s="10"/>
      <c r="P204" s="10"/>
      <c r="Q204" s="11"/>
      <c r="R204" s="43"/>
      <c r="X204" s="122"/>
      <c r="Y204" s="50"/>
      <c r="Z204" s="50"/>
      <c r="AA204" s="50"/>
      <c r="AB204" s="50"/>
      <c r="AC204" s="121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</row>
    <row r="205" spans="1:43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118"/>
      <c r="I205" s="64"/>
      <c r="J205" s="118"/>
      <c r="K205" s="118"/>
      <c r="L205" s="105"/>
      <c r="M205" s="8"/>
      <c r="N205" s="91"/>
      <c r="O205" s="10"/>
      <c r="P205" s="10"/>
      <c r="Q205" s="11"/>
      <c r="R205" s="43"/>
      <c r="X205" s="122"/>
      <c r="Y205" s="50"/>
      <c r="Z205" s="50"/>
      <c r="AA205" s="50"/>
      <c r="AB205" s="50"/>
      <c r="AC205" s="121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</row>
    <row r="206" spans="1:43" ht="22.5" customHeight="1" x14ac:dyDescent="0.55000000000000004">
      <c r="A206" s="5">
        <v>1000</v>
      </c>
      <c r="B206" s="52" t="s">
        <v>66</v>
      </c>
      <c r="C206" s="63"/>
      <c r="D206" s="64"/>
      <c r="E206" s="118"/>
      <c r="F206" s="118"/>
      <c r="G206" s="118"/>
      <c r="H206" s="118"/>
      <c r="I206" s="64"/>
      <c r="J206" s="118"/>
      <c r="K206" s="118"/>
      <c r="L206" s="105"/>
      <c r="M206" s="8"/>
      <c r="N206" s="91"/>
      <c r="O206" s="10"/>
      <c r="P206" s="10"/>
      <c r="Q206" s="11"/>
      <c r="R206" s="43"/>
      <c r="X206" s="122"/>
      <c r="Y206" s="50"/>
      <c r="Z206" s="50"/>
      <c r="AA206" s="50"/>
      <c r="AB206" s="50"/>
      <c r="AC206" s="121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</row>
    <row r="207" spans="1:43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118"/>
      <c r="I207" s="64"/>
      <c r="J207" s="118"/>
      <c r="K207" s="118"/>
      <c r="L207" s="105"/>
      <c r="M207" s="8"/>
      <c r="N207" s="91"/>
      <c r="O207" s="10"/>
      <c r="P207" s="10"/>
      <c r="Q207" s="11"/>
      <c r="R207" s="43"/>
      <c r="X207" s="122"/>
      <c r="Y207" s="50"/>
      <c r="Z207" s="50"/>
      <c r="AA207" s="50"/>
      <c r="AB207" s="50"/>
      <c r="AC207" s="121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</row>
    <row r="208" spans="1:43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118"/>
      <c r="I208" s="118"/>
      <c r="J208" s="117"/>
      <c r="K208" s="118"/>
      <c r="L208" s="105"/>
      <c r="M208" s="8"/>
      <c r="N208" s="91"/>
      <c r="O208" s="10"/>
      <c r="P208" s="10"/>
      <c r="Q208" s="11"/>
      <c r="R208" s="43"/>
      <c r="X208" s="122"/>
      <c r="Y208" s="50"/>
      <c r="Z208" s="50"/>
      <c r="AA208" s="50"/>
      <c r="AB208" s="50"/>
      <c r="AC208" s="121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118"/>
      <c r="F209" s="118"/>
      <c r="G209" s="118"/>
      <c r="H209" s="118"/>
      <c r="I209" s="118"/>
      <c r="J209" s="117"/>
      <c r="K209" s="118"/>
      <c r="L209" s="105"/>
      <c r="M209" s="8"/>
      <c r="N209" s="91"/>
      <c r="O209" s="10"/>
      <c r="P209" s="10"/>
      <c r="Q209" s="11"/>
      <c r="R209" s="43"/>
      <c r="X209" s="122"/>
      <c r="Y209" s="50"/>
      <c r="Z209" s="50"/>
      <c r="AA209" s="50"/>
      <c r="AB209" s="50"/>
      <c r="AC209" s="121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118"/>
      <c r="I210" s="118"/>
      <c r="J210" s="117"/>
      <c r="K210" s="118"/>
      <c r="L210" s="105"/>
      <c r="M210" s="8"/>
      <c r="N210" s="91"/>
      <c r="O210" s="10"/>
      <c r="P210" s="10"/>
      <c r="Q210" s="11"/>
      <c r="R210" s="43"/>
      <c r="X210" s="122"/>
      <c r="Y210" s="50"/>
      <c r="Z210" s="50"/>
      <c r="AA210" s="50"/>
      <c r="AB210" s="50"/>
      <c r="AC210" s="121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118"/>
      <c r="I211" s="118"/>
      <c r="J211" s="117"/>
      <c r="K211" s="118"/>
      <c r="L211" s="105"/>
      <c r="M211" s="8"/>
      <c r="N211" s="91"/>
      <c r="O211" s="10"/>
      <c r="P211" s="10"/>
      <c r="Q211" s="11"/>
      <c r="R211" s="43"/>
      <c r="X211" s="122"/>
      <c r="Y211" s="50"/>
      <c r="Z211" s="50"/>
      <c r="AA211" s="50"/>
      <c r="AB211" s="50"/>
      <c r="AC211" s="121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118"/>
      <c r="H212" s="118"/>
      <c r="I212" s="118"/>
      <c r="J212" s="118"/>
      <c r="K212" s="65"/>
      <c r="L212" s="105"/>
      <c r="M212" s="8"/>
      <c r="N212" s="91"/>
      <c r="O212" s="10"/>
      <c r="P212" s="10"/>
      <c r="Q212" s="11"/>
      <c r="R212" s="43"/>
      <c r="X212" s="122"/>
      <c r="Y212" s="50"/>
      <c r="Z212" s="50"/>
      <c r="AA212" s="50"/>
      <c r="AB212" s="50"/>
      <c r="AC212" s="121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118"/>
      <c r="H213" s="118"/>
      <c r="I213" s="118"/>
      <c r="J213" s="118"/>
      <c r="K213" s="65"/>
      <c r="L213" s="105"/>
      <c r="M213" s="8"/>
      <c r="N213" s="91"/>
      <c r="O213" s="10"/>
      <c r="P213" s="10"/>
      <c r="Q213" s="11"/>
      <c r="R213" s="43"/>
      <c r="X213" s="122"/>
      <c r="Y213" s="50"/>
      <c r="Z213" s="50"/>
      <c r="AA213" s="50"/>
      <c r="AB213" s="50"/>
      <c r="AC213" s="121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4"/>
      <c r="I214" s="118"/>
      <c r="J214" s="118"/>
      <c r="K214" s="118"/>
      <c r="L214" s="105"/>
      <c r="M214" s="8"/>
      <c r="N214" s="91"/>
      <c r="O214" s="10"/>
      <c r="P214" s="10"/>
      <c r="Q214" s="11"/>
      <c r="R214" s="43"/>
      <c r="X214" s="122"/>
      <c r="Y214" s="50"/>
      <c r="Z214" s="50"/>
      <c r="AA214" s="50"/>
      <c r="AB214" s="50"/>
      <c r="AC214" s="121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4"/>
      <c r="I215" s="64"/>
      <c r="J215" s="118"/>
      <c r="K215" s="118"/>
      <c r="L215" s="105"/>
      <c r="M215" s="8"/>
      <c r="N215" s="91"/>
      <c r="O215" s="10"/>
      <c r="P215" s="10"/>
      <c r="Q215" s="11"/>
      <c r="R215" s="43"/>
      <c r="X215" s="122"/>
      <c r="Y215" s="50"/>
      <c r="Z215" s="50"/>
      <c r="AA215" s="50"/>
      <c r="AB215" s="50"/>
      <c r="AC215" s="121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4"/>
      <c r="I216" s="64"/>
      <c r="J216" s="64"/>
      <c r="K216" s="118"/>
      <c r="L216" s="105"/>
      <c r="M216" s="8"/>
      <c r="N216" s="91"/>
      <c r="O216" s="10"/>
      <c r="P216" s="10"/>
      <c r="Q216" s="11"/>
      <c r="R216" s="43"/>
      <c r="X216" s="122"/>
      <c r="Y216" s="50"/>
      <c r="Z216" s="50"/>
      <c r="AA216" s="50"/>
      <c r="AB216" s="50"/>
      <c r="AC216" s="121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4"/>
      <c r="J217" s="64"/>
      <c r="K217" s="64"/>
      <c r="L217" s="105"/>
      <c r="M217" s="8"/>
      <c r="N217" s="91"/>
      <c r="O217" s="10"/>
      <c r="P217" s="10"/>
      <c r="Q217" s="11"/>
      <c r="R217" s="43"/>
      <c r="X217" s="122"/>
      <c r="Y217" s="50"/>
      <c r="Z217" s="50"/>
      <c r="AA217" s="50"/>
      <c r="AB217" s="50"/>
      <c r="AC217" s="121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4"/>
      <c r="I218" s="64"/>
      <c r="J218" s="64"/>
      <c r="K218" s="64"/>
      <c r="L218" s="105"/>
      <c r="M218" s="8"/>
      <c r="N218" s="91"/>
      <c r="O218" s="10"/>
      <c r="P218" s="10"/>
      <c r="Q218" s="11"/>
      <c r="R218" s="43"/>
      <c r="X218" s="122"/>
      <c r="Y218" s="50"/>
      <c r="Z218" s="50"/>
      <c r="AA218" s="50"/>
      <c r="AB218" s="50"/>
      <c r="AC218" s="121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5"/>
      <c r="M219" s="8"/>
      <c r="N219" s="91"/>
      <c r="O219" s="10"/>
      <c r="P219" s="10"/>
      <c r="Q219" s="11"/>
      <c r="R219" s="43"/>
      <c r="X219" s="122"/>
      <c r="Y219" s="50"/>
      <c r="Z219" s="50"/>
      <c r="AA219" s="50"/>
      <c r="AB219" s="50"/>
      <c r="AC219" s="121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4"/>
      <c r="L220" s="105"/>
      <c r="M220" s="8"/>
      <c r="N220" s="91"/>
      <c r="O220" s="10"/>
      <c r="P220" s="10"/>
      <c r="Q220" s="11"/>
      <c r="R220" s="43"/>
      <c r="X220" s="122"/>
      <c r="Y220" s="50"/>
      <c r="Z220" s="50"/>
      <c r="AA220" s="50"/>
      <c r="AB220" s="50"/>
      <c r="AC220" s="121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4"/>
      <c r="L221" s="105"/>
      <c r="M221" s="8"/>
      <c r="N221" s="91"/>
      <c r="O221" s="10"/>
      <c r="P221" s="10"/>
      <c r="Q221" s="11"/>
      <c r="R221" s="43"/>
      <c r="X221" s="122"/>
      <c r="Y221" s="50"/>
      <c r="Z221" s="50"/>
      <c r="AA221" s="50"/>
      <c r="AB221" s="50"/>
      <c r="AC221" s="121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4"/>
      <c r="I222" s="118"/>
      <c r="J222" s="64"/>
      <c r="K222" s="64"/>
      <c r="L222" s="105"/>
      <c r="M222" s="8"/>
      <c r="N222" s="91"/>
      <c r="O222" s="10"/>
      <c r="P222" s="10"/>
      <c r="Q222" s="11"/>
      <c r="R222" s="43"/>
      <c r="X222" s="122"/>
      <c r="Y222" s="50"/>
      <c r="Z222" s="50"/>
      <c r="AA222" s="50"/>
      <c r="AB222" s="50"/>
      <c r="AC222" s="121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118"/>
      <c r="J223" s="64"/>
      <c r="K223" s="64"/>
      <c r="L223" s="105"/>
      <c r="M223" s="8"/>
      <c r="N223" s="91"/>
      <c r="O223" s="10"/>
      <c r="P223" s="10"/>
      <c r="Q223" s="11"/>
      <c r="R223" s="43"/>
      <c r="X223" s="122"/>
      <c r="Y223" s="50"/>
      <c r="Z223" s="50"/>
      <c r="AA223" s="50"/>
      <c r="AB223" s="50"/>
      <c r="AC223" s="121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4"/>
      <c r="I224" s="64"/>
      <c r="J224" s="64"/>
      <c r="K224" s="64"/>
      <c r="L224" s="105"/>
      <c r="M224" s="8"/>
      <c r="N224" s="91"/>
      <c r="O224" s="10"/>
      <c r="P224" s="10"/>
      <c r="Q224" s="11"/>
      <c r="R224" s="43"/>
      <c r="X224" s="122"/>
      <c r="Y224" s="50"/>
      <c r="Z224" s="50"/>
      <c r="AA224" s="50"/>
      <c r="AB224" s="50"/>
      <c r="AC224" s="121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4"/>
      <c r="L225" s="105"/>
      <c r="M225" s="8"/>
      <c r="N225" s="91"/>
      <c r="O225" s="10"/>
      <c r="P225" s="10"/>
      <c r="Q225" s="11"/>
      <c r="R225" s="43"/>
      <c r="X225" s="122"/>
      <c r="Y225" s="50"/>
      <c r="Z225" s="50"/>
      <c r="AA225" s="50"/>
      <c r="AB225" s="50"/>
      <c r="AC225" s="121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4"/>
      <c r="L226" s="105"/>
      <c r="M226" s="8"/>
      <c r="N226" s="91"/>
      <c r="O226" s="10"/>
      <c r="P226" s="10"/>
      <c r="Q226" s="11"/>
      <c r="R226" s="43"/>
      <c r="X226" s="122"/>
      <c r="Y226" s="50"/>
      <c r="Z226" s="50"/>
      <c r="AA226" s="50"/>
      <c r="AB226" s="50"/>
      <c r="AC226" s="121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4"/>
      <c r="L227" s="105"/>
      <c r="M227" s="8"/>
      <c r="N227" s="91"/>
      <c r="O227" s="10"/>
      <c r="P227" s="10"/>
      <c r="Q227" s="11"/>
      <c r="R227" s="43"/>
      <c r="X227" s="122"/>
      <c r="Y227" s="50"/>
      <c r="Z227" s="50"/>
      <c r="AA227" s="50"/>
      <c r="AB227" s="50"/>
      <c r="AC227" s="121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4"/>
      <c r="L228" s="105"/>
      <c r="M228" s="8"/>
      <c r="N228" s="91"/>
      <c r="O228" s="10"/>
      <c r="P228" s="10"/>
      <c r="Q228" s="11"/>
      <c r="R228" s="43"/>
      <c r="X228" s="122"/>
      <c r="Y228" s="50"/>
      <c r="Z228" s="50"/>
      <c r="AA228" s="50"/>
      <c r="AB228" s="50"/>
      <c r="AC228" s="121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4"/>
      <c r="I229" s="118"/>
      <c r="J229" s="64"/>
      <c r="K229" s="64"/>
      <c r="L229" s="105"/>
      <c r="M229" s="8"/>
      <c r="N229" s="91"/>
      <c r="O229" s="10"/>
      <c r="P229" s="10"/>
      <c r="Q229" s="11"/>
      <c r="R229" s="43"/>
      <c r="X229" s="122"/>
      <c r="Y229" s="50"/>
      <c r="Z229" s="50"/>
      <c r="AA229" s="50"/>
      <c r="AB229" s="50"/>
      <c r="AC229" s="121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4"/>
      <c r="I230" s="118"/>
      <c r="J230" s="64"/>
      <c r="K230" s="64"/>
      <c r="L230" s="105"/>
      <c r="M230" s="8"/>
      <c r="N230" s="91"/>
      <c r="O230" s="10"/>
      <c r="P230" s="10"/>
      <c r="Q230" s="11"/>
      <c r="R230" s="43"/>
      <c r="X230" s="122"/>
      <c r="Y230" s="50"/>
      <c r="Z230" s="50"/>
      <c r="AA230" s="50"/>
      <c r="AB230" s="50"/>
      <c r="AC230" s="121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4"/>
      <c r="L231" s="105"/>
      <c r="M231" s="8"/>
      <c r="N231" s="91"/>
      <c r="O231" s="10"/>
      <c r="P231" s="10"/>
      <c r="Q231" s="11"/>
      <c r="R231" s="43"/>
      <c r="X231" s="122"/>
      <c r="Y231" s="50"/>
      <c r="Z231" s="50"/>
      <c r="AA231" s="50"/>
      <c r="AB231" s="50"/>
      <c r="AC231" s="121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4"/>
      <c r="I232" s="64"/>
      <c r="J232" s="64"/>
      <c r="K232" s="64"/>
      <c r="L232" s="105"/>
      <c r="M232" s="8"/>
      <c r="N232" s="91"/>
      <c r="O232" s="10"/>
      <c r="P232" s="10"/>
      <c r="Q232" s="11"/>
      <c r="R232" s="43"/>
      <c r="X232" s="122"/>
      <c r="Y232" s="50"/>
      <c r="Z232" s="50"/>
      <c r="AA232" s="50"/>
      <c r="AB232" s="50"/>
      <c r="AC232" s="121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4"/>
      <c r="I233" s="64"/>
      <c r="J233" s="64"/>
      <c r="K233" s="118"/>
      <c r="L233" s="105"/>
      <c r="M233" s="8"/>
      <c r="N233" s="91"/>
      <c r="O233" s="10"/>
      <c r="P233" s="10"/>
      <c r="Q233" s="11"/>
      <c r="R233" s="43"/>
      <c r="X233" s="122"/>
      <c r="Y233" s="50"/>
      <c r="Z233" s="50"/>
      <c r="AA233" s="50"/>
      <c r="AB233" s="50"/>
      <c r="AC233" s="121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4"/>
      <c r="J234" s="64"/>
      <c r="K234" s="64"/>
      <c r="L234" s="105"/>
      <c r="M234" s="8"/>
      <c r="N234" s="91"/>
      <c r="O234" s="10"/>
      <c r="P234" s="10"/>
      <c r="Q234" s="11"/>
      <c r="R234" s="43"/>
      <c r="X234" s="122"/>
      <c r="Y234" s="50"/>
      <c r="Z234" s="50"/>
      <c r="AA234" s="50"/>
      <c r="AB234" s="50"/>
      <c r="AC234" s="121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4"/>
      <c r="I235" s="64"/>
      <c r="J235" s="64"/>
      <c r="K235" s="118"/>
      <c r="L235" s="105"/>
      <c r="M235" s="8"/>
      <c r="N235" s="91"/>
      <c r="O235" s="10"/>
      <c r="P235" s="10"/>
      <c r="Q235" s="11"/>
      <c r="R235" s="43"/>
      <c r="X235" s="122"/>
      <c r="Y235" s="50"/>
      <c r="Z235" s="50"/>
      <c r="AA235" s="50"/>
      <c r="AB235" s="50"/>
      <c r="AC235" s="121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4"/>
      <c r="I236" s="64"/>
      <c r="J236" s="64"/>
      <c r="K236" s="118"/>
      <c r="L236" s="105"/>
      <c r="M236" s="8"/>
      <c r="N236" s="91"/>
      <c r="O236" s="10"/>
      <c r="P236" s="10"/>
      <c r="Q236" s="11"/>
      <c r="R236" s="43"/>
      <c r="X236" s="122"/>
      <c r="Y236" s="50"/>
      <c r="Z236" s="50"/>
      <c r="AA236" s="50"/>
      <c r="AB236" s="50"/>
      <c r="AC236" s="121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4"/>
      <c r="J237" s="64"/>
      <c r="K237" s="118"/>
      <c r="L237" s="105"/>
      <c r="M237" s="8"/>
      <c r="N237" s="91"/>
      <c r="O237" s="10"/>
      <c r="P237" s="10"/>
      <c r="Q237" s="11"/>
      <c r="R237" s="43"/>
      <c r="X237" s="122"/>
      <c r="Y237" s="50"/>
      <c r="Z237" s="50"/>
      <c r="AA237" s="50"/>
      <c r="AB237" s="50"/>
      <c r="AC237" s="121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64"/>
      <c r="L238" s="105"/>
      <c r="M238" s="8"/>
      <c r="N238" s="91"/>
      <c r="O238" s="10"/>
      <c r="P238" s="10"/>
      <c r="Q238" s="11"/>
      <c r="R238" s="43"/>
      <c r="X238" s="122"/>
      <c r="Y238" s="50"/>
      <c r="Z238" s="50"/>
      <c r="AA238" s="50"/>
      <c r="AB238" s="50"/>
      <c r="AC238" s="121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8"/>
      <c r="L239" s="105"/>
      <c r="M239" s="8"/>
      <c r="N239" s="91"/>
      <c r="O239" s="10"/>
      <c r="P239" s="10"/>
      <c r="Q239" s="11"/>
      <c r="R239" s="43"/>
      <c r="X239" s="122"/>
      <c r="Y239" s="50"/>
      <c r="Z239" s="50"/>
      <c r="AA239" s="50"/>
      <c r="AB239" s="50"/>
      <c r="AC239" s="121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4"/>
      <c r="I240" s="64"/>
      <c r="J240" s="71"/>
      <c r="K240" s="64"/>
      <c r="L240" s="105"/>
      <c r="M240" s="8"/>
      <c r="N240" s="91"/>
      <c r="O240" s="10"/>
      <c r="P240" s="10"/>
      <c r="Q240" s="11"/>
      <c r="R240" s="43"/>
      <c r="X240" s="122"/>
      <c r="Y240" s="50"/>
      <c r="Z240" s="50"/>
      <c r="AA240" s="50"/>
      <c r="AB240" s="50"/>
      <c r="AC240" s="121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4"/>
      <c r="I241" s="64"/>
      <c r="J241" s="71"/>
      <c r="K241" s="64"/>
      <c r="L241" s="105"/>
      <c r="M241" s="8"/>
      <c r="N241" s="91"/>
      <c r="O241" s="10"/>
      <c r="P241" s="10"/>
      <c r="Q241" s="11"/>
      <c r="R241" s="43"/>
      <c r="X241" s="122"/>
      <c r="Y241" s="50"/>
      <c r="Z241" s="50"/>
      <c r="AA241" s="50"/>
      <c r="AB241" s="50"/>
      <c r="AC241" s="121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5"/>
      <c r="M242" s="8"/>
      <c r="N242" s="91"/>
      <c r="O242" s="10"/>
      <c r="P242" s="10"/>
      <c r="Q242" s="11"/>
      <c r="R242" s="43"/>
      <c r="X242" s="122"/>
      <c r="Y242" s="50"/>
      <c r="Z242" s="50"/>
      <c r="AA242" s="50"/>
      <c r="AB242" s="50"/>
      <c r="AC242" s="121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5"/>
      <c r="M243" s="8"/>
      <c r="N243" s="91"/>
      <c r="O243" s="10"/>
      <c r="P243" s="10"/>
      <c r="Q243" s="11"/>
      <c r="R243" s="43"/>
      <c r="X243" s="122"/>
      <c r="Y243" s="50"/>
      <c r="Z243" s="50"/>
      <c r="AA243" s="50"/>
      <c r="AB243" s="50"/>
      <c r="AC243" s="121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5"/>
      <c r="M244" s="8"/>
      <c r="N244" s="91"/>
      <c r="O244" s="10"/>
      <c r="P244" s="10"/>
      <c r="Q244" s="11"/>
      <c r="R244" s="43"/>
      <c r="X244" s="122"/>
      <c r="Y244" s="50"/>
      <c r="Z244" s="50"/>
      <c r="AA244" s="50"/>
      <c r="AB244" s="50"/>
      <c r="AC244" s="121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4"/>
      <c r="I245" s="64"/>
      <c r="J245" s="118"/>
      <c r="K245" s="118"/>
      <c r="L245" s="105"/>
      <c r="M245" s="8"/>
      <c r="N245" s="91"/>
      <c r="O245" s="10"/>
      <c r="P245" s="10"/>
      <c r="Q245" s="11"/>
      <c r="R245" s="43"/>
      <c r="X245" s="122"/>
      <c r="Y245" s="50"/>
      <c r="Z245" s="50"/>
      <c r="AA245" s="50"/>
      <c r="AB245" s="50"/>
      <c r="AC245" s="121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4"/>
      <c r="I246" s="118"/>
      <c r="J246" s="118"/>
      <c r="K246" s="118"/>
      <c r="L246" s="105"/>
      <c r="M246" s="8"/>
      <c r="N246" s="91"/>
      <c r="O246" s="10"/>
      <c r="P246" s="10"/>
      <c r="Q246" s="11"/>
      <c r="R246" s="43"/>
      <c r="X246" s="122"/>
      <c r="Y246" s="50"/>
      <c r="Z246" s="50"/>
      <c r="AA246" s="50"/>
      <c r="AB246" s="50"/>
      <c r="AC246" s="121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4"/>
      <c r="I247" s="118"/>
      <c r="J247" s="118"/>
      <c r="K247" s="118"/>
      <c r="L247" s="105"/>
      <c r="M247" s="8"/>
      <c r="N247" s="91"/>
      <c r="O247" s="10"/>
      <c r="P247" s="10"/>
      <c r="Q247" s="11"/>
      <c r="R247" s="43"/>
      <c r="X247" s="122"/>
      <c r="Y247" s="50"/>
      <c r="Z247" s="50"/>
      <c r="AA247" s="50"/>
      <c r="AB247" s="50"/>
      <c r="AC247" s="121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118"/>
      <c r="F248" s="118"/>
      <c r="G248" s="118"/>
      <c r="H248" s="118"/>
      <c r="I248" s="64"/>
      <c r="J248" s="118"/>
      <c r="K248" s="118"/>
      <c r="L248" s="105"/>
      <c r="M248" s="8"/>
      <c r="N248" s="91"/>
      <c r="O248" s="10"/>
      <c r="P248" s="10"/>
      <c r="Q248" s="11"/>
      <c r="R248" s="43"/>
      <c r="X248" s="122"/>
      <c r="Y248" s="50"/>
      <c r="Z248" s="50"/>
      <c r="AA248" s="50"/>
      <c r="AB248" s="50"/>
      <c r="AC248" s="121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118"/>
      <c r="F249" s="118"/>
      <c r="G249" s="118"/>
      <c r="H249" s="118"/>
      <c r="I249" s="64"/>
      <c r="J249" s="118"/>
      <c r="K249" s="118"/>
      <c r="L249" s="105"/>
      <c r="M249" s="8"/>
      <c r="N249" s="91"/>
      <c r="O249" s="10"/>
      <c r="P249" s="10"/>
      <c r="Q249" s="11"/>
      <c r="R249" s="43"/>
      <c r="X249" s="122"/>
      <c r="Y249" s="50"/>
      <c r="Z249" s="50"/>
      <c r="AA249" s="50"/>
      <c r="AB249" s="50"/>
      <c r="AC249" s="121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118"/>
      <c r="F250" s="118"/>
      <c r="G250" s="118"/>
      <c r="H250" s="118"/>
      <c r="I250" s="64"/>
      <c r="J250" s="118"/>
      <c r="K250" s="118"/>
      <c r="L250" s="105"/>
      <c r="M250" s="8"/>
      <c r="N250" s="91"/>
      <c r="O250" s="10"/>
      <c r="P250" s="10"/>
      <c r="Q250" s="11"/>
      <c r="R250" s="43"/>
      <c r="X250" s="122"/>
      <c r="Y250" s="50"/>
      <c r="Z250" s="50"/>
      <c r="AA250" s="50"/>
      <c r="AB250" s="50"/>
      <c r="AC250" s="121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118"/>
      <c r="F251" s="118"/>
      <c r="G251" s="118"/>
      <c r="H251" s="118"/>
      <c r="I251" s="64"/>
      <c r="J251" s="118"/>
      <c r="K251" s="118"/>
      <c r="L251" s="105"/>
      <c r="M251" s="8"/>
      <c r="N251" s="91"/>
      <c r="O251" s="10"/>
      <c r="P251" s="10"/>
      <c r="Q251" s="11"/>
      <c r="R251" s="43"/>
      <c r="X251" s="122"/>
      <c r="Y251" s="50"/>
      <c r="Z251" s="50"/>
      <c r="AA251" s="50"/>
      <c r="AB251" s="50"/>
      <c r="AC251" s="121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ht="22.5" customHeight="1" x14ac:dyDescent="0.55000000000000004">
      <c r="A252" s="5">
        <v>1000</v>
      </c>
      <c r="B252" s="52"/>
      <c r="C252" s="63"/>
      <c r="D252" s="64"/>
      <c r="E252" s="118"/>
      <c r="F252" s="118"/>
      <c r="G252" s="118"/>
      <c r="H252" s="118"/>
      <c r="I252" s="118"/>
      <c r="J252" s="117"/>
      <c r="K252" s="118"/>
      <c r="L252" s="105"/>
      <c r="M252" s="8"/>
      <c r="N252" s="91"/>
      <c r="O252" s="10"/>
      <c r="P252" s="10"/>
      <c r="Q252" s="11"/>
      <c r="R252" s="43"/>
      <c r="X252" s="122"/>
      <c r="Y252" s="50"/>
      <c r="Z252" s="50"/>
      <c r="AA252" s="50"/>
      <c r="AB252" s="50"/>
      <c r="AC252" s="121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ht="22.5" customHeight="1" x14ac:dyDescent="0.55000000000000004">
      <c r="A253" s="5">
        <v>1000</v>
      </c>
      <c r="B253" s="52"/>
      <c r="C253" s="63"/>
      <c r="D253" s="64"/>
      <c r="E253" s="118"/>
      <c r="F253" s="118"/>
      <c r="G253" s="118"/>
      <c r="H253" s="118"/>
      <c r="I253" s="118"/>
      <c r="J253" s="117"/>
      <c r="K253" s="118"/>
      <c r="L253" s="105"/>
      <c r="M253" s="8"/>
      <c r="N253" s="91"/>
      <c r="O253" s="10"/>
      <c r="P253" s="10"/>
      <c r="Q253" s="11"/>
      <c r="R253" s="43"/>
      <c r="X253" s="122"/>
      <c r="Y253" s="50"/>
      <c r="Z253" s="50"/>
      <c r="AA253" s="50"/>
      <c r="AB253" s="50"/>
      <c r="AC253" s="121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ht="22.5" customHeight="1" x14ac:dyDescent="0.55000000000000004">
      <c r="A254" s="5">
        <v>1000</v>
      </c>
      <c r="B254" s="52"/>
      <c r="C254" s="63"/>
      <c r="D254" s="64"/>
      <c r="E254" s="118"/>
      <c r="F254" s="118"/>
      <c r="G254" s="118"/>
      <c r="H254" s="118"/>
      <c r="I254" s="118"/>
      <c r="J254" s="117"/>
      <c r="K254" s="118"/>
      <c r="L254" s="105"/>
      <c r="M254" s="8"/>
      <c r="N254" s="91"/>
      <c r="O254" s="10"/>
      <c r="P254" s="10"/>
      <c r="Q254" s="11"/>
      <c r="R254" s="43"/>
      <c r="X254" s="122"/>
      <c r="Y254" s="50"/>
      <c r="Z254" s="50"/>
      <c r="AA254" s="50"/>
      <c r="AB254" s="50"/>
      <c r="AC254" s="121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ht="22.5" customHeight="1" x14ac:dyDescent="0.55000000000000004">
      <c r="A255" s="5">
        <v>1000</v>
      </c>
      <c r="B255" s="52"/>
      <c r="C255" s="63"/>
      <c r="D255" s="64"/>
      <c r="E255" s="118"/>
      <c r="F255" s="118"/>
      <c r="G255" s="118"/>
      <c r="H255" s="118"/>
      <c r="I255" s="118"/>
      <c r="J255" s="117"/>
      <c r="K255" s="118"/>
      <c r="L255" s="105"/>
      <c r="M255" s="8"/>
      <c r="N255" s="91"/>
      <c r="O255" s="10"/>
      <c r="P255" s="10"/>
      <c r="Q255" s="11"/>
      <c r="R255" s="43"/>
      <c r="X255" s="122"/>
      <c r="Y255" s="50"/>
      <c r="Z255" s="50"/>
      <c r="AA255" s="50"/>
      <c r="AB255" s="50"/>
      <c r="AC255" s="121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71"/>
      <c r="G256" s="118"/>
      <c r="H256" s="118"/>
      <c r="I256" s="118"/>
      <c r="J256" s="118"/>
      <c r="K256" s="64"/>
      <c r="L256" s="105"/>
      <c r="M256" s="8"/>
      <c r="N256" s="91"/>
      <c r="O256" s="10"/>
      <c r="P256" s="10"/>
      <c r="Q256" s="11"/>
      <c r="R256" s="43"/>
      <c r="X256" s="122"/>
      <c r="Y256" s="50"/>
      <c r="Z256" s="50"/>
      <c r="AA256" s="50"/>
      <c r="AB256" s="50"/>
      <c r="AC256" s="121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71"/>
      <c r="G257" s="118"/>
      <c r="H257" s="118"/>
      <c r="I257" s="118"/>
      <c r="J257" s="118"/>
      <c r="K257" s="64"/>
      <c r="L257" s="105"/>
      <c r="M257" s="8"/>
      <c r="N257" s="91"/>
      <c r="O257" s="10"/>
      <c r="P257" s="10"/>
      <c r="Q257" s="11"/>
      <c r="R257" s="43"/>
      <c r="X257" s="122"/>
      <c r="Y257" s="50"/>
      <c r="Z257" s="50"/>
      <c r="AA257" s="50"/>
      <c r="AB257" s="50"/>
      <c r="AC257" s="121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71"/>
      <c r="I258" s="118"/>
      <c r="J258" s="118"/>
      <c r="K258" s="64"/>
      <c r="L258" s="105"/>
      <c r="M258" s="8"/>
      <c r="N258" s="91"/>
      <c r="O258" s="10"/>
      <c r="P258" s="10"/>
      <c r="Q258" s="11"/>
      <c r="R258" s="43"/>
      <c r="X258" s="122"/>
      <c r="Y258" s="50"/>
      <c r="Z258" s="50"/>
      <c r="AA258" s="50"/>
      <c r="AB258" s="50"/>
      <c r="AC258" s="121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4"/>
      <c r="I259" s="118"/>
      <c r="J259" s="118"/>
      <c r="K259" s="64"/>
      <c r="L259" s="105"/>
      <c r="M259" s="8"/>
      <c r="N259" s="91"/>
      <c r="O259" s="10"/>
      <c r="P259" s="10"/>
      <c r="Q259" s="11"/>
      <c r="R259" s="43"/>
      <c r="X259" s="122"/>
      <c r="Y259" s="50"/>
      <c r="Z259" s="50"/>
      <c r="AA259" s="50"/>
      <c r="AB259" s="50"/>
      <c r="AC259" s="121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4"/>
      <c r="I260" s="118"/>
      <c r="J260" s="118"/>
      <c r="K260" s="64"/>
      <c r="L260" s="105"/>
      <c r="M260" s="8"/>
      <c r="N260" s="91"/>
      <c r="O260" s="10"/>
      <c r="P260" s="10"/>
      <c r="Q260" s="11"/>
      <c r="R260" s="43"/>
      <c r="X260" s="122"/>
      <c r="Y260" s="50"/>
      <c r="Z260" s="50"/>
      <c r="AA260" s="50"/>
      <c r="AB260" s="50"/>
      <c r="AC260" s="121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118"/>
      <c r="F261" s="118"/>
      <c r="G261" s="118"/>
      <c r="H261" s="118"/>
      <c r="I261" s="64"/>
      <c r="J261" s="118"/>
      <c r="K261" s="118"/>
      <c r="L261" s="105"/>
      <c r="M261" s="8"/>
      <c r="N261" s="91"/>
      <c r="O261" s="10"/>
      <c r="P261" s="10"/>
      <c r="Q261" s="11"/>
      <c r="R261" s="43"/>
      <c r="X261" s="122"/>
      <c r="Y261" s="50"/>
      <c r="Z261" s="50"/>
      <c r="AA261" s="50"/>
      <c r="AB261" s="50"/>
      <c r="AC261" s="121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118"/>
      <c r="F262" s="118"/>
      <c r="G262" s="118"/>
      <c r="H262" s="118"/>
      <c r="I262" s="64"/>
      <c r="J262" s="118"/>
      <c r="K262" s="118"/>
      <c r="L262" s="105"/>
      <c r="M262" s="8"/>
      <c r="N262" s="91"/>
      <c r="O262" s="10"/>
      <c r="P262" s="10"/>
      <c r="Q262" s="11"/>
      <c r="R262" s="43"/>
      <c r="X262" s="122"/>
      <c r="Y262" s="50"/>
      <c r="Z262" s="50"/>
      <c r="AA262" s="50"/>
      <c r="AB262" s="50"/>
      <c r="AC262" s="121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118"/>
      <c r="F263" s="118"/>
      <c r="G263" s="118"/>
      <c r="H263" s="118"/>
      <c r="I263" s="64"/>
      <c r="J263" s="118"/>
      <c r="K263" s="118"/>
      <c r="L263" s="105"/>
      <c r="M263" s="8"/>
      <c r="N263" s="91"/>
      <c r="O263" s="10"/>
      <c r="P263" s="10"/>
      <c r="Q263" s="11"/>
      <c r="R263" s="43"/>
      <c r="X263" s="122"/>
      <c r="Y263" s="50"/>
      <c r="Z263" s="50"/>
      <c r="AA263" s="50"/>
      <c r="AB263" s="50"/>
      <c r="AC263" s="121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ht="22.5" customHeight="1" x14ac:dyDescent="0.55000000000000004">
      <c r="A264" s="5">
        <v>1000</v>
      </c>
      <c r="B264" s="52"/>
      <c r="C264" s="63"/>
      <c r="D264" s="64"/>
      <c r="E264" s="118"/>
      <c r="F264" s="118"/>
      <c r="G264" s="118"/>
      <c r="H264" s="118"/>
      <c r="I264" s="118"/>
      <c r="J264" s="117"/>
      <c r="K264" s="118"/>
      <c r="L264" s="105"/>
      <c r="M264" s="8"/>
      <c r="N264" s="91"/>
      <c r="O264" s="10"/>
      <c r="P264" s="10"/>
      <c r="Q264" s="11"/>
      <c r="R264" s="43"/>
      <c r="X264" s="122"/>
      <c r="Y264" s="50"/>
      <c r="Z264" s="50"/>
      <c r="AA264" s="50"/>
      <c r="AB264" s="50"/>
      <c r="AC264" s="121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ht="22.5" customHeight="1" x14ac:dyDescent="0.55000000000000004">
      <c r="A265" s="5">
        <v>1000</v>
      </c>
      <c r="B265" s="52"/>
      <c r="C265" s="63"/>
      <c r="D265" s="64"/>
      <c r="E265" s="118"/>
      <c r="F265" s="118"/>
      <c r="G265" s="118"/>
      <c r="H265" s="118"/>
      <c r="I265" s="118"/>
      <c r="J265" s="117"/>
      <c r="K265" s="118"/>
      <c r="L265" s="105"/>
      <c r="M265" s="8"/>
      <c r="N265" s="91"/>
      <c r="O265" s="10"/>
      <c r="P265" s="10"/>
      <c r="Q265" s="11"/>
      <c r="R265" s="43"/>
      <c r="X265" s="122"/>
      <c r="Y265" s="50"/>
      <c r="Z265" s="50"/>
      <c r="AA265" s="50"/>
      <c r="AB265" s="50"/>
      <c r="AC265" s="121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ht="22.5" customHeight="1" x14ac:dyDescent="0.55000000000000004">
      <c r="A266" s="5">
        <v>1000</v>
      </c>
      <c r="B266" s="52"/>
      <c r="C266" s="63"/>
      <c r="D266" s="64"/>
      <c r="E266" s="118"/>
      <c r="F266" s="118"/>
      <c r="G266" s="118"/>
      <c r="H266" s="118"/>
      <c r="I266" s="118"/>
      <c r="J266" s="117"/>
      <c r="K266" s="118"/>
      <c r="L266" s="105"/>
      <c r="M266" s="8"/>
      <c r="N266" s="91"/>
      <c r="O266" s="10"/>
      <c r="P266" s="10"/>
      <c r="Q266" s="11"/>
      <c r="R266" s="43"/>
      <c r="X266" s="122"/>
      <c r="Y266" s="50"/>
      <c r="Z266" s="50"/>
      <c r="AA266" s="50"/>
      <c r="AB266" s="50"/>
      <c r="AC266" s="121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ht="22.5" customHeight="1" x14ac:dyDescent="0.55000000000000004">
      <c r="A267" s="5">
        <v>1000</v>
      </c>
      <c r="B267" s="52"/>
      <c r="C267" s="63"/>
      <c r="D267" s="64"/>
      <c r="E267" s="118"/>
      <c r="F267" s="118"/>
      <c r="G267" s="118"/>
      <c r="H267" s="118"/>
      <c r="I267" s="118"/>
      <c r="J267" s="117"/>
      <c r="K267" s="118"/>
      <c r="L267" s="105"/>
      <c r="M267" s="8"/>
      <c r="N267" s="91"/>
      <c r="O267" s="10"/>
      <c r="P267" s="10"/>
      <c r="Q267" s="11"/>
      <c r="R267" s="43"/>
      <c r="X267" s="122"/>
      <c r="Y267" s="50"/>
      <c r="Z267" s="50"/>
      <c r="AA267" s="50"/>
      <c r="AB267" s="50"/>
      <c r="AC267" s="121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71"/>
      <c r="G268" s="118"/>
      <c r="H268" s="118"/>
      <c r="I268" s="118"/>
      <c r="J268" s="118"/>
      <c r="K268" s="64"/>
      <c r="L268" s="105"/>
      <c r="M268" s="8"/>
      <c r="N268" s="91"/>
      <c r="O268" s="10"/>
      <c r="P268" s="10"/>
      <c r="Q268" s="11"/>
      <c r="R268" s="43"/>
      <c r="X268" s="122"/>
      <c r="Y268" s="50"/>
      <c r="Z268" s="50"/>
      <c r="AA268" s="50"/>
      <c r="AB268" s="50"/>
      <c r="AC268" s="121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71"/>
      <c r="G269" s="118"/>
      <c r="H269" s="118"/>
      <c r="I269" s="118"/>
      <c r="J269" s="118"/>
      <c r="K269" s="64"/>
      <c r="L269" s="105"/>
      <c r="M269" s="8"/>
      <c r="N269" s="91"/>
      <c r="O269" s="10"/>
      <c r="P269" s="10"/>
      <c r="Q269" s="11"/>
      <c r="R269" s="43"/>
      <c r="X269" s="122"/>
      <c r="Y269" s="50"/>
      <c r="Z269" s="50"/>
      <c r="AA269" s="50"/>
      <c r="AB269" s="50"/>
      <c r="AC269" s="121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71"/>
      <c r="I270" s="118"/>
      <c r="J270" s="118"/>
      <c r="K270" s="64"/>
      <c r="L270" s="105"/>
      <c r="M270" s="8"/>
      <c r="N270" s="91"/>
      <c r="O270" s="10"/>
      <c r="P270" s="10"/>
      <c r="Q270" s="11"/>
      <c r="R270" s="43"/>
      <c r="X270" s="122"/>
      <c r="Y270" s="50"/>
      <c r="Z270" s="50"/>
      <c r="AA270" s="50"/>
      <c r="AB270" s="50"/>
      <c r="AC270" s="121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4"/>
      <c r="I271" s="118"/>
      <c r="J271" s="118"/>
      <c r="K271" s="64"/>
      <c r="L271" s="105"/>
      <c r="M271" s="8"/>
      <c r="N271" s="91"/>
      <c r="O271" s="10"/>
      <c r="P271" s="10"/>
      <c r="Q271" s="11"/>
      <c r="R271" s="43"/>
      <c r="X271" s="122"/>
      <c r="Y271" s="50"/>
      <c r="Z271" s="50"/>
      <c r="AA271" s="50"/>
      <c r="AB271" s="50"/>
      <c r="AC271" s="121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4"/>
      <c r="I272" s="118"/>
      <c r="J272" s="118"/>
      <c r="K272" s="64"/>
      <c r="L272" s="105"/>
      <c r="M272" s="8"/>
      <c r="N272" s="91"/>
      <c r="O272" s="10"/>
      <c r="P272" s="10"/>
      <c r="Q272" s="11"/>
      <c r="R272" s="43"/>
      <c r="X272" s="122"/>
      <c r="Y272" s="50"/>
      <c r="Z272" s="50"/>
      <c r="AA272" s="50"/>
      <c r="AB272" s="50"/>
      <c r="AC272" s="121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1" s="120" customFormat="1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118"/>
      <c r="I273" s="118"/>
      <c r="J273" s="118"/>
      <c r="K273" s="64"/>
      <c r="L273" s="105"/>
      <c r="M273" s="8"/>
      <c r="N273" s="91"/>
      <c r="O273" s="10"/>
      <c r="P273" s="10"/>
      <c r="Q273" s="11"/>
      <c r="R273" s="43"/>
      <c r="S273" s="13"/>
      <c r="T273" s="13"/>
      <c r="U273" s="13"/>
      <c r="V273" s="13"/>
      <c r="W273" s="3"/>
      <c r="X273" s="122"/>
      <c r="Y273" s="50"/>
      <c r="Z273" s="50"/>
      <c r="AA273" s="50"/>
      <c r="AB273" s="50"/>
      <c r="AC273" s="121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3"/>
    </row>
    <row r="274" spans="1:41" s="120" customFormat="1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118"/>
      <c r="I274" s="118"/>
      <c r="J274" s="118"/>
      <c r="K274" s="64"/>
      <c r="L274" s="105"/>
      <c r="M274" s="8"/>
      <c r="N274" s="91"/>
      <c r="O274" s="10"/>
      <c r="P274" s="10"/>
      <c r="Q274" s="11"/>
      <c r="R274" s="43"/>
      <c r="S274" s="13"/>
      <c r="T274" s="13"/>
      <c r="U274" s="13"/>
      <c r="V274" s="13"/>
      <c r="W274" s="3"/>
      <c r="X274" s="122"/>
      <c r="Y274" s="50"/>
      <c r="Z274" s="50"/>
      <c r="AA274" s="50"/>
      <c r="AB274" s="50"/>
      <c r="AC274" s="121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3"/>
    </row>
    <row r="275" spans="1:41" s="120" customFormat="1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5"/>
      <c r="L275" s="105"/>
      <c r="M275" s="8"/>
      <c r="N275" s="91"/>
      <c r="O275" s="10"/>
      <c r="P275" s="10"/>
      <c r="Q275" s="11"/>
      <c r="R275" s="43"/>
      <c r="S275" s="13"/>
      <c r="T275" s="13"/>
      <c r="U275" s="13"/>
      <c r="V275" s="13"/>
      <c r="W275" s="3"/>
      <c r="X275" s="122"/>
      <c r="Y275" s="50"/>
      <c r="Z275" s="50"/>
      <c r="AA275" s="50"/>
      <c r="AB275" s="50"/>
      <c r="AC275" s="121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3"/>
    </row>
    <row r="276" spans="1:41" s="120" customFormat="1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5"/>
      <c r="L276" s="105"/>
      <c r="M276" s="8"/>
      <c r="N276" s="91"/>
      <c r="O276" s="10"/>
      <c r="P276" s="10"/>
      <c r="Q276" s="11"/>
      <c r="R276" s="43"/>
      <c r="S276" s="13"/>
      <c r="T276" s="13"/>
      <c r="U276" s="13"/>
      <c r="V276" s="13"/>
      <c r="W276" s="3"/>
      <c r="X276" s="122"/>
      <c r="Y276" s="50"/>
      <c r="Z276" s="50"/>
      <c r="AA276" s="50"/>
      <c r="AB276" s="50"/>
      <c r="AC276" s="121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3"/>
    </row>
    <row r="277" spans="1:41" ht="22.5" customHeight="1" x14ac:dyDescent="0.55000000000000004">
      <c r="A277" s="5">
        <v>1000</v>
      </c>
      <c r="B277" s="52" t="s">
        <v>66</v>
      </c>
      <c r="C277" s="63"/>
      <c r="D277" s="64"/>
      <c r="E277" s="118"/>
      <c r="F277" s="118"/>
      <c r="G277" s="118"/>
      <c r="H277" s="118"/>
      <c r="I277" s="64"/>
      <c r="J277" s="118"/>
      <c r="K277" s="118"/>
      <c r="L277" s="105"/>
      <c r="M277" s="8"/>
      <c r="N277" s="91"/>
      <c r="O277" s="10"/>
      <c r="P277" s="10"/>
      <c r="Q277" s="11"/>
      <c r="R277" s="43"/>
      <c r="X277" s="122"/>
      <c r="Y277" s="50"/>
      <c r="Z277" s="50"/>
      <c r="AA277" s="50"/>
      <c r="AB277" s="50"/>
      <c r="AC277" s="121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1" ht="22.5" customHeight="1" x14ac:dyDescent="0.55000000000000004">
      <c r="A278" s="5">
        <v>1000</v>
      </c>
      <c r="B278" s="52" t="s">
        <v>66</v>
      </c>
      <c r="C278" s="63"/>
      <c r="D278" s="64"/>
      <c r="E278" s="118"/>
      <c r="F278" s="118"/>
      <c r="G278" s="118"/>
      <c r="H278" s="118"/>
      <c r="I278" s="64"/>
      <c r="J278" s="118"/>
      <c r="K278" s="118"/>
      <c r="L278" s="105"/>
      <c r="M278" s="8"/>
      <c r="N278" s="91"/>
      <c r="O278" s="10"/>
      <c r="P278" s="10"/>
      <c r="Q278" s="11"/>
      <c r="R278" s="43"/>
      <c r="X278" s="122"/>
      <c r="Y278" s="50"/>
      <c r="Z278" s="50"/>
      <c r="AA278" s="50"/>
      <c r="AB278" s="50"/>
      <c r="AC278" s="121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1" ht="22.5" customHeight="1" x14ac:dyDescent="0.55000000000000004">
      <c r="A279" s="5">
        <v>1000</v>
      </c>
      <c r="B279" s="52" t="s">
        <v>66</v>
      </c>
      <c r="C279" s="63"/>
      <c r="D279" s="64"/>
      <c r="E279" s="118"/>
      <c r="F279" s="118"/>
      <c r="G279" s="118"/>
      <c r="H279" s="118"/>
      <c r="I279" s="64"/>
      <c r="J279" s="118"/>
      <c r="K279" s="118"/>
      <c r="L279" s="105"/>
      <c r="M279" s="8"/>
      <c r="N279" s="91"/>
      <c r="O279" s="10"/>
      <c r="P279" s="10"/>
      <c r="Q279" s="11"/>
      <c r="R279" s="43"/>
      <c r="X279" s="122"/>
      <c r="Y279" s="50"/>
      <c r="Z279" s="50"/>
      <c r="AA279" s="50"/>
      <c r="AB279" s="50"/>
      <c r="AC279" s="121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1" ht="22.5" customHeight="1" x14ac:dyDescent="0.55000000000000004">
      <c r="A280" s="5">
        <v>1000</v>
      </c>
      <c r="B280" s="52"/>
      <c r="C280" s="63"/>
      <c r="D280" s="64"/>
      <c r="E280" s="118"/>
      <c r="F280" s="118"/>
      <c r="G280" s="118"/>
      <c r="H280" s="118"/>
      <c r="I280" s="118"/>
      <c r="J280" s="117"/>
      <c r="K280" s="118"/>
      <c r="L280" s="105"/>
      <c r="M280" s="8"/>
      <c r="N280" s="91"/>
      <c r="O280" s="10"/>
      <c r="P280" s="10"/>
      <c r="Q280" s="11"/>
      <c r="R280" s="43"/>
      <c r="X280" s="122"/>
      <c r="Y280" s="50"/>
      <c r="Z280" s="50"/>
      <c r="AA280" s="50"/>
      <c r="AB280" s="50"/>
      <c r="AC280" s="121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1" ht="22.5" customHeight="1" x14ac:dyDescent="0.55000000000000004">
      <c r="A281" s="5">
        <v>1000</v>
      </c>
      <c r="B281" s="52"/>
      <c r="C281" s="63"/>
      <c r="D281" s="64"/>
      <c r="E281" s="118"/>
      <c r="F281" s="118"/>
      <c r="G281" s="118"/>
      <c r="H281" s="118"/>
      <c r="I281" s="118"/>
      <c r="J281" s="117"/>
      <c r="K281" s="118"/>
      <c r="L281" s="105"/>
      <c r="M281" s="8"/>
      <c r="N281" s="91"/>
      <c r="O281" s="10"/>
      <c r="P281" s="10"/>
      <c r="Q281" s="11"/>
      <c r="R281" s="43"/>
      <c r="X281" s="122"/>
      <c r="Y281" s="50"/>
      <c r="Z281" s="50"/>
      <c r="AA281" s="50"/>
      <c r="AB281" s="50"/>
      <c r="AC281" s="121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1" ht="22.5" customHeight="1" x14ac:dyDescent="0.55000000000000004">
      <c r="A282" s="5">
        <v>1000</v>
      </c>
      <c r="B282" s="52"/>
      <c r="C282" s="63"/>
      <c r="D282" s="64"/>
      <c r="E282" s="118"/>
      <c r="F282" s="118"/>
      <c r="G282" s="118"/>
      <c r="H282" s="118"/>
      <c r="I282" s="118"/>
      <c r="J282" s="117"/>
      <c r="K282" s="118"/>
      <c r="L282" s="105"/>
      <c r="M282" s="8"/>
      <c r="N282" s="91"/>
      <c r="O282" s="10"/>
      <c r="P282" s="10"/>
      <c r="Q282" s="11"/>
      <c r="R282" s="43"/>
      <c r="X282" s="122"/>
      <c r="Y282" s="50"/>
      <c r="Z282" s="50"/>
      <c r="AA282" s="50"/>
      <c r="AB282" s="50"/>
      <c r="AC282" s="121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1" ht="22.5" customHeight="1" x14ac:dyDescent="0.55000000000000004">
      <c r="A283" s="5">
        <v>1000</v>
      </c>
      <c r="B283" s="52"/>
      <c r="C283" s="63"/>
      <c r="D283" s="64"/>
      <c r="E283" s="118"/>
      <c r="F283" s="118"/>
      <c r="G283" s="118"/>
      <c r="H283" s="118"/>
      <c r="I283" s="118"/>
      <c r="J283" s="117"/>
      <c r="K283" s="118"/>
      <c r="L283" s="105"/>
      <c r="M283" s="8"/>
      <c r="N283" s="91"/>
      <c r="O283" s="10"/>
      <c r="P283" s="10"/>
      <c r="Q283" s="11"/>
      <c r="R283" s="43"/>
      <c r="X283" s="122"/>
      <c r="Y283" s="50"/>
      <c r="Z283" s="50"/>
      <c r="AA283" s="50"/>
      <c r="AB283" s="50"/>
      <c r="AC283" s="121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1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71"/>
      <c r="G284" s="118"/>
      <c r="H284" s="118"/>
      <c r="I284" s="118"/>
      <c r="J284" s="118"/>
      <c r="K284" s="64"/>
      <c r="L284" s="105"/>
      <c r="M284" s="8"/>
      <c r="N284" s="91"/>
      <c r="O284" s="10"/>
      <c r="P284" s="10"/>
      <c r="Q284" s="11"/>
      <c r="R284" s="43"/>
      <c r="X284" s="122"/>
      <c r="Y284" s="50"/>
      <c r="Z284" s="50"/>
      <c r="AA284" s="50"/>
      <c r="AB284" s="50"/>
      <c r="AC284" s="121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1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71"/>
      <c r="G285" s="118"/>
      <c r="H285" s="118"/>
      <c r="I285" s="118"/>
      <c r="J285" s="118"/>
      <c r="K285" s="64"/>
      <c r="L285" s="105"/>
      <c r="M285" s="8"/>
      <c r="N285" s="91"/>
      <c r="O285" s="10"/>
      <c r="P285" s="10"/>
      <c r="Q285" s="11"/>
      <c r="R285" s="43"/>
      <c r="X285" s="122"/>
      <c r="Y285" s="50"/>
      <c r="Z285" s="50"/>
      <c r="AA285" s="50"/>
      <c r="AB285" s="50"/>
      <c r="AC285" s="121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1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71"/>
      <c r="I286" s="118"/>
      <c r="J286" s="118"/>
      <c r="K286" s="64"/>
      <c r="L286" s="105"/>
      <c r="M286" s="8"/>
      <c r="N286" s="91"/>
      <c r="O286" s="10"/>
      <c r="P286" s="10"/>
      <c r="Q286" s="11"/>
      <c r="R286" s="43"/>
      <c r="X286" s="122"/>
      <c r="Y286" s="50"/>
      <c r="Z286" s="50"/>
      <c r="AA286" s="50"/>
      <c r="AB286" s="50"/>
      <c r="AC286" s="121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1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4"/>
      <c r="I287" s="118"/>
      <c r="J287" s="118"/>
      <c r="K287" s="64"/>
      <c r="L287" s="105"/>
      <c r="M287" s="8"/>
      <c r="N287" s="91"/>
      <c r="O287" s="10"/>
      <c r="P287" s="10"/>
      <c r="Q287" s="11"/>
      <c r="R287" s="43"/>
      <c r="X287" s="122"/>
      <c r="Y287" s="50"/>
      <c r="Z287" s="50"/>
      <c r="AA287" s="50"/>
      <c r="AB287" s="50"/>
      <c r="AC287" s="121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1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4"/>
      <c r="I288" s="118"/>
      <c r="J288" s="118"/>
      <c r="K288" s="64"/>
      <c r="L288" s="105"/>
      <c r="M288" s="8"/>
      <c r="N288" s="91"/>
      <c r="O288" s="10"/>
      <c r="P288" s="10"/>
      <c r="Q288" s="11"/>
      <c r="R288" s="43"/>
      <c r="X288" s="122"/>
      <c r="Y288" s="50"/>
      <c r="Z288" s="50"/>
      <c r="AA288" s="50"/>
      <c r="AB288" s="50"/>
      <c r="AC288" s="121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1" s="120" customFormat="1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118"/>
      <c r="I289" s="118"/>
      <c r="J289" s="118"/>
      <c r="K289" s="64"/>
      <c r="L289" s="105"/>
      <c r="M289" s="8"/>
      <c r="N289" s="91"/>
      <c r="O289" s="10"/>
      <c r="P289" s="10"/>
      <c r="Q289" s="11"/>
      <c r="R289" s="43"/>
      <c r="S289" s="13"/>
      <c r="T289" s="13"/>
      <c r="U289" s="13"/>
      <c r="V289" s="13"/>
      <c r="W289" s="3"/>
      <c r="X289" s="122"/>
      <c r="Y289" s="50"/>
      <c r="Z289" s="50"/>
      <c r="AA289" s="50"/>
      <c r="AB289" s="50"/>
      <c r="AC289" s="121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3"/>
    </row>
    <row r="290" spans="1:41" s="120" customFormat="1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118"/>
      <c r="I290" s="118"/>
      <c r="J290" s="118"/>
      <c r="K290" s="64"/>
      <c r="L290" s="105"/>
      <c r="M290" s="8"/>
      <c r="N290" s="91"/>
      <c r="O290" s="10"/>
      <c r="P290" s="10"/>
      <c r="Q290" s="11"/>
      <c r="R290" s="43"/>
      <c r="S290" s="13"/>
      <c r="T290" s="13"/>
      <c r="U290" s="13"/>
      <c r="V290" s="13"/>
      <c r="W290" s="3"/>
      <c r="X290" s="122"/>
      <c r="Y290" s="50"/>
      <c r="Z290" s="50"/>
      <c r="AA290" s="50"/>
      <c r="AB290" s="50"/>
      <c r="AC290" s="121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3"/>
    </row>
    <row r="291" spans="1:41" s="120" customFormat="1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4"/>
      <c r="I291" s="64"/>
      <c r="J291" s="64"/>
      <c r="K291" s="65"/>
      <c r="L291" s="105"/>
      <c r="M291" s="8"/>
      <c r="N291" s="91"/>
      <c r="O291" s="10"/>
      <c r="P291" s="10"/>
      <c r="Q291" s="11"/>
      <c r="R291" s="43"/>
      <c r="S291" s="13"/>
      <c r="T291" s="13"/>
      <c r="U291" s="13"/>
      <c r="V291" s="13"/>
      <c r="W291" s="3"/>
      <c r="X291" s="122"/>
      <c r="Y291" s="50"/>
      <c r="Z291" s="50"/>
      <c r="AA291" s="50"/>
      <c r="AB291" s="50"/>
      <c r="AC291" s="121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3"/>
    </row>
    <row r="292" spans="1:41" s="120" customFormat="1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4"/>
      <c r="I292" s="64"/>
      <c r="J292" s="64"/>
      <c r="K292" s="65"/>
      <c r="L292" s="105"/>
      <c r="M292" s="8"/>
      <c r="N292" s="91"/>
      <c r="O292" s="10"/>
      <c r="P292" s="10"/>
      <c r="Q292" s="11"/>
      <c r="R292" s="43"/>
      <c r="S292" s="13"/>
      <c r="T292" s="13"/>
      <c r="U292" s="13"/>
      <c r="V292" s="13"/>
      <c r="W292" s="3"/>
      <c r="X292" s="122"/>
      <c r="Y292" s="50"/>
      <c r="Z292" s="50"/>
      <c r="AA292" s="50"/>
      <c r="AB292" s="50"/>
      <c r="AC292" s="121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3"/>
    </row>
    <row r="293" spans="1:41" ht="22.5" customHeight="1" x14ac:dyDescent="0.55000000000000004">
      <c r="A293" s="5">
        <v>1000</v>
      </c>
      <c r="B293" s="52" t="s">
        <v>66</v>
      </c>
      <c r="C293" s="63"/>
      <c r="D293" s="64"/>
      <c r="E293" s="118"/>
      <c r="F293" s="118"/>
      <c r="G293" s="118"/>
      <c r="H293" s="118"/>
      <c r="I293" s="64"/>
      <c r="J293" s="118"/>
      <c r="K293" s="118"/>
      <c r="L293" s="105"/>
      <c r="M293" s="8"/>
      <c r="N293" s="91"/>
      <c r="O293" s="10"/>
      <c r="P293" s="10"/>
      <c r="Q293" s="11"/>
      <c r="R293" s="43"/>
      <c r="X293" s="122"/>
      <c r="Y293" s="50"/>
      <c r="Z293" s="50"/>
      <c r="AA293" s="50"/>
      <c r="AB293" s="50"/>
      <c r="AC293" s="121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1" ht="22.5" customHeight="1" x14ac:dyDescent="0.55000000000000004">
      <c r="A294" s="5">
        <v>1000</v>
      </c>
      <c r="B294" s="52" t="s">
        <v>66</v>
      </c>
      <c r="C294" s="63"/>
      <c r="D294" s="64"/>
      <c r="E294" s="118"/>
      <c r="F294" s="118"/>
      <c r="G294" s="118"/>
      <c r="H294" s="118"/>
      <c r="I294" s="64"/>
      <c r="J294" s="118"/>
      <c r="K294" s="118"/>
      <c r="L294" s="105"/>
      <c r="M294" s="8"/>
      <c r="N294" s="91"/>
      <c r="O294" s="10"/>
      <c r="P294" s="10"/>
      <c r="Q294" s="11"/>
      <c r="R294" s="43"/>
      <c r="X294" s="122"/>
      <c r="Y294" s="50"/>
      <c r="Z294" s="50"/>
      <c r="AA294" s="50"/>
      <c r="AB294" s="50"/>
      <c r="AC294" s="121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1" ht="22.5" customHeight="1" x14ac:dyDescent="0.55000000000000004">
      <c r="A295" s="5">
        <v>1000</v>
      </c>
      <c r="B295" s="52" t="s">
        <v>66</v>
      </c>
      <c r="C295" s="63"/>
      <c r="D295" s="64"/>
      <c r="E295" s="118"/>
      <c r="F295" s="118"/>
      <c r="G295" s="118"/>
      <c r="H295" s="118"/>
      <c r="I295" s="64"/>
      <c r="J295" s="118"/>
      <c r="K295" s="118"/>
      <c r="L295" s="105"/>
      <c r="M295" s="8"/>
      <c r="N295" s="91"/>
      <c r="O295" s="10"/>
      <c r="P295" s="10"/>
      <c r="Q295" s="11"/>
      <c r="R295" s="43"/>
      <c r="X295" s="122"/>
      <c r="Y295" s="50"/>
      <c r="Z295" s="50"/>
      <c r="AA295" s="50"/>
      <c r="AB295" s="50"/>
      <c r="AC295" s="121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1" ht="22.5" customHeight="1" x14ac:dyDescent="0.55000000000000004">
      <c r="A296" s="5">
        <v>1000</v>
      </c>
      <c r="B296" s="52"/>
      <c r="C296" s="63"/>
      <c r="D296" s="64"/>
      <c r="E296" s="118"/>
      <c r="F296" s="118"/>
      <c r="G296" s="118"/>
      <c r="H296" s="118"/>
      <c r="I296" s="118"/>
      <c r="J296" s="117"/>
      <c r="K296" s="118"/>
      <c r="L296" s="105"/>
      <c r="M296" s="8"/>
      <c r="N296" s="91"/>
      <c r="O296" s="10"/>
      <c r="P296" s="10"/>
      <c r="Q296" s="11"/>
      <c r="R296" s="43"/>
      <c r="X296" s="122"/>
      <c r="Y296" s="50"/>
      <c r="Z296" s="50"/>
      <c r="AA296" s="50"/>
      <c r="AB296" s="50"/>
      <c r="AC296" s="121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1" ht="22.5" customHeight="1" x14ac:dyDescent="0.55000000000000004">
      <c r="A297" s="5">
        <v>1000</v>
      </c>
      <c r="B297" s="52"/>
      <c r="C297" s="63"/>
      <c r="D297" s="64"/>
      <c r="E297" s="118"/>
      <c r="F297" s="118"/>
      <c r="G297" s="118"/>
      <c r="H297" s="118"/>
      <c r="I297" s="118"/>
      <c r="J297" s="117"/>
      <c r="K297" s="118"/>
      <c r="L297" s="105"/>
      <c r="M297" s="8"/>
      <c r="N297" s="91"/>
      <c r="O297" s="10"/>
      <c r="P297" s="10"/>
      <c r="Q297" s="11"/>
      <c r="R297" s="43"/>
      <c r="X297" s="122"/>
      <c r="Y297" s="50"/>
      <c r="Z297" s="50"/>
      <c r="AA297" s="50"/>
      <c r="AB297" s="50"/>
      <c r="AC297" s="121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1" ht="22.5" customHeight="1" x14ac:dyDescent="0.55000000000000004">
      <c r="A298" s="5">
        <v>1000</v>
      </c>
      <c r="B298" s="52"/>
      <c r="C298" s="63"/>
      <c r="D298" s="64"/>
      <c r="E298" s="118"/>
      <c r="F298" s="118"/>
      <c r="G298" s="118"/>
      <c r="H298" s="118"/>
      <c r="I298" s="118"/>
      <c r="J298" s="117"/>
      <c r="K298" s="118"/>
      <c r="L298" s="105"/>
      <c r="M298" s="8"/>
      <c r="N298" s="91"/>
      <c r="O298" s="10"/>
      <c r="P298" s="10"/>
      <c r="Q298" s="11"/>
      <c r="R298" s="43"/>
      <c r="X298" s="122"/>
      <c r="Y298" s="50"/>
      <c r="Z298" s="50"/>
      <c r="AA298" s="50"/>
      <c r="AB298" s="50"/>
      <c r="AC298" s="121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1" ht="22.5" customHeight="1" x14ac:dyDescent="0.55000000000000004">
      <c r="A299" s="5">
        <v>1000</v>
      </c>
      <c r="B299" s="52"/>
      <c r="C299" s="63"/>
      <c r="D299" s="64"/>
      <c r="E299" s="118"/>
      <c r="F299" s="118"/>
      <c r="G299" s="118"/>
      <c r="H299" s="118"/>
      <c r="I299" s="118"/>
      <c r="J299" s="117"/>
      <c r="K299" s="118"/>
      <c r="L299" s="105"/>
      <c r="M299" s="8"/>
      <c r="N299" s="91"/>
      <c r="O299" s="10"/>
      <c r="P299" s="10"/>
      <c r="Q299" s="11"/>
      <c r="R299" s="43"/>
      <c r="X299" s="122"/>
      <c r="Y299" s="50"/>
      <c r="Z299" s="50"/>
      <c r="AA299" s="50"/>
      <c r="AB299" s="50"/>
      <c r="AC299" s="121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1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71"/>
      <c r="G300" s="118"/>
      <c r="H300" s="118"/>
      <c r="I300" s="118"/>
      <c r="J300" s="118"/>
      <c r="K300" s="64"/>
      <c r="L300" s="105"/>
      <c r="M300" s="8"/>
      <c r="N300" s="91"/>
      <c r="O300" s="10"/>
      <c r="P300" s="10"/>
      <c r="Q300" s="11"/>
      <c r="R300" s="43"/>
      <c r="X300" s="122"/>
      <c r="Y300" s="50"/>
      <c r="Z300" s="50"/>
      <c r="AA300" s="50"/>
      <c r="AB300" s="50"/>
      <c r="AC300" s="121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1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71"/>
      <c r="G301" s="117"/>
      <c r="H301" s="118"/>
      <c r="I301" s="118"/>
      <c r="J301" s="118"/>
      <c r="K301" s="64"/>
      <c r="L301" s="105"/>
      <c r="M301" s="8"/>
      <c r="N301" s="91"/>
      <c r="O301" s="10"/>
      <c r="P301" s="10"/>
      <c r="Q301" s="11"/>
      <c r="R301" s="43"/>
      <c r="X301" s="122"/>
      <c r="Y301" s="50"/>
      <c r="Z301" s="50"/>
      <c r="AA301" s="50"/>
      <c r="AB301" s="50"/>
      <c r="AC301" s="121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1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71"/>
      <c r="I302" s="64"/>
      <c r="J302" s="64"/>
      <c r="K302" s="64"/>
      <c r="L302" s="105"/>
      <c r="M302" s="8"/>
      <c r="N302" s="91"/>
      <c r="O302" s="10"/>
      <c r="P302" s="10"/>
      <c r="Q302" s="11"/>
      <c r="R302" s="43"/>
      <c r="X302" s="122"/>
      <c r="Y302" s="50"/>
      <c r="Z302" s="50"/>
      <c r="AA302" s="50"/>
      <c r="AB302" s="50"/>
      <c r="AC302" s="121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1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4"/>
      <c r="I303" s="118"/>
      <c r="J303" s="118"/>
      <c r="K303" s="64"/>
      <c r="L303" s="105"/>
      <c r="M303" s="8"/>
      <c r="N303" s="91"/>
      <c r="O303" s="10"/>
      <c r="P303" s="10"/>
      <c r="Q303" s="11"/>
      <c r="R303" s="43"/>
      <c r="X303" s="122"/>
      <c r="Y303" s="50"/>
      <c r="Z303" s="50"/>
      <c r="AA303" s="50"/>
      <c r="AB303" s="50"/>
      <c r="AC303" s="121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1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4"/>
      <c r="I304" s="118"/>
      <c r="J304" s="118"/>
      <c r="K304" s="64"/>
      <c r="L304" s="105"/>
      <c r="M304" s="8"/>
      <c r="N304" s="91"/>
      <c r="O304" s="10"/>
      <c r="P304" s="10"/>
      <c r="Q304" s="11"/>
      <c r="R304" s="43"/>
      <c r="X304" s="122"/>
      <c r="Y304" s="50"/>
      <c r="Z304" s="50"/>
      <c r="AA304" s="50"/>
      <c r="AB304" s="50"/>
      <c r="AC304" s="121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4"/>
      <c r="I305" s="118"/>
      <c r="J305" s="118"/>
      <c r="K305" s="64"/>
      <c r="L305" s="105"/>
      <c r="M305" s="8"/>
      <c r="N305" s="91"/>
      <c r="O305" s="10"/>
      <c r="P305" s="10"/>
      <c r="Q305" s="11"/>
      <c r="R305" s="43"/>
      <c r="X305" s="122"/>
      <c r="Y305" s="50"/>
      <c r="Z305" s="50"/>
      <c r="AA305" s="50"/>
      <c r="AB305" s="50"/>
      <c r="AC305" s="121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4"/>
      <c r="I306" s="118"/>
      <c r="J306" s="118"/>
      <c r="K306" s="64"/>
      <c r="L306" s="105"/>
      <c r="M306" s="8"/>
      <c r="N306" s="91"/>
      <c r="O306" s="10"/>
      <c r="P306" s="10"/>
      <c r="Q306" s="11"/>
      <c r="R306" s="43"/>
      <c r="X306" s="122"/>
      <c r="Y306" s="50"/>
      <c r="Z306" s="50"/>
      <c r="AA306" s="50"/>
      <c r="AB306" s="50"/>
      <c r="AC306" s="121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71"/>
      <c r="I307" s="118"/>
      <c r="J307" s="118"/>
      <c r="K307" s="64"/>
      <c r="L307" s="105"/>
      <c r="M307" s="8"/>
      <c r="N307" s="91"/>
      <c r="O307" s="10"/>
      <c r="P307" s="10"/>
      <c r="Q307" s="11"/>
      <c r="R307" s="43"/>
      <c r="X307" s="122"/>
      <c r="Y307" s="50"/>
      <c r="Z307" s="50"/>
      <c r="AA307" s="50"/>
      <c r="AB307" s="50"/>
      <c r="AC307" s="121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4"/>
      <c r="I308" s="118"/>
      <c r="J308" s="118"/>
      <c r="K308" s="64"/>
      <c r="L308" s="105"/>
      <c r="M308" s="8"/>
      <c r="N308" s="91"/>
      <c r="O308" s="10"/>
      <c r="P308" s="10"/>
      <c r="Q308" s="11"/>
      <c r="R308" s="43"/>
      <c r="X308" s="122"/>
      <c r="Y308" s="50"/>
      <c r="Z308" s="50"/>
      <c r="AA308" s="50"/>
      <c r="AB308" s="50"/>
      <c r="AC308" s="121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4"/>
      <c r="I309" s="118"/>
      <c r="J309" s="118"/>
      <c r="K309" s="64"/>
      <c r="L309" s="105"/>
      <c r="M309" s="8"/>
      <c r="N309" s="91"/>
      <c r="O309" s="10"/>
      <c r="P309" s="10"/>
      <c r="Q309" s="11"/>
      <c r="R309" s="43"/>
      <c r="X309" s="98"/>
      <c r="Y309" s="96"/>
      <c r="Z309" s="96"/>
      <c r="AA309" s="96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118"/>
      <c r="F310" s="118"/>
      <c r="G310" s="118"/>
      <c r="H310" s="118"/>
      <c r="I310" s="64"/>
      <c r="J310" s="118"/>
      <c r="K310" s="118"/>
      <c r="L310" s="105"/>
      <c r="M310" s="8"/>
      <c r="N310" s="91"/>
      <c r="O310" s="10"/>
      <c r="P310" s="10"/>
      <c r="Q310" s="11"/>
      <c r="R310" s="43"/>
      <c r="X310" s="122"/>
      <c r="Y310" s="50"/>
      <c r="Z310" s="50"/>
      <c r="AA310" s="50"/>
      <c r="AB310" s="50"/>
      <c r="AC310" s="121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118"/>
      <c r="F311" s="118"/>
      <c r="G311" s="118"/>
      <c r="H311" s="118"/>
      <c r="I311" s="64"/>
      <c r="J311" s="118"/>
      <c r="K311" s="118"/>
      <c r="L311" s="105"/>
      <c r="M311" s="8"/>
      <c r="N311" s="91"/>
      <c r="O311" s="10"/>
      <c r="P311" s="10"/>
      <c r="Q311" s="11"/>
      <c r="R311" s="43"/>
      <c r="X311" s="122"/>
      <c r="Y311" s="50"/>
      <c r="Z311" s="50"/>
      <c r="AA311" s="50"/>
      <c r="AB311" s="50"/>
      <c r="AC311" s="121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118"/>
      <c r="F312" s="118"/>
      <c r="G312" s="118"/>
      <c r="H312" s="118"/>
      <c r="I312" s="64"/>
      <c r="J312" s="118"/>
      <c r="K312" s="118"/>
      <c r="L312" s="105"/>
      <c r="M312" s="8"/>
      <c r="N312" s="91"/>
      <c r="O312" s="10"/>
      <c r="P312" s="10"/>
      <c r="Q312" s="11"/>
      <c r="R312" s="43"/>
      <c r="X312" s="122"/>
      <c r="Y312" s="50"/>
      <c r="Z312" s="50"/>
      <c r="AA312" s="50"/>
      <c r="AB312" s="50"/>
      <c r="AC312" s="121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ht="22.5" customHeight="1" x14ac:dyDescent="0.55000000000000004">
      <c r="A313" s="5">
        <v>1000</v>
      </c>
      <c r="B313" s="52"/>
      <c r="C313" s="63"/>
      <c r="D313" s="64"/>
      <c r="E313" s="118"/>
      <c r="F313" s="118"/>
      <c r="G313" s="118"/>
      <c r="H313" s="118"/>
      <c r="I313" s="118"/>
      <c r="J313" s="117"/>
      <c r="K313" s="118"/>
      <c r="L313" s="105"/>
      <c r="M313" s="8"/>
      <c r="N313" s="91"/>
      <c r="O313" s="10"/>
      <c r="P313" s="10"/>
      <c r="Q313" s="11"/>
      <c r="R313" s="43"/>
      <c r="X313" s="122"/>
      <c r="Y313" s="50"/>
      <c r="Z313" s="50"/>
      <c r="AA313" s="50"/>
      <c r="AB313" s="50"/>
      <c r="AC313" s="121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ht="22.5" customHeight="1" x14ac:dyDescent="0.55000000000000004">
      <c r="A314" s="5">
        <v>1000</v>
      </c>
      <c r="B314" s="52"/>
      <c r="C314" s="63"/>
      <c r="D314" s="64"/>
      <c r="E314" s="118"/>
      <c r="F314" s="118"/>
      <c r="G314" s="118"/>
      <c r="H314" s="118"/>
      <c r="I314" s="118"/>
      <c r="J314" s="117"/>
      <c r="K314" s="118"/>
      <c r="L314" s="105"/>
      <c r="M314" s="8"/>
      <c r="N314" s="91"/>
      <c r="O314" s="10"/>
      <c r="P314" s="10"/>
      <c r="Q314" s="11"/>
      <c r="R314" s="43"/>
      <c r="X314" s="122"/>
      <c r="Y314" s="50"/>
      <c r="Z314" s="50"/>
      <c r="AA314" s="50"/>
      <c r="AB314" s="50"/>
      <c r="AC314" s="121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ht="22.5" customHeight="1" x14ac:dyDescent="0.55000000000000004">
      <c r="A315" s="5">
        <v>1000</v>
      </c>
      <c r="B315" s="52"/>
      <c r="C315" s="63"/>
      <c r="D315" s="64"/>
      <c r="E315" s="118"/>
      <c r="F315" s="118"/>
      <c r="G315" s="118"/>
      <c r="H315" s="118"/>
      <c r="I315" s="118"/>
      <c r="J315" s="117"/>
      <c r="K315" s="118"/>
      <c r="L315" s="105"/>
      <c r="M315" s="8"/>
      <c r="N315" s="91"/>
      <c r="O315" s="10"/>
      <c r="P315" s="10"/>
      <c r="Q315" s="11"/>
      <c r="R315" s="43"/>
      <c r="X315" s="122"/>
      <c r="Y315" s="50"/>
      <c r="Z315" s="50"/>
      <c r="AA315" s="50"/>
      <c r="AB315" s="50"/>
      <c r="AC315" s="121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ht="22.5" customHeight="1" x14ac:dyDescent="0.55000000000000004">
      <c r="A316" s="5">
        <v>1000</v>
      </c>
      <c r="B316" s="52"/>
      <c r="C316" s="63"/>
      <c r="D316" s="64"/>
      <c r="E316" s="118"/>
      <c r="F316" s="118"/>
      <c r="G316" s="118"/>
      <c r="H316" s="118"/>
      <c r="I316" s="118"/>
      <c r="J316" s="117"/>
      <c r="K316" s="118"/>
      <c r="L316" s="105"/>
      <c r="M316" s="8"/>
      <c r="N316" s="91"/>
      <c r="O316" s="10"/>
      <c r="P316" s="10"/>
      <c r="Q316" s="11"/>
      <c r="R316" s="43"/>
      <c r="X316" s="122"/>
      <c r="Y316" s="50"/>
      <c r="Z316" s="50"/>
      <c r="AA316" s="50"/>
      <c r="AB316" s="50"/>
      <c r="AC316" s="121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118"/>
      <c r="H317" s="64"/>
      <c r="I317" s="118"/>
      <c r="J317" s="118"/>
      <c r="K317" s="64"/>
      <c r="L317" s="105"/>
      <c r="M317" s="8"/>
      <c r="N317" s="91"/>
      <c r="O317" s="10"/>
      <c r="P317" s="10"/>
      <c r="Q317" s="11"/>
      <c r="R317" s="43"/>
      <c r="X317" s="122"/>
      <c r="Y317" s="50"/>
      <c r="Z317" s="50"/>
      <c r="AA317" s="50"/>
      <c r="AB317" s="50"/>
      <c r="AC317" s="121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118"/>
      <c r="H318" s="64"/>
      <c r="I318" s="64"/>
      <c r="J318" s="64"/>
      <c r="K318" s="64"/>
      <c r="L318" s="105"/>
      <c r="M318" s="8"/>
      <c r="N318" s="91"/>
      <c r="O318" s="10"/>
      <c r="P318" s="10"/>
      <c r="Q318" s="11"/>
      <c r="R318" s="43"/>
      <c r="X318" s="98"/>
      <c r="Y318" s="96"/>
      <c r="Z318" s="96"/>
      <c r="AA318" s="96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118"/>
      <c r="F319" s="118"/>
      <c r="G319" s="118"/>
      <c r="H319" s="118"/>
      <c r="I319" s="64"/>
      <c r="J319" s="118"/>
      <c r="K319" s="118"/>
      <c r="L319" s="105"/>
      <c r="M319" s="8"/>
      <c r="N319" s="91"/>
      <c r="O319" s="10"/>
      <c r="P319" s="10"/>
      <c r="Q319" s="11"/>
      <c r="R319" s="43"/>
      <c r="X319" s="122"/>
      <c r="Y319" s="50"/>
      <c r="Z319" s="50"/>
      <c r="AA319" s="50"/>
      <c r="AB319" s="50"/>
      <c r="AC319" s="121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118"/>
      <c r="F320" s="118"/>
      <c r="G320" s="118"/>
      <c r="H320" s="118"/>
      <c r="I320" s="64"/>
      <c r="J320" s="118"/>
      <c r="K320" s="118"/>
      <c r="L320" s="105"/>
      <c r="M320" s="8"/>
      <c r="N320" s="91"/>
      <c r="O320" s="10"/>
      <c r="P320" s="10"/>
      <c r="Q320" s="11"/>
      <c r="R320" s="43"/>
      <c r="X320" s="122"/>
      <c r="Y320" s="50"/>
      <c r="Z320" s="50"/>
      <c r="AA320" s="50"/>
      <c r="AB320" s="50"/>
      <c r="AC320" s="121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118"/>
      <c r="F321" s="118"/>
      <c r="G321" s="118"/>
      <c r="H321" s="118"/>
      <c r="I321" s="64"/>
      <c r="J321" s="118"/>
      <c r="K321" s="118"/>
      <c r="L321" s="105"/>
      <c r="M321" s="8"/>
      <c r="N321" s="91"/>
      <c r="O321" s="10"/>
      <c r="P321" s="10"/>
      <c r="Q321" s="11"/>
      <c r="R321" s="43"/>
      <c r="X321" s="122"/>
      <c r="Y321" s="50"/>
      <c r="Z321" s="50"/>
      <c r="AA321" s="50"/>
      <c r="AB321" s="50"/>
      <c r="AC321" s="121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ht="22.5" customHeight="1" x14ac:dyDescent="0.55000000000000004">
      <c r="A322" s="5">
        <v>1000</v>
      </c>
      <c r="B322" s="52"/>
      <c r="C322" s="63"/>
      <c r="D322" s="64"/>
      <c r="E322" s="118"/>
      <c r="F322" s="118"/>
      <c r="G322" s="118"/>
      <c r="H322" s="118"/>
      <c r="I322" s="118"/>
      <c r="J322" s="117"/>
      <c r="K322" s="118"/>
      <c r="L322" s="105"/>
      <c r="M322" s="8"/>
      <c r="N322" s="91"/>
      <c r="O322" s="10"/>
      <c r="P322" s="10"/>
      <c r="Q322" s="11"/>
      <c r="R322" s="43"/>
      <c r="X322" s="122"/>
      <c r="Y322" s="50"/>
      <c r="Z322" s="50"/>
      <c r="AA322" s="50"/>
      <c r="AB322" s="50"/>
      <c r="AC322" s="121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ht="22.5" customHeight="1" x14ac:dyDescent="0.55000000000000004">
      <c r="A323" s="5">
        <v>1000</v>
      </c>
      <c r="B323" s="52"/>
      <c r="C323" s="63"/>
      <c r="D323" s="64"/>
      <c r="E323" s="118"/>
      <c r="F323" s="118"/>
      <c r="G323" s="118"/>
      <c r="H323" s="118"/>
      <c r="I323" s="118"/>
      <c r="J323" s="117"/>
      <c r="K323" s="118"/>
      <c r="L323" s="105"/>
      <c r="M323" s="8"/>
      <c r="N323" s="91"/>
      <c r="O323" s="10"/>
      <c r="P323" s="10"/>
      <c r="Q323" s="11"/>
      <c r="R323" s="43"/>
      <c r="X323" s="122"/>
      <c r="Y323" s="50"/>
      <c r="Z323" s="50"/>
      <c r="AA323" s="50"/>
      <c r="AB323" s="50"/>
      <c r="AC323" s="121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ht="22.5" customHeight="1" x14ac:dyDescent="0.55000000000000004">
      <c r="A324" s="5">
        <v>1000</v>
      </c>
      <c r="B324" s="52"/>
      <c r="C324" s="63"/>
      <c r="D324" s="64"/>
      <c r="E324" s="118"/>
      <c r="F324" s="118"/>
      <c r="G324" s="118"/>
      <c r="H324" s="118"/>
      <c r="I324" s="118"/>
      <c r="J324" s="117"/>
      <c r="K324" s="118"/>
      <c r="L324" s="105"/>
      <c r="M324" s="8"/>
      <c r="N324" s="91"/>
      <c r="O324" s="10"/>
      <c r="P324" s="10"/>
      <c r="Q324" s="11"/>
      <c r="R324" s="43"/>
      <c r="X324" s="122"/>
      <c r="Y324" s="50"/>
      <c r="Z324" s="50"/>
      <c r="AA324" s="50"/>
      <c r="AB324" s="50"/>
      <c r="AC324" s="121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ht="22.5" customHeight="1" x14ac:dyDescent="0.55000000000000004">
      <c r="A325" s="5">
        <v>1000</v>
      </c>
      <c r="B325" s="52"/>
      <c r="C325" s="63"/>
      <c r="D325" s="64"/>
      <c r="E325" s="118"/>
      <c r="F325" s="118"/>
      <c r="G325" s="118"/>
      <c r="H325" s="118"/>
      <c r="I325" s="118"/>
      <c r="J325" s="117"/>
      <c r="K325" s="118"/>
      <c r="L325" s="105"/>
      <c r="M325" s="8"/>
      <c r="N325" s="91"/>
      <c r="O325" s="10"/>
      <c r="P325" s="10"/>
      <c r="Q325" s="11"/>
      <c r="R325" s="43"/>
      <c r="X325" s="122"/>
      <c r="Y325" s="50"/>
      <c r="Z325" s="50"/>
      <c r="AA325" s="50"/>
      <c r="AB325" s="50"/>
      <c r="AC325" s="121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4"/>
      <c r="G326" s="118"/>
      <c r="H326" s="118"/>
      <c r="I326" s="118"/>
      <c r="J326" s="64"/>
      <c r="K326" s="64"/>
      <c r="L326" s="105"/>
      <c r="M326" s="8"/>
      <c r="N326" s="91"/>
      <c r="O326" s="10"/>
      <c r="P326" s="10"/>
      <c r="Q326" s="11"/>
      <c r="R326" s="43"/>
      <c r="X326" s="98"/>
      <c r="Y326" s="96"/>
      <c r="Z326" s="96"/>
      <c r="AA326" s="96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4"/>
      <c r="G327" s="64"/>
      <c r="H327" s="64"/>
      <c r="I327" s="64"/>
      <c r="J327" s="64"/>
      <c r="K327" s="64"/>
      <c r="L327" s="105"/>
      <c r="M327" s="8"/>
      <c r="N327" s="91"/>
      <c r="O327" s="10"/>
      <c r="P327" s="10"/>
      <c r="Q327" s="11"/>
      <c r="R327" s="43"/>
      <c r="X327" s="98"/>
      <c r="Y327" s="96"/>
      <c r="Z327" s="96"/>
      <c r="AA327" s="96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4"/>
      <c r="G328" s="118"/>
      <c r="H328" s="118"/>
      <c r="I328" s="118"/>
      <c r="J328" s="64"/>
      <c r="K328" s="64"/>
      <c r="L328" s="105"/>
      <c r="M328" s="8"/>
      <c r="N328" s="91"/>
      <c r="O328" s="10"/>
      <c r="P328" s="10"/>
      <c r="Q328" s="11"/>
      <c r="R328" s="43"/>
      <c r="X328" s="98"/>
      <c r="Y328" s="96"/>
      <c r="Z328" s="96"/>
      <c r="AA328" s="96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4"/>
      <c r="G329" s="118"/>
      <c r="H329" s="118"/>
      <c r="I329" s="118"/>
      <c r="J329" s="118"/>
      <c r="K329" s="64"/>
      <c r="L329" s="105"/>
      <c r="M329" s="8"/>
      <c r="N329" s="91"/>
      <c r="O329" s="10"/>
      <c r="P329" s="10"/>
      <c r="Q329" s="11"/>
      <c r="R329" s="43"/>
      <c r="X329" s="98"/>
      <c r="Y329" s="96"/>
      <c r="Z329" s="96"/>
      <c r="AA329" s="96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4"/>
      <c r="G330" s="118"/>
      <c r="H330" s="64"/>
      <c r="I330" s="64"/>
      <c r="J330" s="66"/>
      <c r="K330" s="64"/>
      <c r="L330" s="105"/>
      <c r="M330" s="8"/>
      <c r="N330" s="91"/>
      <c r="O330" s="10"/>
      <c r="P330" s="10"/>
      <c r="Q330" s="11"/>
      <c r="R330" s="43"/>
      <c r="X330" s="98"/>
      <c r="Y330" s="96"/>
      <c r="Z330" s="96"/>
      <c r="AA330" s="96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118"/>
      <c r="F331" s="64"/>
      <c r="G331" s="118"/>
      <c r="H331" s="64"/>
      <c r="I331" s="64"/>
      <c r="J331" s="66"/>
      <c r="K331" s="64"/>
      <c r="L331" s="105"/>
      <c r="M331" s="8"/>
      <c r="N331" s="91"/>
      <c r="O331" s="10"/>
      <c r="P331" s="10"/>
      <c r="Q331" s="11"/>
      <c r="R331" s="43"/>
      <c r="X331" s="98"/>
      <c r="Y331" s="96"/>
      <c r="Z331" s="96"/>
      <c r="AA331" s="96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118"/>
      <c r="F332" s="64"/>
      <c r="G332" s="118"/>
      <c r="H332" s="64"/>
      <c r="I332" s="64"/>
      <c r="J332" s="66"/>
      <c r="K332" s="64"/>
      <c r="L332" s="105"/>
      <c r="M332" s="8"/>
      <c r="N332" s="91"/>
      <c r="O332" s="10"/>
      <c r="P332" s="10"/>
      <c r="Q332" s="11"/>
      <c r="R332" s="43"/>
      <c r="X332" s="98"/>
      <c r="Y332" s="96"/>
      <c r="Z332" s="96"/>
      <c r="AA332" s="96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118"/>
      <c r="F333" s="64"/>
      <c r="G333" s="118"/>
      <c r="H333" s="64"/>
      <c r="I333" s="64"/>
      <c r="J333" s="66"/>
      <c r="K333" s="64"/>
      <c r="L333" s="105"/>
      <c r="M333" s="8"/>
      <c r="N333" s="91"/>
      <c r="O333" s="10"/>
      <c r="P333" s="10"/>
      <c r="Q333" s="11"/>
      <c r="R333" s="43"/>
      <c r="X333" s="98"/>
      <c r="Y333" s="96"/>
      <c r="Z333" s="96"/>
      <c r="AA333" s="96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118"/>
      <c r="F334" s="64"/>
      <c r="G334" s="118"/>
      <c r="H334" s="64"/>
      <c r="I334" s="64"/>
      <c r="J334" s="66"/>
      <c r="K334" s="64"/>
      <c r="L334" s="105"/>
      <c r="M334" s="8"/>
      <c r="N334" s="91"/>
      <c r="O334" s="10"/>
      <c r="P334" s="10"/>
      <c r="Q334" s="11"/>
      <c r="R334" s="43"/>
      <c r="X334" s="98"/>
      <c r="Y334" s="96"/>
      <c r="Z334" s="96"/>
      <c r="AA334" s="96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118"/>
      <c r="F335" s="64"/>
      <c r="G335" s="64"/>
      <c r="H335" s="66"/>
      <c r="I335" s="66"/>
      <c r="J335" s="66"/>
      <c r="K335" s="64"/>
      <c r="L335" s="105"/>
      <c r="M335" s="8"/>
      <c r="N335" s="91"/>
      <c r="O335" s="10"/>
      <c r="P335" s="10"/>
      <c r="Q335" s="11"/>
      <c r="R335" s="43"/>
      <c r="X335" s="98"/>
      <c r="Y335" s="96"/>
      <c r="Z335" s="96"/>
      <c r="AA335" s="96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4"/>
      <c r="G336" s="64"/>
      <c r="H336" s="66"/>
      <c r="I336" s="66"/>
      <c r="J336" s="66"/>
      <c r="K336" s="64"/>
      <c r="L336" s="105"/>
      <c r="M336" s="8"/>
      <c r="N336" s="91"/>
      <c r="O336" s="10"/>
      <c r="P336" s="10"/>
      <c r="Q336" s="11"/>
      <c r="R336" s="43"/>
      <c r="X336" s="98"/>
      <c r="Y336" s="96"/>
      <c r="Z336" s="96"/>
      <c r="AA336" s="96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4"/>
      <c r="G337" s="64"/>
      <c r="H337" s="64"/>
      <c r="I337" s="66"/>
      <c r="J337" s="66"/>
      <c r="K337" s="64"/>
      <c r="L337" s="105"/>
      <c r="M337" s="8"/>
      <c r="N337" s="91"/>
      <c r="O337" s="10"/>
      <c r="P337" s="10"/>
      <c r="Q337" s="11"/>
      <c r="R337" s="43"/>
      <c r="X337" s="98"/>
      <c r="Y337" s="96"/>
      <c r="Z337" s="96"/>
      <c r="AA337" s="96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118"/>
      <c r="F338" s="118"/>
      <c r="G338" s="118"/>
      <c r="H338" s="64"/>
      <c r="I338" s="66"/>
      <c r="J338" s="66"/>
      <c r="K338" s="64"/>
      <c r="L338" s="105"/>
      <c r="M338" s="8"/>
      <c r="N338" s="91"/>
      <c r="O338" s="10"/>
      <c r="P338" s="10"/>
      <c r="Q338" s="11"/>
      <c r="R338" s="43"/>
      <c r="X338" s="98"/>
      <c r="Y338" s="96"/>
      <c r="Z338" s="96"/>
      <c r="AA338" s="96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4"/>
      <c r="E339" s="118"/>
      <c r="F339" s="118"/>
      <c r="G339" s="118"/>
      <c r="H339" s="64"/>
      <c r="I339" s="66"/>
      <c r="J339" s="66"/>
      <c r="K339" s="64"/>
      <c r="L339" s="105"/>
      <c r="M339" s="8"/>
      <c r="N339" s="91"/>
      <c r="O339" s="10"/>
      <c r="P339" s="10"/>
      <c r="Q339" s="11"/>
      <c r="R339" s="43"/>
      <c r="X339" s="98"/>
      <c r="Y339" s="96"/>
      <c r="Z339" s="96"/>
      <c r="AA339" s="96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63"/>
      <c r="D340" s="64"/>
      <c r="E340" s="64"/>
      <c r="F340" s="64"/>
      <c r="G340" s="64"/>
      <c r="H340" s="64"/>
      <c r="I340" s="66"/>
      <c r="J340" s="66"/>
      <c r="K340" s="64"/>
      <c r="L340" s="105"/>
      <c r="M340" s="8"/>
      <c r="N340" s="91"/>
      <c r="O340" s="10"/>
      <c r="P340" s="10"/>
      <c r="Q340" s="11"/>
      <c r="R340" s="12"/>
      <c r="X340" s="98"/>
      <c r="Y340" s="96"/>
      <c r="Z340" s="96"/>
      <c r="AA340" s="96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63"/>
      <c r="D341" s="64"/>
      <c r="E341" s="118"/>
      <c r="F341" s="118"/>
      <c r="G341" s="118"/>
      <c r="H341" s="64"/>
      <c r="I341" s="66"/>
      <c r="J341" s="66"/>
      <c r="K341" s="64"/>
      <c r="L341" s="105"/>
      <c r="M341" s="8"/>
      <c r="N341" s="91"/>
      <c r="O341" s="10"/>
      <c r="P341" s="10"/>
      <c r="Q341" s="11"/>
      <c r="R341" s="12"/>
      <c r="X341" s="98"/>
      <c r="Y341" s="96"/>
      <c r="Z341" s="96"/>
      <c r="AA341" s="96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63"/>
      <c r="D342" s="64"/>
      <c r="E342" s="118"/>
      <c r="F342" s="118"/>
      <c r="G342" s="118"/>
      <c r="H342" s="64"/>
      <c r="I342" s="66"/>
      <c r="J342" s="66"/>
      <c r="K342" s="64"/>
      <c r="L342" s="105"/>
      <c r="M342" s="8"/>
      <c r="N342" s="91"/>
      <c r="O342" s="10"/>
      <c r="P342" s="10"/>
      <c r="Q342" s="11"/>
      <c r="R342" s="12"/>
      <c r="X342" s="98"/>
      <c r="Y342" s="96"/>
      <c r="Z342" s="96"/>
      <c r="AA342" s="96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63"/>
      <c r="D343" s="64"/>
      <c r="E343" s="64"/>
      <c r="F343" s="64"/>
      <c r="G343" s="64"/>
      <c r="H343" s="64"/>
      <c r="I343" s="66"/>
      <c r="J343" s="66"/>
      <c r="K343" s="64"/>
      <c r="L343" s="105"/>
      <c r="M343" s="8"/>
      <c r="N343" s="91"/>
      <c r="O343" s="10"/>
      <c r="P343" s="10"/>
      <c r="Q343" s="11"/>
      <c r="R343" s="12"/>
      <c r="X343" s="98"/>
      <c r="Y343" s="96"/>
      <c r="Z343" s="96"/>
      <c r="AA343" s="96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63"/>
      <c r="D344" s="64"/>
      <c r="E344" s="118"/>
      <c r="F344" s="118"/>
      <c r="G344" s="118"/>
      <c r="H344" s="64"/>
      <c r="I344" s="66"/>
      <c r="J344" s="66"/>
      <c r="K344" s="64"/>
      <c r="L344" s="105"/>
      <c r="M344" s="8"/>
      <c r="N344" s="91"/>
      <c r="O344" s="10"/>
      <c r="P344" s="10"/>
      <c r="Q344" s="11"/>
      <c r="R344" s="12"/>
      <c r="X344" s="98"/>
      <c r="Y344" s="96"/>
      <c r="Z344" s="96"/>
      <c r="AA344" s="96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63"/>
      <c r="D345" s="64"/>
      <c r="E345" s="118"/>
      <c r="F345" s="118"/>
      <c r="G345" s="118"/>
      <c r="H345" s="64"/>
      <c r="I345" s="66"/>
      <c r="J345" s="66"/>
      <c r="K345" s="64"/>
      <c r="L345" s="105"/>
      <c r="M345" s="8"/>
      <c r="N345" s="91"/>
      <c r="O345" s="10"/>
      <c r="P345" s="10"/>
      <c r="Q345" s="11"/>
      <c r="R345" s="12"/>
      <c r="X345" s="98"/>
      <c r="Y345" s="96"/>
      <c r="Z345" s="96"/>
      <c r="AA345" s="96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63"/>
      <c r="D346" s="64"/>
      <c r="E346" s="118"/>
      <c r="F346" s="64"/>
      <c r="G346" s="118"/>
      <c r="H346" s="64"/>
      <c r="I346" s="64"/>
      <c r="J346" s="66"/>
      <c r="K346" s="64"/>
      <c r="L346" s="105"/>
      <c r="M346" s="8"/>
      <c r="N346" s="91"/>
      <c r="O346" s="10"/>
      <c r="P346" s="10"/>
      <c r="Q346" s="11"/>
      <c r="R346" s="43"/>
      <c r="X346" s="98"/>
      <c r="Y346" s="96"/>
      <c r="Z346" s="96"/>
      <c r="AA346" s="96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63"/>
      <c r="D347" s="64"/>
      <c r="E347" s="118"/>
      <c r="F347" s="64"/>
      <c r="G347" s="118"/>
      <c r="H347" s="64"/>
      <c r="I347" s="64"/>
      <c r="J347" s="66"/>
      <c r="K347" s="64"/>
      <c r="L347" s="105"/>
      <c r="M347" s="8"/>
      <c r="N347" s="91"/>
      <c r="O347" s="10"/>
      <c r="P347" s="10"/>
      <c r="Q347" s="11"/>
      <c r="R347" s="43"/>
      <c r="X347" s="98"/>
      <c r="Y347" s="96"/>
      <c r="Z347" s="96"/>
      <c r="AA347" s="96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63"/>
      <c r="D348" s="64"/>
      <c r="E348" s="118"/>
      <c r="F348" s="64"/>
      <c r="G348" s="118"/>
      <c r="H348" s="64"/>
      <c r="I348" s="64"/>
      <c r="J348" s="66"/>
      <c r="K348" s="64"/>
      <c r="L348" s="105"/>
      <c r="M348" s="8"/>
      <c r="N348" s="91"/>
      <c r="O348" s="10"/>
      <c r="P348" s="10"/>
      <c r="Q348" s="11"/>
      <c r="R348" s="43"/>
      <c r="X348" s="98"/>
      <c r="Y348" s="96"/>
      <c r="Z348" s="96"/>
      <c r="AA348" s="96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63"/>
      <c r="D349" s="64"/>
      <c r="E349" s="118"/>
      <c r="F349" s="118"/>
      <c r="G349" s="118"/>
      <c r="H349" s="64"/>
      <c r="I349" s="66"/>
      <c r="J349" s="66"/>
      <c r="K349" s="64"/>
      <c r="L349" s="105"/>
      <c r="M349" s="8"/>
      <c r="N349" s="91"/>
      <c r="O349" s="10"/>
      <c r="P349" s="10"/>
      <c r="Q349" s="11"/>
      <c r="R349" s="12"/>
      <c r="X349" s="98"/>
      <c r="Y349" s="96"/>
      <c r="Z349" s="96"/>
      <c r="AA349" s="96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63"/>
      <c r="D350" s="64"/>
      <c r="E350" s="64"/>
      <c r="F350" s="118"/>
      <c r="G350" s="118"/>
      <c r="H350" s="64"/>
      <c r="I350" s="66"/>
      <c r="J350" s="66"/>
      <c r="K350" s="64"/>
      <c r="L350" s="105"/>
      <c r="M350" s="8"/>
      <c r="N350" s="91"/>
      <c r="O350" s="10"/>
      <c r="P350" s="10"/>
      <c r="Q350" s="11"/>
      <c r="R350" s="12"/>
      <c r="X350" s="98"/>
      <c r="Y350" s="96"/>
      <c r="Z350" s="96"/>
      <c r="AA350" s="96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63"/>
      <c r="D351" s="64"/>
      <c r="E351" s="64"/>
      <c r="F351" s="64"/>
      <c r="G351" s="64"/>
      <c r="H351" s="64"/>
      <c r="I351" s="66"/>
      <c r="J351" s="66"/>
      <c r="K351" s="64"/>
      <c r="L351" s="105"/>
      <c r="M351" s="8"/>
      <c r="N351" s="91"/>
      <c r="O351" s="10"/>
      <c r="P351" s="10"/>
      <c r="Q351" s="11"/>
      <c r="R351" s="12"/>
      <c r="X351" s="98"/>
      <c r="Y351" s="96"/>
      <c r="Z351" s="96"/>
      <c r="AA351" s="96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63"/>
      <c r="D352" s="64"/>
      <c r="E352" s="118"/>
      <c r="F352" s="118"/>
      <c r="G352" s="118"/>
      <c r="H352" s="64"/>
      <c r="I352" s="66"/>
      <c r="J352" s="66"/>
      <c r="K352" s="64"/>
      <c r="L352" s="105"/>
      <c r="M352" s="8"/>
      <c r="N352" s="91"/>
      <c r="O352" s="10"/>
      <c r="P352" s="10"/>
      <c r="Q352" s="11"/>
      <c r="R352" s="12"/>
      <c r="X352" s="98"/>
      <c r="Y352" s="96"/>
      <c r="Z352" s="96"/>
      <c r="AA352" s="96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63"/>
      <c r="D353" s="64"/>
      <c r="E353" s="118"/>
      <c r="F353" s="118"/>
      <c r="G353" s="118"/>
      <c r="H353" s="64"/>
      <c r="I353" s="66"/>
      <c r="J353" s="66"/>
      <c r="K353" s="64"/>
      <c r="L353" s="105"/>
      <c r="M353" s="8"/>
      <c r="N353" s="91"/>
      <c r="O353" s="10"/>
      <c r="P353" s="10"/>
      <c r="Q353" s="11"/>
      <c r="R353" s="12"/>
      <c r="X353" s="98"/>
      <c r="Y353" s="96"/>
      <c r="Z353" s="96"/>
      <c r="AA353" s="96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63"/>
      <c r="D354" s="119"/>
      <c r="E354" s="64"/>
      <c r="F354" s="64"/>
      <c r="G354" s="64"/>
      <c r="H354" s="64"/>
      <c r="I354" s="66"/>
      <c r="J354" s="66"/>
      <c r="K354" s="64"/>
      <c r="L354" s="105"/>
      <c r="M354" s="8"/>
      <c r="N354" s="91"/>
      <c r="O354" s="10"/>
      <c r="P354" s="10"/>
      <c r="Q354" s="11"/>
      <c r="R354" s="12"/>
      <c r="X354" s="98"/>
      <c r="Y354" s="96"/>
      <c r="Z354" s="96"/>
      <c r="AA354" s="96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63"/>
      <c r="D355" s="64"/>
      <c r="E355" s="118"/>
      <c r="F355" s="118"/>
      <c r="G355" s="118"/>
      <c r="H355" s="64"/>
      <c r="I355" s="66"/>
      <c r="J355" s="66"/>
      <c r="K355" s="64"/>
      <c r="L355" s="105"/>
      <c r="M355" s="8"/>
      <c r="N355" s="91"/>
      <c r="O355" s="10"/>
      <c r="P355" s="10"/>
      <c r="Q355" s="11"/>
      <c r="R355" s="12"/>
      <c r="X355" s="98"/>
      <c r="Y355" s="96"/>
      <c r="Z355" s="96"/>
      <c r="AA355" s="96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63"/>
      <c r="D356" s="64"/>
      <c r="E356" s="118"/>
      <c r="F356" s="118"/>
      <c r="G356" s="118"/>
      <c r="H356" s="64"/>
      <c r="I356" s="66"/>
      <c r="J356" s="66"/>
      <c r="K356" s="64"/>
      <c r="L356" s="105"/>
      <c r="M356" s="8"/>
      <c r="N356" s="91"/>
      <c r="O356" s="10"/>
      <c r="P356" s="10"/>
      <c r="Q356" s="11"/>
      <c r="R356" s="12"/>
      <c r="X356" s="98"/>
      <c r="Y356" s="96"/>
      <c r="Z356" s="96"/>
      <c r="AA356" s="96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63"/>
      <c r="D357" s="64"/>
      <c r="E357" s="64"/>
      <c r="F357" s="64"/>
      <c r="G357" s="64"/>
      <c r="H357" s="64"/>
      <c r="I357" s="66"/>
      <c r="J357" s="66"/>
      <c r="K357" s="64"/>
      <c r="L357" s="105"/>
      <c r="M357" s="8"/>
      <c r="N357" s="91"/>
      <c r="O357" s="10"/>
      <c r="P357" s="10"/>
      <c r="Q357" s="11"/>
      <c r="R357" s="12"/>
      <c r="X357" s="98"/>
      <c r="Y357" s="96"/>
      <c r="Z357" s="96"/>
      <c r="AA357" s="96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63"/>
      <c r="D358" s="64"/>
      <c r="E358" s="118"/>
      <c r="F358" s="118"/>
      <c r="G358" s="118"/>
      <c r="H358" s="64"/>
      <c r="I358" s="66"/>
      <c r="J358" s="66"/>
      <c r="K358" s="64"/>
      <c r="L358" s="105"/>
      <c r="M358" s="8"/>
      <c r="N358" s="91"/>
      <c r="O358" s="10"/>
      <c r="P358" s="10"/>
      <c r="Q358" s="11"/>
      <c r="R358" s="12"/>
      <c r="X358" s="98"/>
      <c r="Y358" s="96"/>
      <c r="Z358" s="96"/>
      <c r="AA358" s="96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63"/>
      <c r="D359" s="64"/>
      <c r="E359" s="118"/>
      <c r="F359" s="118"/>
      <c r="G359" s="118"/>
      <c r="H359" s="64"/>
      <c r="I359" s="66"/>
      <c r="J359" s="66"/>
      <c r="K359" s="64"/>
      <c r="L359" s="105"/>
      <c r="M359" s="8"/>
      <c r="N359" s="91"/>
      <c r="O359" s="10"/>
      <c r="P359" s="10"/>
      <c r="Q359" s="11"/>
      <c r="R359" s="12"/>
      <c r="X359" s="98"/>
      <c r="Y359" s="96"/>
      <c r="Z359" s="96"/>
      <c r="AA359" s="96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63"/>
      <c r="D360" s="64"/>
      <c r="E360" s="118"/>
      <c r="F360" s="64"/>
      <c r="G360" s="118"/>
      <c r="H360" s="64"/>
      <c r="I360" s="64"/>
      <c r="J360" s="66"/>
      <c r="K360" s="64"/>
      <c r="L360" s="105"/>
      <c r="M360" s="8"/>
      <c r="N360" s="91"/>
      <c r="O360" s="10"/>
      <c r="P360" s="10"/>
      <c r="Q360" s="95"/>
      <c r="R360" s="43"/>
      <c r="X360" s="98"/>
      <c r="Y360" s="96"/>
      <c r="Z360" s="96"/>
      <c r="AA360" s="96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63"/>
      <c r="D361" s="64"/>
      <c r="E361" s="118"/>
      <c r="F361" s="64"/>
      <c r="G361" s="118"/>
      <c r="H361" s="64"/>
      <c r="I361" s="64"/>
      <c r="J361" s="66"/>
      <c r="K361" s="64"/>
      <c r="L361" s="105"/>
      <c r="M361" s="8"/>
      <c r="N361" s="91"/>
      <c r="O361" s="10"/>
      <c r="P361" s="10"/>
      <c r="Q361" s="95"/>
      <c r="R361" s="43"/>
      <c r="X361" s="98"/>
      <c r="Y361" s="96"/>
      <c r="Z361" s="96"/>
      <c r="AA361" s="96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63"/>
      <c r="D362" s="64"/>
      <c r="E362" s="118"/>
      <c r="F362" s="64"/>
      <c r="G362" s="118"/>
      <c r="H362" s="64"/>
      <c r="I362" s="64"/>
      <c r="J362" s="66"/>
      <c r="K362" s="64"/>
      <c r="L362" s="105"/>
      <c r="M362" s="8"/>
      <c r="N362" s="91"/>
      <c r="O362" s="10"/>
      <c r="P362" s="10"/>
      <c r="Q362" s="95"/>
      <c r="R362" s="43"/>
      <c r="X362" s="98"/>
      <c r="Y362" s="96"/>
      <c r="Z362" s="96"/>
      <c r="AA362" s="96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63"/>
      <c r="D363" s="64"/>
      <c r="E363" s="118"/>
      <c r="F363" s="118"/>
      <c r="G363" s="118"/>
      <c r="H363" s="64"/>
      <c r="I363" s="66"/>
      <c r="J363" s="66"/>
      <c r="K363" s="64"/>
      <c r="L363" s="105"/>
      <c r="M363" s="8"/>
      <c r="N363" s="91"/>
      <c r="O363" s="10"/>
      <c r="P363" s="10"/>
      <c r="Q363" s="11"/>
      <c r="R363" s="12"/>
      <c r="X363" s="98"/>
      <c r="Y363" s="96"/>
      <c r="Z363" s="96"/>
      <c r="AA363" s="96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63"/>
      <c r="D364" s="64"/>
      <c r="E364" s="64"/>
      <c r="F364" s="118"/>
      <c r="G364" s="118"/>
      <c r="H364" s="64"/>
      <c r="I364" s="66"/>
      <c r="J364" s="66"/>
      <c r="K364" s="64"/>
      <c r="L364" s="105"/>
      <c r="M364" s="8"/>
      <c r="N364" s="91"/>
      <c r="O364" s="10"/>
      <c r="P364" s="10"/>
      <c r="Q364" s="11"/>
      <c r="R364" s="12"/>
      <c r="X364" s="98"/>
      <c r="Y364" s="96"/>
      <c r="Z364" s="96"/>
      <c r="AA364" s="96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5"/>
      <c r="M365" s="8"/>
      <c r="N365" s="91"/>
      <c r="O365" s="10"/>
      <c r="P365" s="10"/>
      <c r="Q365" s="11"/>
      <c r="R365" s="12"/>
      <c r="X365" s="98"/>
      <c r="Y365" s="96"/>
      <c r="Z365" s="96"/>
      <c r="AA365" s="96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63"/>
      <c r="D366" s="64"/>
      <c r="E366" s="118"/>
      <c r="F366" s="118"/>
      <c r="G366" s="118"/>
      <c r="H366" s="64"/>
      <c r="I366" s="66"/>
      <c r="J366" s="66"/>
      <c r="K366" s="64"/>
      <c r="L366" s="105"/>
      <c r="M366" s="8"/>
      <c r="N366" s="91"/>
      <c r="O366" s="10"/>
      <c r="P366" s="10"/>
      <c r="Q366" s="11"/>
      <c r="R366" s="12"/>
      <c r="X366" s="98"/>
      <c r="Y366" s="96"/>
      <c r="Z366" s="96"/>
      <c r="AA366" s="96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63"/>
      <c r="D367" s="64"/>
      <c r="E367" s="118"/>
      <c r="F367" s="118"/>
      <c r="G367" s="118"/>
      <c r="H367" s="64"/>
      <c r="I367" s="66"/>
      <c r="J367" s="66"/>
      <c r="K367" s="64"/>
      <c r="L367" s="105"/>
      <c r="M367" s="8"/>
      <c r="N367" s="91"/>
      <c r="O367" s="10"/>
      <c r="P367" s="10"/>
      <c r="Q367" s="11"/>
      <c r="R367" s="12"/>
      <c r="X367" s="98"/>
      <c r="Y367" s="96"/>
      <c r="Z367" s="96"/>
      <c r="AA367" s="96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5"/>
      <c r="M368" s="8"/>
      <c r="N368" s="91"/>
      <c r="O368" s="10"/>
      <c r="P368" s="10"/>
      <c r="Q368" s="11"/>
      <c r="R368" s="12"/>
      <c r="X368" s="98"/>
      <c r="Y368" s="96"/>
      <c r="Z368" s="96"/>
      <c r="AA368" s="96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63"/>
      <c r="D369" s="64"/>
      <c r="E369" s="118"/>
      <c r="F369" s="118"/>
      <c r="G369" s="118"/>
      <c r="H369" s="64"/>
      <c r="I369" s="66"/>
      <c r="J369" s="66"/>
      <c r="K369" s="64"/>
      <c r="L369" s="105"/>
      <c r="M369" s="8"/>
      <c r="N369" s="91"/>
      <c r="O369" s="10"/>
      <c r="P369" s="10"/>
      <c r="Q369" s="11"/>
      <c r="R369" s="12"/>
      <c r="X369" s="98"/>
      <c r="Y369" s="96"/>
      <c r="Z369" s="96"/>
      <c r="AA369" s="96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63"/>
      <c r="D370" s="64"/>
      <c r="E370" s="118"/>
      <c r="F370" s="118"/>
      <c r="G370" s="118"/>
      <c r="H370" s="64"/>
      <c r="I370" s="66"/>
      <c r="J370" s="66"/>
      <c r="K370" s="64"/>
      <c r="L370" s="105"/>
      <c r="M370" s="8"/>
      <c r="N370" s="91"/>
      <c r="O370" s="10"/>
      <c r="P370" s="10"/>
      <c r="Q370" s="11"/>
      <c r="R370" s="12"/>
      <c r="X370" s="98"/>
      <c r="Y370" s="96"/>
      <c r="Z370" s="96"/>
      <c r="AA370" s="96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5"/>
      <c r="M371" s="8"/>
      <c r="N371" s="91"/>
      <c r="O371" s="10"/>
      <c r="P371" s="10"/>
      <c r="Q371" s="11"/>
      <c r="R371" s="12"/>
      <c r="X371" s="98"/>
      <c r="Y371" s="96"/>
      <c r="Z371" s="96"/>
      <c r="AA371" s="96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63"/>
      <c r="D372" s="64"/>
      <c r="E372" s="118"/>
      <c r="F372" s="118"/>
      <c r="G372" s="118"/>
      <c r="H372" s="64"/>
      <c r="I372" s="66"/>
      <c r="J372" s="66"/>
      <c r="K372" s="64"/>
      <c r="L372" s="105"/>
      <c r="M372" s="8"/>
      <c r="N372" s="91"/>
      <c r="O372" s="10"/>
      <c r="P372" s="10"/>
      <c r="Q372" s="11"/>
      <c r="R372" s="12"/>
      <c r="X372" s="98"/>
      <c r="Y372" s="96"/>
      <c r="Z372" s="96"/>
      <c r="AA372" s="96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63"/>
      <c r="D373" s="64"/>
      <c r="E373" s="118"/>
      <c r="F373" s="118"/>
      <c r="G373" s="118"/>
      <c r="H373" s="64"/>
      <c r="I373" s="66"/>
      <c r="J373" s="66"/>
      <c r="K373" s="64"/>
      <c r="L373" s="105"/>
      <c r="M373" s="8"/>
      <c r="N373" s="91"/>
      <c r="O373" s="10"/>
      <c r="P373" s="10"/>
      <c r="Q373" s="11"/>
      <c r="R373" s="43"/>
      <c r="X373" s="98"/>
      <c r="Y373" s="96"/>
      <c r="Z373" s="96"/>
      <c r="AA373" s="96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63"/>
      <c r="D374" s="64"/>
      <c r="E374" s="118"/>
      <c r="F374" s="64"/>
      <c r="G374" s="118"/>
      <c r="H374" s="64"/>
      <c r="I374" s="64"/>
      <c r="J374" s="66"/>
      <c r="K374" s="64"/>
      <c r="L374" s="105"/>
      <c r="M374" s="8"/>
      <c r="N374" s="91"/>
      <c r="O374" s="10"/>
      <c r="P374" s="10"/>
      <c r="Q374" s="11"/>
      <c r="R374" s="43"/>
      <c r="X374" s="98"/>
      <c r="Y374" s="96"/>
      <c r="Z374" s="96"/>
      <c r="AA374" s="96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63"/>
      <c r="D375" s="64"/>
      <c r="E375" s="118"/>
      <c r="F375" s="64"/>
      <c r="G375" s="118"/>
      <c r="H375" s="64"/>
      <c r="I375" s="64"/>
      <c r="J375" s="66"/>
      <c r="K375" s="64"/>
      <c r="L375" s="105"/>
      <c r="M375" s="8"/>
      <c r="N375" s="91"/>
      <c r="O375" s="10"/>
      <c r="P375" s="10"/>
      <c r="Q375" s="11"/>
      <c r="R375" s="43"/>
      <c r="X375" s="98"/>
      <c r="Y375" s="96"/>
      <c r="Z375" s="96"/>
      <c r="AA375" s="96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63"/>
      <c r="D376" s="64"/>
      <c r="E376" s="118"/>
      <c r="F376" s="64"/>
      <c r="G376" s="118"/>
      <c r="H376" s="64"/>
      <c r="I376" s="64"/>
      <c r="J376" s="66"/>
      <c r="K376" s="64"/>
      <c r="L376" s="105"/>
      <c r="M376" s="8"/>
      <c r="N376" s="91"/>
      <c r="O376" s="10"/>
      <c r="P376" s="10"/>
      <c r="Q376" s="11"/>
      <c r="R376" s="43"/>
      <c r="X376" s="98"/>
      <c r="Y376" s="96"/>
      <c r="Z376" s="96"/>
      <c r="AA376" s="96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63"/>
      <c r="D377" s="64"/>
      <c r="E377" s="64"/>
      <c r="F377" s="64"/>
      <c r="G377" s="64"/>
      <c r="H377" s="66"/>
      <c r="I377" s="66"/>
      <c r="J377" s="66"/>
      <c r="K377" s="64"/>
      <c r="L377" s="105"/>
      <c r="M377" s="8"/>
      <c r="N377" s="91"/>
      <c r="O377" s="10"/>
      <c r="P377" s="10"/>
      <c r="Q377" s="11"/>
      <c r="R377" s="43"/>
      <c r="X377" s="98"/>
      <c r="Y377" s="96"/>
      <c r="Z377" s="96"/>
      <c r="AA377" s="96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63"/>
      <c r="D378" s="64"/>
      <c r="E378" s="64"/>
      <c r="F378" s="64"/>
      <c r="G378" s="64"/>
      <c r="H378" s="66"/>
      <c r="I378" s="66"/>
      <c r="J378" s="66"/>
      <c r="K378" s="64"/>
      <c r="L378" s="105"/>
      <c r="M378" s="8"/>
      <c r="N378" s="91"/>
      <c r="O378" s="10"/>
      <c r="P378" s="10"/>
      <c r="Q378" s="11"/>
      <c r="R378" s="43"/>
      <c r="X378" s="98"/>
      <c r="Y378" s="96"/>
      <c r="Z378" s="96"/>
      <c r="AA378" s="96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63"/>
      <c r="D379" s="64"/>
      <c r="E379" s="64"/>
      <c r="F379" s="64"/>
      <c r="G379" s="64"/>
      <c r="H379" s="66"/>
      <c r="I379" s="66"/>
      <c r="J379" s="66"/>
      <c r="K379" s="64"/>
      <c r="L379" s="105"/>
      <c r="M379" s="8"/>
      <c r="N379" s="91"/>
      <c r="O379" s="10"/>
      <c r="P379" s="10"/>
      <c r="Q379" s="11"/>
      <c r="R379" s="43"/>
      <c r="X379" s="98"/>
      <c r="Y379" s="96"/>
      <c r="Z379" s="96"/>
      <c r="AA379" s="96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63"/>
      <c r="D380" s="64"/>
      <c r="E380" s="64"/>
      <c r="F380" s="64"/>
      <c r="G380" s="64"/>
      <c r="H380" s="66"/>
      <c r="I380" s="66"/>
      <c r="J380" s="66"/>
      <c r="K380" s="64"/>
      <c r="L380" s="105"/>
      <c r="M380" s="8"/>
      <c r="N380" s="91"/>
      <c r="O380" s="10"/>
      <c r="P380" s="10"/>
      <c r="Q380" s="11"/>
      <c r="R380" s="12"/>
      <c r="X380" s="98"/>
      <c r="Y380" s="96"/>
      <c r="Z380" s="96"/>
      <c r="AA380" s="96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63"/>
      <c r="D381" s="64"/>
      <c r="E381" s="64"/>
      <c r="F381" s="64"/>
      <c r="G381" s="64"/>
      <c r="H381" s="66"/>
      <c r="I381" s="66"/>
      <c r="J381" s="66"/>
      <c r="K381" s="64"/>
      <c r="L381" s="105"/>
      <c r="M381" s="8"/>
      <c r="N381" s="91"/>
      <c r="O381" s="10"/>
      <c r="P381" s="10"/>
      <c r="Q381" s="11"/>
      <c r="R381" s="12"/>
      <c r="X381" s="98"/>
      <c r="Y381" s="96"/>
      <c r="Z381" s="96"/>
      <c r="AA381" s="96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63"/>
      <c r="D382" s="64"/>
      <c r="E382" s="64"/>
      <c r="F382" s="64"/>
      <c r="G382" s="64"/>
      <c r="H382" s="66"/>
      <c r="I382" s="66"/>
      <c r="J382" s="66"/>
      <c r="K382" s="64"/>
      <c r="L382" s="105"/>
      <c r="M382" s="8"/>
      <c r="N382" s="91"/>
      <c r="O382" s="10"/>
      <c r="P382" s="10"/>
      <c r="Q382" s="11"/>
      <c r="R382" s="12"/>
      <c r="X382" s="98"/>
      <c r="Y382" s="96"/>
      <c r="Z382" s="96"/>
      <c r="AA382" s="96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63"/>
      <c r="D383" s="64"/>
      <c r="E383" s="64"/>
      <c r="F383" s="64"/>
      <c r="G383" s="64"/>
      <c r="H383" s="66"/>
      <c r="I383" s="66"/>
      <c r="J383" s="66"/>
      <c r="K383" s="64"/>
      <c r="L383" s="105"/>
      <c r="M383" s="8"/>
      <c r="N383" s="91"/>
      <c r="O383" s="10"/>
      <c r="P383" s="10"/>
      <c r="Q383" s="11"/>
      <c r="R383" s="12"/>
      <c r="X383" s="98"/>
      <c r="Y383" s="96"/>
      <c r="Z383" s="96"/>
      <c r="AA383" s="96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63"/>
      <c r="D384" s="64"/>
      <c r="E384" s="64"/>
      <c r="F384" s="64"/>
      <c r="G384" s="64"/>
      <c r="H384" s="66"/>
      <c r="I384" s="66"/>
      <c r="J384" s="66"/>
      <c r="K384" s="64"/>
      <c r="L384" s="105"/>
      <c r="M384" s="8"/>
      <c r="N384" s="91"/>
      <c r="O384" s="10"/>
      <c r="P384" s="10"/>
      <c r="Q384" s="11"/>
      <c r="R384" s="12"/>
      <c r="X384" s="98"/>
      <c r="Y384" s="96"/>
      <c r="Z384" s="96"/>
      <c r="AA384" s="96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63"/>
      <c r="D385" s="64"/>
      <c r="E385" s="64"/>
      <c r="F385" s="64"/>
      <c r="G385" s="64"/>
      <c r="H385" s="66"/>
      <c r="I385" s="66"/>
      <c r="J385" s="66"/>
      <c r="K385" s="64"/>
      <c r="L385" s="105"/>
      <c r="M385" s="8"/>
      <c r="N385" s="91"/>
      <c r="O385" s="10"/>
      <c r="P385" s="10"/>
      <c r="Q385" s="11"/>
      <c r="R385" s="12"/>
      <c r="X385" s="98"/>
      <c r="Y385" s="96"/>
      <c r="Z385" s="96"/>
      <c r="AA385" s="96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63"/>
      <c r="D386" s="64"/>
      <c r="E386" s="64"/>
      <c r="F386" s="64"/>
      <c r="G386" s="64"/>
      <c r="H386" s="66"/>
      <c r="I386" s="66"/>
      <c r="J386" s="66"/>
      <c r="K386" s="64"/>
      <c r="L386" s="105"/>
      <c r="M386" s="8"/>
      <c r="N386" s="91"/>
      <c r="O386" s="10"/>
      <c r="P386" s="10"/>
      <c r="Q386" s="11"/>
      <c r="R386" s="12"/>
      <c r="X386" s="98"/>
      <c r="Y386" s="96"/>
      <c r="Z386" s="96"/>
      <c r="AA386" s="96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63"/>
      <c r="D387" s="64"/>
      <c r="E387" s="64"/>
      <c r="F387" s="64"/>
      <c r="G387" s="64"/>
      <c r="H387" s="66"/>
      <c r="I387" s="66"/>
      <c r="J387" s="66"/>
      <c r="K387" s="64"/>
      <c r="L387" s="105"/>
      <c r="M387" s="8"/>
      <c r="N387" s="91"/>
      <c r="O387" s="10"/>
      <c r="P387" s="10"/>
      <c r="Q387" s="11"/>
      <c r="R387" s="12"/>
      <c r="X387" s="98"/>
      <c r="Y387" s="96"/>
      <c r="Z387" s="96"/>
      <c r="AA387" s="96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63"/>
      <c r="D388" s="64"/>
      <c r="E388" s="64"/>
      <c r="F388" s="64"/>
      <c r="G388" s="64"/>
      <c r="H388" s="66"/>
      <c r="I388" s="66"/>
      <c r="J388" s="66"/>
      <c r="K388" s="64"/>
      <c r="L388" s="105"/>
      <c r="M388" s="8"/>
      <c r="N388" s="91"/>
      <c r="O388" s="10"/>
      <c r="P388" s="10"/>
      <c r="Q388" s="11"/>
      <c r="R388" s="12"/>
      <c r="X388" s="98"/>
      <c r="Y388" s="96"/>
      <c r="Z388" s="96"/>
      <c r="AA388" s="96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63"/>
      <c r="D389" s="64"/>
      <c r="E389" s="64"/>
      <c r="F389" s="64"/>
      <c r="G389" s="64"/>
      <c r="H389" s="66"/>
      <c r="I389" s="66"/>
      <c r="J389" s="66"/>
      <c r="K389" s="64"/>
      <c r="L389" s="105"/>
      <c r="M389" s="8"/>
      <c r="N389" s="91"/>
      <c r="O389" s="10"/>
      <c r="P389" s="10"/>
      <c r="Q389" s="11"/>
      <c r="R389" s="12"/>
      <c r="X389" s="98"/>
      <c r="Y389" s="96"/>
      <c r="Z389" s="96"/>
      <c r="AA389" s="96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63"/>
      <c r="D390" s="64"/>
      <c r="E390" s="64"/>
      <c r="F390" s="64"/>
      <c r="G390" s="64"/>
      <c r="H390" s="66"/>
      <c r="I390" s="66"/>
      <c r="J390" s="66"/>
      <c r="K390" s="64"/>
      <c r="L390" s="105"/>
      <c r="M390" s="8"/>
      <c r="N390" s="91"/>
      <c r="O390" s="10"/>
      <c r="P390" s="10"/>
      <c r="Q390" s="11"/>
      <c r="R390" s="43"/>
      <c r="X390" s="98"/>
      <c r="Y390" s="96"/>
      <c r="Z390" s="96"/>
      <c r="AA390" s="96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63"/>
      <c r="D391" s="64"/>
      <c r="E391" s="64"/>
      <c r="F391" s="64"/>
      <c r="G391" s="64"/>
      <c r="H391" s="66"/>
      <c r="I391" s="66"/>
      <c r="J391" s="66"/>
      <c r="K391" s="64"/>
      <c r="L391" s="105"/>
      <c r="M391" s="8"/>
      <c r="N391" s="91"/>
      <c r="O391" s="10"/>
      <c r="P391" s="10"/>
      <c r="Q391" s="11"/>
      <c r="R391" s="12"/>
      <c r="X391" s="98"/>
      <c r="Y391" s="96"/>
      <c r="Z391" s="96"/>
      <c r="AA391" s="96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63"/>
      <c r="D392" s="64"/>
      <c r="E392" s="64"/>
      <c r="F392" s="64"/>
      <c r="G392" s="64"/>
      <c r="H392" s="66"/>
      <c r="I392" s="66"/>
      <c r="J392" s="66"/>
      <c r="K392" s="66"/>
      <c r="L392" s="105"/>
      <c r="M392" s="8"/>
      <c r="N392" s="91"/>
      <c r="O392" s="10"/>
      <c r="P392" s="10"/>
      <c r="Q392" s="11"/>
      <c r="R392" s="12"/>
      <c r="X392" s="98"/>
      <c r="Y392" s="96"/>
      <c r="Z392" s="96"/>
      <c r="AA392" s="96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63"/>
      <c r="D393" s="64"/>
      <c r="E393" s="64"/>
      <c r="F393" s="64"/>
      <c r="G393" s="64"/>
      <c r="H393" s="66"/>
      <c r="I393" s="66"/>
      <c r="J393" s="66"/>
      <c r="K393" s="66"/>
      <c r="L393" s="105"/>
      <c r="M393" s="8"/>
      <c r="N393" s="91"/>
      <c r="O393" s="10"/>
      <c r="P393" s="10"/>
      <c r="Q393" s="11"/>
      <c r="R393" s="12"/>
      <c r="X393" s="98"/>
      <c r="Y393" s="96"/>
      <c r="Z393" s="96"/>
      <c r="AA393" s="96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63"/>
      <c r="D394" s="64"/>
      <c r="E394" s="64"/>
      <c r="F394" s="64"/>
      <c r="G394" s="64"/>
      <c r="H394" s="66"/>
      <c r="I394" s="66"/>
      <c r="J394" s="66"/>
      <c r="K394" s="66"/>
      <c r="L394" s="105"/>
      <c r="M394" s="8"/>
      <c r="N394" s="91"/>
      <c r="O394" s="10"/>
      <c r="P394" s="10"/>
      <c r="Q394" s="11"/>
      <c r="R394" s="12"/>
      <c r="X394" s="98"/>
      <c r="Y394" s="96"/>
      <c r="Z394" s="96"/>
      <c r="AA394" s="96"/>
      <c r="AB394" s="96"/>
      <c r="AC394" s="97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63"/>
      <c r="D395" s="64"/>
      <c r="E395" s="64"/>
      <c r="F395" s="64"/>
      <c r="G395" s="64"/>
      <c r="H395" s="66"/>
      <c r="I395" s="66"/>
      <c r="J395" s="66"/>
      <c r="K395" s="66"/>
      <c r="L395" s="105"/>
      <c r="M395" s="8"/>
      <c r="N395" s="91"/>
      <c r="O395" s="10"/>
      <c r="P395" s="10"/>
      <c r="Q395" s="11"/>
      <c r="R395" s="12"/>
      <c r="X395" s="98"/>
      <c r="Y395" s="96"/>
      <c r="Z395" s="96"/>
      <c r="AA395" s="96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63"/>
      <c r="D396" s="64"/>
      <c r="E396" s="64"/>
      <c r="F396" s="64"/>
      <c r="G396" s="64"/>
      <c r="H396" s="66"/>
      <c r="I396" s="66"/>
      <c r="J396" s="66"/>
      <c r="K396" s="66"/>
      <c r="L396" s="105"/>
      <c r="M396" s="8"/>
      <c r="N396" s="91"/>
      <c r="O396" s="10"/>
      <c r="P396" s="10"/>
      <c r="Q396" s="11"/>
      <c r="R396" s="12"/>
      <c r="X396" s="98"/>
      <c r="Y396" s="96"/>
      <c r="Z396" s="96"/>
      <c r="AA396" s="96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63"/>
      <c r="D397" s="64"/>
      <c r="E397" s="64"/>
      <c r="F397" s="64"/>
      <c r="G397" s="64"/>
      <c r="H397" s="66"/>
      <c r="I397" s="66"/>
      <c r="J397" s="66"/>
      <c r="K397" s="66"/>
      <c r="L397" s="105"/>
      <c r="M397" s="8"/>
      <c r="N397" s="91"/>
      <c r="O397" s="10"/>
      <c r="P397" s="10"/>
      <c r="Q397" s="11"/>
      <c r="R397" s="12"/>
      <c r="X397" s="98"/>
      <c r="Y397" s="96"/>
      <c r="Z397" s="96"/>
      <c r="AA397" s="96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63"/>
      <c r="D398" s="64"/>
      <c r="E398" s="64"/>
      <c r="F398" s="64"/>
      <c r="G398" s="64"/>
      <c r="H398" s="66"/>
      <c r="I398" s="66"/>
      <c r="J398" s="66"/>
      <c r="K398" s="66"/>
      <c r="L398" s="105"/>
      <c r="M398" s="8"/>
      <c r="N398" s="91"/>
      <c r="O398" s="10"/>
      <c r="P398" s="10"/>
      <c r="Q398" s="11"/>
      <c r="R398" s="12"/>
      <c r="X398" s="98"/>
      <c r="Y398" s="96"/>
      <c r="Z398" s="96"/>
      <c r="AA398" s="96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6"/>
      <c r="L399" s="105"/>
      <c r="M399" s="8"/>
      <c r="N399" s="91"/>
      <c r="O399" s="10"/>
      <c r="P399" s="10"/>
      <c r="Q399" s="11"/>
      <c r="R399" s="12"/>
      <c r="X399" s="98"/>
      <c r="Y399" s="96"/>
      <c r="Z399" s="96"/>
      <c r="AA399" s="96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6"/>
      <c r="L400" s="105"/>
      <c r="M400" s="8"/>
      <c r="N400" s="91"/>
      <c r="O400" s="10"/>
      <c r="P400" s="10"/>
      <c r="Q400" s="11"/>
      <c r="R400" s="12"/>
      <c r="X400" s="98"/>
      <c r="Y400" s="96"/>
      <c r="Z400" s="96"/>
      <c r="AA400" s="96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6"/>
      <c r="L401" s="105"/>
      <c r="M401" s="8"/>
      <c r="N401" s="91"/>
      <c r="O401" s="10"/>
      <c r="P401" s="10"/>
      <c r="Q401" s="11"/>
      <c r="R401" s="12"/>
      <c r="X401" s="98"/>
      <c r="Y401" s="96"/>
      <c r="Z401" s="96"/>
      <c r="AA401" s="96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6"/>
      <c r="L402" s="105"/>
      <c r="M402" s="8"/>
      <c r="N402" s="91"/>
      <c r="O402" s="10"/>
      <c r="P402" s="10"/>
      <c r="Q402" s="11"/>
      <c r="R402" s="12"/>
      <c r="X402" s="98"/>
      <c r="Y402" s="96"/>
      <c r="Z402" s="96"/>
      <c r="AA402" s="96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6"/>
      <c r="L403" s="105"/>
      <c r="M403" s="8"/>
      <c r="N403" s="91"/>
      <c r="O403" s="10"/>
      <c r="P403" s="10"/>
      <c r="Q403" s="11"/>
      <c r="R403" s="43"/>
      <c r="X403" s="98"/>
      <c r="Y403" s="96"/>
      <c r="Z403" s="96"/>
      <c r="AA403" s="96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6"/>
      <c r="L404" s="105"/>
      <c r="M404" s="8"/>
      <c r="N404" s="91"/>
      <c r="O404" s="10"/>
      <c r="P404" s="10"/>
      <c r="Q404" s="11"/>
      <c r="R404" s="12"/>
      <c r="X404" s="98"/>
      <c r="Y404" s="96"/>
      <c r="Z404" s="96"/>
      <c r="AA404" s="96"/>
      <c r="AB404" s="96"/>
      <c r="AC404" s="97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6"/>
      <c r="L405" s="105"/>
      <c r="M405" s="8"/>
      <c r="N405" s="91"/>
      <c r="O405" s="10"/>
      <c r="P405" s="10"/>
      <c r="Q405" s="11"/>
      <c r="R405" s="12"/>
      <c r="X405" s="98"/>
      <c r="Y405" s="96"/>
      <c r="Z405" s="96"/>
      <c r="AA405" s="96"/>
      <c r="AB405" s="96"/>
      <c r="AC405" s="97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6"/>
      <c r="L406" s="105"/>
      <c r="M406" s="8"/>
      <c r="N406" s="91"/>
      <c r="O406" s="10"/>
      <c r="P406" s="10"/>
      <c r="Q406" s="11"/>
      <c r="R406" s="12"/>
      <c r="X406" s="98"/>
      <c r="Y406" s="96"/>
      <c r="Z406" s="96"/>
      <c r="AA406" s="96"/>
      <c r="AB406" s="96"/>
      <c r="AC406" s="97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6"/>
      <c r="L407" s="105"/>
      <c r="M407" s="8"/>
      <c r="N407" s="91"/>
      <c r="O407" s="10"/>
      <c r="P407" s="10"/>
      <c r="Q407" s="11"/>
      <c r="R407" s="12"/>
      <c r="X407" s="98"/>
      <c r="Y407" s="96"/>
      <c r="Z407" s="96"/>
      <c r="AA407" s="96"/>
      <c r="AB407" s="96"/>
      <c r="AC407" s="97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6"/>
      <c r="L408" s="105"/>
      <c r="M408" s="8"/>
      <c r="N408" s="91"/>
      <c r="O408" s="10"/>
      <c r="P408" s="10"/>
      <c r="Q408" s="11"/>
      <c r="R408" s="12"/>
      <c r="X408" s="98"/>
      <c r="Y408" s="96"/>
      <c r="Z408" s="96"/>
      <c r="AA408" s="96"/>
      <c r="AB408" s="96"/>
      <c r="AC408" s="97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63"/>
      <c r="D409" s="119"/>
      <c r="E409" s="64"/>
      <c r="F409" s="64"/>
      <c r="G409" s="64"/>
      <c r="H409" s="66"/>
      <c r="I409" s="66"/>
      <c r="J409" s="66"/>
      <c r="K409" s="66"/>
      <c r="L409" s="105"/>
      <c r="M409" s="8"/>
      <c r="N409" s="91"/>
      <c r="O409" s="10"/>
      <c r="P409" s="10"/>
      <c r="Q409" s="11"/>
      <c r="R409" s="12"/>
      <c r="X409" s="98"/>
      <c r="Y409" s="96"/>
      <c r="Z409" s="96"/>
      <c r="AA409" s="96"/>
      <c r="AB409" s="96"/>
      <c r="AC409" s="97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6"/>
      <c r="L410" s="105"/>
      <c r="M410" s="8"/>
      <c r="N410" s="91"/>
      <c r="O410" s="10"/>
      <c r="P410" s="10"/>
      <c r="Q410" s="11"/>
      <c r="R410" s="12"/>
      <c r="X410" s="98"/>
      <c r="Y410" s="96"/>
      <c r="Z410" s="96"/>
      <c r="AA410" s="96"/>
      <c r="AB410" s="96"/>
      <c r="AC410" s="97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6"/>
      <c r="L411" s="105"/>
      <c r="M411" s="8"/>
      <c r="N411" s="91"/>
      <c r="O411" s="10"/>
      <c r="P411" s="10"/>
      <c r="Q411" s="11"/>
      <c r="R411" s="12"/>
      <c r="X411" s="98"/>
      <c r="Y411" s="96"/>
      <c r="Z411" s="96"/>
      <c r="AA411" s="96"/>
      <c r="AB411" s="96"/>
      <c r="AC411" s="97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6"/>
      <c r="L412" s="105"/>
      <c r="M412" s="8"/>
      <c r="N412" s="90"/>
      <c r="O412" s="10"/>
      <c r="P412" s="10"/>
      <c r="Q412" s="11"/>
      <c r="R412" s="12"/>
      <c r="X412" s="98"/>
      <c r="Y412" s="96"/>
      <c r="Z412" s="96"/>
      <c r="AA412" s="96"/>
      <c r="AB412" s="96"/>
      <c r="AC412" s="97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6"/>
      <c r="L413" s="105"/>
      <c r="M413" s="8"/>
      <c r="N413" s="90"/>
      <c r="O413" s="10"/>
      <c r="P413" s="10"/>
      <c r="Q413" s="11"/>
      <c r="R413" s="12"/>
      <c r="X413" s="98"/>
      <c r="Y413" s="96"/>
      <c r="Z413" s="96"/>
      <c r="AA413" s="96"/>
      <c r="AB413" s="96"/>
      <c r="AC413" s="97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5"/>
      <c r="M414" s="8"/>
      <c r="N414" s="90"/>
      <c r="O414" s="10"/>
      <c r="P414" s="10"/>
      <c r="Q414" s="11"/>
      <c r="R414" s="12"/>
      <c r="X414" s="98"/>
      <c r="Y414" s="96"/>
      <c r="Z414" s="96"/>
      <c r="AA414" s="96"/>
      <c r="AB414" s="96"/>
      <c r="AC414" s="97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5"/>
      <c r="M415" s="8"/>
      <c r="N415" s="90"/>
      <c r="O415" s="10"/>
      <c r="P415" s="10"/>
      <c r="Q415" s="11"/>
      <c r="R415" s="12"/>
      <c r="X415" s="98"/>
      <c r="Y415" s="96"/>
      <c r="Z415" s="96"/>
      <c r="AA415" s="96"/>
      <c r="AB415" s="96"/>
      <c r="AC415" s="97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5"/>
      <c r="M416" s="8"/>
      <c r="N416" s="90"/>
      <c r="O416" s="10"/>
      <c r="P416" s="10"/>
      <c r="Q416" s="11"/>
      <c r="R416" s="12"/>
      <c r="X416" s="98"/>
      <c r="Y416" s="96"/>
      <c r="Z416" s="96"/>
      <c r="AA416" s="96"/>
      <c r="AB416" s="96"/>
      <c r="AC416" s="97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5"/>
      <c r="M417" s="8"/>
      <c r="N417" s="90"/>
      <c r="O417" s="10"/>
      <c r="P417" s="10"/>
      <c r="Q417" s="11"/>
      <c r="R417" s="12"/>
      <c r="X417" s="98"/>
      <c r="Y417" s="96"/>
      <c r="Z417" s="96"/>
      <c r="AA417" s="96"/>
      <c r="AB417" s="96"/>
      <c r="AC417" s="97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5"/>
      <c r="M418" s="8"/>
      <c r="N418" s="90"/>
      <c r="O418" s="10"/>
      <c r="P418" s="10"/>
      <c r="Q418" s="11"/>
      <c r="R418" s="12"/>
      <c r="X418" s="98"/>
      <c r="Y418" s="96"/>
      <c r="Z418" s="96"/>
      <c r="AA418" s="96"/>
      <c r="AB418" s="96"/>
      <c r="AC418" s="97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5"/>
      <c r="M419" s="8"/>
      <c r="N419" s="9"/>
      <c r="O419" s="10"/>
      <c r="P419" s="10"/>
      <c r="Q419" s="11"/>
      <c r="R419" s="12"/>
      <c r="X419" s="98"/>
      <c r="Y419" s="96"/>
      <c r="Z419" s="96"/>
      <c r="AA419" s="96"/>
      <c r="AB419" s="96"/>
      <c r="AC419" s="97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5"/>
      <c r="M420" s="8"/>
      <c r="N420" s="9"/>
      <c r="O420" s="10"/>
      <c r="P420" s="10"/>
      <c r="Q420" s="11"/>
      <c r="R420" s="12"/>
      <c r="X420" s="98"/>
      <c r="Y420" s="96"/>
      <c r="Z420" s="96"/>
      <c r="AA420" s="96"/>
      <c r="AB420" s="96"/>
      <c r="AC420" s="97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5"/>
      <c r="M421" s="8"/>
      <c r="N421" s="9"/>
      <c r="O421" s="10"/>
      <c r="P421" s="10"/>
      <c r="Q421" s="11"/>
      <c r="R421" s="12"/>
      <c r="X421" s="98"/>
      <c r="Y421" s="96"/>
      <c r="Z421" s="96"/>
      <c r="AA421" s="96"/>
      <c r="AB421" s="96"/>
      <c r="AC421" s="97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5"/>
      <c r="M422" s="8"/>
      <c r="N422" s="9"/>
      <c r="O422" s="10"/>
      <c r="P422" s="10"/>
      <c r="Q422" s="11"/>
      <c r="R422" s="12"/>
      <c r="X422" s="98"/>
      <c r="Y422" s="96"/>
      <c r="Z422" s="96"/>
      <c r="AA422" s="96"/>
      <c r="AB422" s="96"/>
      <c r="AC422" s="97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5"/>
      <c r="M423" s="8"/>
      <c r="N423" s="90"/>
      <c r="O423" s="10"/>
      <c r="P423" s="10"/>
      <c r="Q423" s="11"/>
      <c r="R423" s="12"/>
      <c r="X423" s="98"/>
      <c r="Y423" s="96"/>
      <c r="Z423" s="96"/>
      <c r="AA423" s="96"/>
      <c r="AB423" s="96"/>
      <c r="AC423" s="97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5"/>
      <c r="M424" s="8"/>
      <c r="N424" s="90"/>
      <c r="O424" s="10"/>
      <c r="P424" s="10"/>
      <c r="Q424" s="11"/>
      <c r="R424" s="12"/>
      <c r="X424" s="98"/>
      <c r="Y424" s="96"/>
      <c r="Z424" s="96"/>
      <c r="AA424" s="96"/>
      <c r="AB424" s="96"/>
      <c r="AC424" s="97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5"/>
      <c r="M425" s="8"/>
      <c r="N425" s="9"/>
      <c r="O425" s="10"/>
      <c r="P425" s="10"/>
      <c r="Q425" s="11"/>
      <c r="R425" s="12"/>
      <c r="X425" s="98"/>
      <c r="Y425" s="96"/>
      <c r="Z425" s="96"/>
      <c r="AA425" s="96"/>
      <c r="AB425" s="96"/>
      <c r="AC425" s="97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5"/>
      <c r="M426" s="8"/>
      <c r="N426" s="9"/>
      <c r="O426" s="10"/>
      <c r="P426" s="10"/>
      <c r="Q426" s="11"/>
      <c r="R426" s="12"/>
      <c r="X426" s="98"/>
      <c r="Y426" s="96"/>
      <c r="Z426" s="96"/>
      <c r="AA426" s="96"/>
      <c r="AB426" s="96"/>
      <c r="AC426" s="97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5"/>
      <c r="M427" s="8"/>
      <c r="N427" s="9"/>
      <c r="O427" s="10"/>
      <c r="P427" s="10"/>
      <c r="Q427" s="11"/>
      <c r="R427" s="12"/>
      <c r="X427" s="98"/>
      <c r="Y427" s="96"/>
      <c r="Z427" s="96"/>
      <c r="AA427" s="96"/>
      <c r="AB427" s="96"/>
      <c r="AC427" s="97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5"/>
      <c r="M428" s="8"/>
      <c r="N428" s="9"/>
      <c r="O428" s="10"/>
      <c r="P428" s="10"/>
      <c r="Q428" s="11"/>
      <c r="R428" s="12"/>
      <c r="X428" s="98"/>
      <c r="Y428" s="96"/>
      <c r="Z428" s="96"/>
      <c r="AA428" s="96"/>
      <c r="AB428" s="96"/>
      <c r="AC428" s="97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5"/>
      <c r="M429" s="8"/>
      <c r="N429" s="90"/>
      <c r="O429" s="10"/>
      <c r="P429" s="10"/>
      <c r="Q429" s="11"/>
      <c r="R429" s="12"/>
      <c r="X429" s="98"/>
      <c r="Y429" s="96"/>
      <c r="Z429" s="96"/>
      <c r="AA429" s="96"/>
      <c r="AB429" s="96"/>
      <c r="AC429" s="97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5"/>
      <c r="M430" s="8"/>
      <c r="N430" s="90"/>
      <c r="O430" s="10"/>
      <c r="P430" s="10"/>
      <c r="Q430" s="11"/>
      <c r="R430" s="12"/>
      <c r="X430" s="98"/>
      <c r="Y430" s="96"/>
      <c r="Z430" s="96"/>
      <c r="AA430" s="96"/>
      <c r="AB430" s="96"/>
      <c r="AC430" s="97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5"/>
      <c r="M431" s="8"/>
      <c r="N431" s="9"/>
      <c r="O431" s="10"/>
      <c r="P431" s="10"/>
      <c r="Q431" s="11"/>
      <c r="R431" s="12"/>
      <c r="X431" s="98"/>
      <c r="Y431" s="96"/>
      <c r="Z431" s="96"/>
      <c r="AA431" s="96"/>
      <c r="AB431" s="96"/>
      <c r="AC431" s="97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5"/>
      <c r="M432" s="8"/>
      <c r="N432" s="9"/>
      <c r="O432" s="10"/>
      <c r="P432" s="10"/>
      <c r="Q432" s="11"/>
      <c r="R432" s="12"/>
      <c r="X432" s="98"/>
      <c r="Y432" s="96"/>
      <c r="Z432" s="96"/>
      <c r="AA432" s="96"/>
      <c r="AB432" s="96"/>
      <c r="AC432" s="97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5"/>
      <c r="M433" s="8" t="s">
        <v>66</v>
      </c>
      <c r="N433" s="9"/>
      <c r="O433" s="10"/>
      <c r="P433" s="10"/>
      <c r="Q433" s="11"/>
      <c r="R433" s="12"/>
      <c r="X433" s="98"/>
      <c r="Y433" s="96"/>
      <c r="Z433" s="96"/>
      <c r="AA433" s="96"/>
      <c r="AB433" s="96"/>
      <c r="AC433" s="97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5"/>
      <c r="M434" s="8" t="s">
        <v>66</v>
      </c>
      <c r="N434" s="9"/>
      <c r="O434" s="10"/>
      <c r="P434" s="10"/>
      <c r="Q434" s="11"/>
      <c r="R434" s="12"/>
      <c r="X434" s="98"/>
      <c r="Y434" s="96"/>
      <c r="Z434" s="96"/>
      <c r="AA434" s="96"/>
      <c r="AB434" s="96"/>
      <c r="AC434" s="97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5"/>
      <c r="M435" s="8" t="s">
        <v>66</v>
      </c>
      <c r="N435" s="9"/>
      <c r="O435" s="10"/>
      <c r="P435" s="10"/>
      <c r="Q435" s="11"/>
      <c r="R435" s="12"/>
      <c r="X435" s="98"/>
      <c r="Y435" s="96"/>
      <c r="Z435" s="96"/>
      <c r="AA435" s="96"/>
      <c r="AB435" s="96"/>
      <c r="AC435" s="97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5"/>
      <c r="M436" s="8" t="s">
        <v>66</v>
      </c>
      <c r="N436" s="9"/>
      <c r="O436" s="10"/>
      <c r="P436" s="10"/>
      <c r="Q436" s="11"/>
      <c r="R436" s="12"/>
      <c r="X436" s="98"/>
      <c r="Y436" s="96"/>
      <c r="Z436" s="96"/>
      <c r="AA436" s="96"/>
      <c r="AB436" s="96"/>
      <c r="AC436" s="97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5"/>
      <c r="M437" s="8" t="s">
        <v>66</v>
      </c>
      <c r="N437" s="90"/>
      <c r="O437" s="10"/>
      <c r="P437" s="10"/>
      <c r="Q437" s="11"/>
      <c r="R437" s="12"/>
      <c r="X437" s="98"/>
      <c r="Y437" s="96"/>
      <c r="Z437" s="96"/>
      <c r="AA437" s="96"/>
      <c r="AB437" s="96"/>
      <c r="AC437" s="97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5"/>
      <c r="M438" s="8" t="s">
        <v>66</v>
      </c>
      <c r="N438" s="90"/>
      <c r="O438" s="10"/>
      <c r="P438" s="10"/>
      <c r="Q438" s="11"/>
      <c r="R438" s="12"/>
      <c r="X438" s="98"/>
      <c r="Y438" s="96"/>
      <c r="Z438" s="96"/>
      <c r="AA438" s="96"/>
      <c r="AB438" s="96"/>
      <c r="AC438" s="97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5"/>
      <c r="M439" s="8" t="s">
        <v>66</v>
      </c>
      <c r="N439" s="90"/>
      <c r="O439" s="10"/>
      <c r="P439" s="10"/>
      <c r="Q439" s="11"/>
      <c r="R439" s="12"/>
      <c r="X439" s="98"/>
      <c r="Y439" s="96"/>
      <c r="Z439" s="96"/>
      <c r="AA439" s="96"/>
      <c r="AB439" s="96"/>
      <c r="AC439" s="97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5"/>
      <c r="M440" s="8" t="s">
        <v>66</v>
      </c>
      <c r="N440" s="90"/>
      <c r="O440" s="10"/>
      <c r="P440" s="10"/>
      <c r="Q440" s="11"/>
      <c r="R440" s="12"/>
      <c r="X440" s="98"/>
      <c r="Y440" s="96"/>
      <c r="Z440" s="96"/>
      <c r="AA440" s="96"/>
      <c r="AB440" s="96"/>
      <c r="AC440" s="97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5"/>
      <c r="M441" s="8" t="s">
        <v>66</v>
      </c>
      <c r="N441" s="9"/>
      <c r="O441" s="10"/>
      <c r="P441" s="10"/>
      <c r="Q441" s="11"/>
      <c r="R441" s="12"/>
      <c r="X441" s="98"/>
      <c r="Y441" s="96"/>
      <c r="Z441" s="96"/>
      <c r="AA441" s="96"/>
      <c r="AB441" s="96"/>
      <c r="AC441" s="97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5"/>
      <c r="M442" s="8" t="s">
        <v>66</v>
      </c>
      <c r="N442" s="9"/>
      <c r="O442" s="10"/>
      <c r="P442" s="10"/>
      <c r="Q442" s="11"/>
      <c r="R442" s="12"/>
      <c r="X442" s="98"/>
      <c r="Y442" s="96"/>
      <c r="Z442" s="96"/>
      <c r="AA442" s="96"/>
      <c r="AB442" s="96"/>
      <c r="AC442" s="97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5"/>
      <c r="M443" s="8" t="s">
        <v>66</v>
      </c>
      <c r="N443" s="9"/>
      <c r="O443" s="10"/>
      <c r="P443" s="10"/>
      <c r="Q443" s="11"/>
      <c r="R443" s="12"/>
      <c r="X443" s="98"/>
      <c r="Y443" s="96"/>
      <c r="Z443" s="96"/>
      <c r="AA443" s="96"/>
      <c r="AB443" s="96"/>
      <c r="AC443" s="97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5"/>
      <c r="M444" s="8" t="s">
        <v>66</v>
      </c>
      <c r="N444" s="9"/>
      <c r="O444" s="10"/>
      <c r="P444" s="10"/>
      <c r="Q444" s="11"/>
      <c r="R444" s="12"/>
      <c r="X444" s="98"/>
      <c r="Y444" s="96"/>
      <c r="Z444" s="96"/>
      <c r="AA444" s="96"/>
      <c r="AB444" s="96"/>
      <c r="AC444" s="97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5"/>
      <c r="M445" s="8" t="s">
        <v>66</v>
      </c>
      <c r="N445" s="9"/>
      <c r="O445" s="10"/>
      <c r="P445" s="10"/>
      <c r="Q445" s="11"/>
      <c r="R445" s="12"/>
      <c r="X445" s="98"/>
      <c r="Y445" s="96"/>
      <c r="Z445" s="96"/>
      <c r="AA445" s="96"/>
      <c r="AB445" s="96"/>
      <c r="AC445" s="97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5"/>
      <c r="M446" s="8" t="s">
        <v>66</v>
      </c>
      <c r="N446" s="9"/>
      <c r="O446" s="10"/>
      <c r="P446" s="10"/>
      <c r="Q446" s="11"/>
      <c r="R446" s="12"/>
      <c r="X446" s="98"/>
      <c r="Y446" s="96"/>
      <c r="Z446" s="96"/>
      <c r="AA446" s="96"/>
      <c r="AB446" s="96"/>
      <c r="AC446" s="97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5"/>
      <c r="M447" s="8" t="s">
        <v>66</v>
      </c>
      <c r="N447" s="9"/>
      <c r="O447" s="10"/>
      <c r="P447" s="10"/>
      <c r="Q447" s="11"/>
      <c r="R447" s="12"/>
      <c r="X447" s="98"/>
      <c r="Y447" s="96"/>
      <c r="Z447" s="96"/>
      <c r="AA447" s="96"/>
      <c r="AB447" s="96"/>
      <c r="AC447" s="97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5"/>
      <c r="M448" s="8" t="s">
        <v>66</v>
      </c>
      <c r="N448" s="9"/>
      <c r="O448" s="10"/>
      <c r="P448" s="10"/>
      <c r="Q448" s="11"/>
      <c r="R448" s="12"/>
      <c r="X448" s="98"/>
      <c r="Y448" s="96"/>
      <c r="Z448" s="96"/>
      <c r="AA448" s="96"/>
      <c r="AB448" s="96"/>
      <c r="AC448" s="97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5"/>
      <c r="M449" s="8"/>
      <c r="N449" s="9"/>
      <c r="O449" s="10"/>
      <c r="P449" s="10"/>
      <c r="Q449" s="11"/>
      <c r="R449" s="12"/>
      <c r="X449" s="98"/>
      <c r="Y449" s="96"/>
      <c r="Z449" s="96"/>
      <c r="AA449" s="96"/>
      <c r="AB449" s="96"/>
      <c r="AC449" s="97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5"/>
      <c r="M450" s="8"/>
      <c r="N450" s="9"/>
      <c r="O450" s="10"/>
      <c r="P450" s="10"/>
      <c r="Q450" s="11"/>
      <c r="R450" s="43"/>
      <c r="X450" s="98"/>
      <c r="Y450" s="96"/>
      <c r="Z450" s="96"/>
      <c r="AA450" s="96"/>
      <c r="AB450" s="96"/>
      <c r="AC450" s="97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5"/>
      <c r="M451" s="8"/>
      <c r="N451" s="9"/>
      <c r="O451" s="10"/>
      <c r="P451" s="10"/>
      <c r="Q451" s="11"/>
      <c r="R451" s="43"/>
      <c r="S451" s="3"/>
      <c r="T451" s="3"/>
      <c r="U451" s="3"/>
      <c r="V451" s="3"/>
      <c r="X451" s="98"/>
      <c r="Y451" s="96"/>
      <c r="Z451" s="96"/>
      <c r="AA451" s="98"/>
      <c r="AB451" s="96"/>
      <c r="AC451" s="97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63"/>
      <c r="D452" s="64"/>
      <c r="E452" s="64"/>
      <c r="F452" s="64"/>
      <c r="G452" s="64"/>
      <c r="H452" s="65"/>
      <c r="I452" s="66"/>
      <c r="J452" s="66"/>
      <c r="K452" s="66"/>
      <c r="L452" s="105"/>
      <c r="M452" s="8"/>
      <c r="N452" s="16"/>
      <c r="O452" s="10"/>
      <c r="P452" s="10"/>
      <c r="Q452" s="11"/>
      <c r="R452" s="43"/>
      <c r="S452" s="3"/>
      <c r="T452" s="3"/>
      <c r="U452" s="3"/>
      <c r="V452" s="3"/>
      <c r="X452" s="98"/>
      <c r="Y452" s="96"/>
      <c r="Z452" s="96"/>
      <c r="AA452" s="98"/>
      <c r="AB452" s="96"/>
      <c r="AC452" s="97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63"/>
      <c r="D453" s="64"/>
      <c r="E453" s="64"/>
      <c r="F453" s="66"/>
      <c r="G453" s="66"/>
      <c r="H453" s="66"/>
      <c r="I453" s="66"/>
      <c r="J453" s="66"/>
      <c r="K453" s="66"/>
      <c r="L453" s="105"/>
      <c r="M453" s="8"/>
      <c r="N453" s="9"/>
      <c r="O453" s="10"/>
      <c r="P453" s="10"/>
      <c r="Q453" s="11"/>
      <c r="R453" s="43"/>
      <c r="S453" s="3"/>
      <c r="T453" s="3"/>
      <c r="U453" s="3"/>
      <c r="V453" s="3"/>
      <c r="X453" s="98"/>
      <c r="Y453" s="96"/>
      <c r="Z453" s="96"/>
      <c r="AA453" s="98"/>
      <c r="AB453" s="96"/>
      <c r="AC453" s="97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63"/>
      <c r="D454" s="64"/>
      <c r="E454" s="64"/>
      <c r="F454" s="65"/>
      <c r="G454" s="66"/>
      <c r="H454" s="66"/>
      <c r="I454" s="66"/>
      <c r="J454" s="66"/>
      <c r="K454" s="66"/>
      <c r="L454" s="105"/>
      <c r="M454" s="8"/>
      <c r="N454" s="9"/>
      <c r="O454" s="10"/>
      <c r="P454" s="10"/>
      <c r="Q454" s="11"/>
      <c r="R454" s="43"/>
      <c r="S454" s="3"/>
      <c r="T454" s="3"/>
      <c r="U454" s="3"/>
      <c r="V454" s="3"/>
      <c r="X454" s="98"/>
      <c r="Y454" s="96"/>
      <c r="Z454" s="96"/>
      <c r="AA454" s="98"/>
      <c r="AB454" s="96"/>
      <c r="AC454" s="97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63"/>
      <c r="D455" s="64"/>
      <c r="E455" s="64"/>
      <c r="F455" s="65"/>
      <c r="G455" s="66"/>
      <c r="H455" s="66"/>
      <c r="I455" s="66"/>
      <c r="J455" s="66"/>
      <c r="K455" s="66"/>
      <c r="L455" s="105"/>
      <c r="M455" s="8"/>
      <c r="N455" s="9"/>
      <c r="O455" s="10"/>
      <c r="P455" s="10"/>
      <c r="Q455" s="11"/>
      <c r="R455" s="43"/>
      <c r="S455" s="3"/>
      <c r="T455" s="3"/>
      <c r="U455" s="3"/>
      <c r="V455" s="3"/>
      <c r="X455" s="98"/>
      <c r="Y455" s="96"/>
      <c r="Z455" s="96"/>
      <c r="AA455" s="98"/>
      <c r="AB455" s="96"/>
      <c r="AC455" s="97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63"/>
      <c r="D456" s="64"/>
      <c r="E456" s="64"/>
      <c r="F456" s="65"/>
      <c r="G456" s="66"/>
      <c r="H456" s="66"/>
      <c r="I456" s="66"/>
      <c r="J456" s="66"/>
      <c r="K456" s="66"/>
      <c r="L456" s="105"/>
      <c r="M456" s="8"/>
      <c r="N456" s="9"/>
      <c r="O456" s="10"/>
      <c r="P456" s="10"/>
      <c r="Q456" s="11"/>
      <c r="R456" s="12"/>
      <c r="S456" s="3"/>
      <c r="T456" s="3"/>
      <c r="U456" s="3"/>
      <c r="V456" s="3"/>
      <c r="X456" s="98"/>
      <c r="Y456" s="96"/>
      <c r="Z456" s="96"/>
      <c r="AA456" s="98"/>
      <c r="AB456" s="96"/>
      <c r="AC456" s="97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63"/>
      <c r="D457" s="64"/>
      <c r="E457" s="64"/>
      <c r="F457" s="65"/>
      <c r="G457" s="66"/>
      <c r="H457" s="66"/>
      <c r="I457" s="66"/>
      <c r="J457" s="66"/>
      <c r="K457" s="66"/>
      <c r="L457" s="105"/>
      <c r="M457" s="8"/>
      <c r="N457" s="9"/>
      <c r="O457" s="10"/>
      <c r="P457" s="10"/>
      <c r="Q457" s="11"/>
      <c r="R457" s="12"/>
      <c r="S457" s="3"/>
      <c r="T457" s="3"/>
      <c r="U457" s="3"/>
      <c r="V457" s="3"/>
      <c r="X457" s="98"/>
      <c r="Y457" s="96"/>
      <c r="Z457" s="96"/>
      <c r="AA457" s="98"/>
      <c r="AB457" s="96"/>
      <c r="AC457" s="97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63"/>
      <c r="D458" s="64"/>
      <c r="E458" s="64"/>
      <c r="F458" s="65"/>
      <c r="G458" s="66"/>
      <c r="H458" s="66"/>
      <c r="I458" s="66"/>
      <c r="J458" s="66"/>
      <c r="K458" s="66"/>
      <c r="L458" s="105"/>
      <c r="M458" s="8"/>
      <c r="N458" s="9"/>
      <c r="O458" s="10"/>
      <c r="P458" s="10"/>
      <c r="Q458" s="11"/>
      <c r="R458" s="12"/>
      <c r="S458" s="3"/>
      <c r="T458" s="3"/>
      <c r="U458" s="3"/>
      <c r="V458" s="3"/>
      <c r="X458" s="98"/>
      <c r="Y458" s="96"/>
      <c r="Z458" s="96"/>
      <c r="AA458" s="98"/>
      <c r="AB458" s="96"/>
      <c r="AC458" s="97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63"/>
      <c r="D459" s="64"/>
      <c r="E459" s="64"/>
      <c r="F459" s="65"/>
      <c r="G459" s="66"/>
      <c r="H459" s="66"/>
      <c r="I459" s="66"/>
      <c r="J459" s="66"/>
      <c r="K459" s="66"/>
      <c r="L459" s="105"/>
      <c r="M459" s="8"/>
      <c r="N459" s="90"/>
      <c r="O459" s="10"/>
      <c r="P459" s="10"/>
      <c r="Q459" s="11"/>
      <c r="R459" s="12"/>
      <c r="S459" s="3"/>
      <c r="T459" s="3"/>
      <c r="U459" s="3"/>
      <c r="V459" s="3"/>
      <c r="X459" s="98"/>
      <c r="Y459" s="96"/>
      <c r="Z459" s="96"/>
      <c r="AA459" s="98"/>
      <c r="AB459" s="96"/>
      <c r="AC459" s="97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63"/>
      <c r="D460" s="64"/>
      <c r="E460" s="64"/>
      <c r="F460" s="65"/>
      <c r="G460" s="66"/>
      <c r="H460" s="66"/>
      <c r="I460" s="66"/>
      <c r="J460" s="66"/>
      <c r="K460" s="66"/>
      <c r="L460" s="105"/>
      <c r="M460" s="8"/>
      <c r="N460" s="90"/>
      <c r="O460" s="10"/>
      <c r="P460" s="10"/>
      <c r="Q460" s="11"/>
      <c r="R460" s="12"/>
      <c r="S460" s="3"/>
      <c r="T460" s="3"/>
      <c r="U460" s="3"/>
      <c r="V460" s="3"/>
      <c r="X460" s="98"/>
      <c r="Y460" s="96"/>
      <c r="Z460" s="96"/>
      <c r="AA460" s="98"/>
      <c r="AB460" s="96"/>
      <c r="AC460" s="97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63"/>
      <c r="D461" s="64"/>
      <c r="E461" s="64"/>
      <c r="F461" s="65"/>
      <c r="G461" s="66"/>
      <c r="H461" s="66"/>
      <c r="I461" s="66"/>
      <c r="J461" s="66"/>
      <c r="K461" s="66"/>
      <c r="L461" s="105"/>
      <c r="M461" s="8"/>
      <c r="N461" s="90"/>
      <c r="O461" s="10"/>
      <c r="P461" s="10"/>
      <c r="Q461" s="11"/>
      <c r="R461" s="12"/>
      <c r="S461" s="3"/>
      <c r="T461" s="3"/>
      <c r="U461" s="3"/>
      <c r="V461" s="3"/>
      <c r="X461" s="98"/>
      <c r="Y461" s="96"/>
      <c r="Z461" s="96"/>
      <c r="AA461" s="98"/>
      <c r="AB461" s="96"/>
      <c r="AC461" s="97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63"/>
      <c r="D462" s="64"/>
      <c r="E462" s="64"/>
      <c r="F462" s="65"/>
      <c r="G462" s="66"/>
      <c r="H462" s="66"/>
      <c r="I462" s="66"/>
      <c r="J462" s="66"/>
      <c r="K462" s="66"/>
      <c r="L462" s="105"/>
      <c r="M462" s="8"/>
      <c r="N462" s="91"/>
      <c r="O462" s="10"/>
      <c r="P462" s="10"/>
      <c r="Q462" s="11"/>
      <c r="R462" s="12"/>
      <c r="S462" s="3"/>
      <c r="T462" s="3"/>
      <c r="U462" s="3"/>
      <c r="V462" s="3"/>
      <c r="X462" s="98"/>
      <c r="Y462" s="96"/>
      <c r="Z462" s="96"/>
      <c r="AA462" s="98"/>
      <c r="AB462" s="96"/>
      <c r="AC462" s="97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63"/>
      <c r="D463" s="64"/>
      <c r="E463" s="64"/>
      <c r="F463" s="65"/>
      <c r="G463" s="66"/>
      <c r="H463" s="66"/>
      <c r="I463" s="66"/>
      <c r="J463" s="66"/>
      <c r="K463" s="66"/>
      <c r="L463" s="105"/>
      <c r="M463" s="8"/>
      <c r="N463" s="90"/>
      <c r="O463" s="10"/>
      <c r="P463" s="10"/>
      <c r="Q463" s="11"/>
      <c r="R463" s="12"/>
      <c r="S463" s="3"/>
      <c r="T463" s="3"/>
      <c r="U463" s="3"/>
      <c r="V463" s="3"/>
      <c r="X463" s="98"/>
      <c r="Y463" s="96"/>
      <c r="Z463" s="96"/>
      <c r="AA463" s="98"/>
      <c r="AB463" s="96"/>
      <c r="AC463" s="97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63"/>
      <c r="D464" s="64"/>
      <c r="E464" s="64"/>
      <c r="F464" s="65"/>
      <c r="G464" s="66"/>
      <c r="H464" s="66"/>
      <c r="I464" s="66"/>
      <c r="J464" s="66"/>
      <c r="K464" s="66"/>
      <c r="L464" s="105"/>
      <c r="M464" s="8"/>
      <c r="N464" s="91"/>
      <c r="O464" s="10"/>
      <c r="P464" s="10"/>
      <c r="Q464" s="11"/>
      <c r="R464" s="12"/>
      <c r="S464" s="3"/>
      <c r="T464" s="3"/>
      <c r="U464" s="3"/>
      <c r="V464" s="3"/>
      <c r="X464" s="98"/>
      <c r="Y464" s="96"/>
      <c r="Z464" s="96"/>
      <c r="AA464" s="98"/>
      <c r="AB464" s="96"/>
      <c r="AC464" s="97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63"/>
      <c r="D465" s="64"/>
      <c r="E465" s="64"/>
      <c r="F465" s="65"/>
      <c r="G465" s="66"/>
      <c r="H465" s="66"/>
      <c r="I465" s="66"/>
      <c r="J465" s="66"/>
      <c r="K465" s="66"/>
      <c r="L465" s="105"/>
      <c r="M465" s="8"/>
      <c r="N465" s="91"/>
      <c r="O465" s="10"/>
      <c r="P465" s="10"/>
      <c r="Q465" s="11"/>
      <c r="R465" s="12"/>
      <c r="S465" s="3"/>
      <c r="T465" s="3"/>
      <c r="U465" s="3"/>
      <c r="V465" s="3"/>
      <c r="X465" s="98"/>
      <c r="Y465" s="96"/>
      <c r="Z465" s="96"/>
      <c r="AA465" s="98"/>
      <c r="AB465" s="96"/>
      <c r="AC465" s="97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63"/>
      <c r="D466" s="64"/>
      <c r="E466" s="64"/>
      <c r="F466" s="65"/>
      <c r="G466" s="66"/>
      <c r="H466" s="66"/>
      <c r="I466" s="66"/>
      <c r="J466" s="66"/>
      <c r="K466" s="66"/>
      <c r="L466" s="105"/>
      <c r="M466" s="8"/>
      <c r="N466" s="91"/>
      <c r="O466" s="10"/>
      <c r="P466" s="10"/>
      <c r="Q466" s="11"/>
      <c r="R466" s="12"/>
      <c r="S466" s="3"/>
      <c r="T466" s="3"/>
      <c r="U466" s="3"/>
      <c r="V466" s="3"/>
      <c r="X466" s="98"/>
      <c r="Y466" s="96"/>
      <c r="Z466" s="96"/>
      <c r="AA466" s="98"/>
      <c r="AB466" s="96"/>
      <c r="AC466" s="97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63"/>
      <c r="D467" s="64"/>
      <c r="E467" s="64"/>
      <c r="F467" s="65"/>
      <c r="G467" s="66"/>
      <c r="H467" s="66"/>
      <c r="I467" s="66"/>
      <c r="J467" s="66"/>
      <c r="K467" s="66"/>
      <c r="L467" s="105"/>
      <c r="M467" s="8"/>
      <c r="N467" s="91"/>
      <c r="O467" s="10"/>
      <c r="P467" s="10"/>
      <c r="Q467" s="11"/>
      <c r="R467" s="12"/>
      <c r="S467" s="3"/>
      <c r="T467" s="3"/>
      <c r="U467" s="3"/>
      <c r="V467" s="3"/>
      <c r="X467" s="98"/>
      <c r="Y467" s="96"/>
      <c r="Z467" s="96"/>
      <c r="AA467" s="98"/>
      <c r="AB467" s="96"/>
      <c r="AC467" s="97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63"/>
      <c r="D468" s="64"/>
      <c r="E468" s="64"/>
      <c r="F468" s="65"/>
      <c r="G468" s="66"/>
      <c r="H468" s="66"/>
      <c r="I468" s="66"/>
      <c r="J468" s="66"/>
      <c r="K468" s="66"/>
      <c r="L468" s="105"/>
      <c r="M468" s="8"/>
      <c r="N468" s="9"/>
      <c r="O468" s="10"/>
      <c r="P468" s="10"/>
      <c r="Q468" s="11"/>
      <c r="R468" s="43"/>
      <c r="S468" s="3"/>
      <c r="T468" s="3"/>
      <c r="U468" s="3"/>
      <c r="V468" s="3"/>
      <c r="X468" s="98"/>
      <c r="Y468" s="96"/>
      <c r="Z468" s="96"/>
      <c r="AA468" s="98"/>
      <c r="AB468" s="96"/>
      <c r="AC468" s="97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63"/>
      <c r="D469" s="64"/>
      <c r="E469" s="64"/>
      <c r="F469" s="64"/>
      <c r="G469" s="64"/>
      <c r="H469" s="65"/>
      <c r="I469" s="66"/>
      <c r="J469" s="66"/>
      <c r="K469" s="66"/>
      <c r="L469" s="105"/>
      <c r="M469" s="8"/>
      <c r="N469" s="9"/>
      <c r="O469" s="10"/>
      <c r="P469" s="10"/>
      <c r="Q469" s="11"/>
      <c r="R469" s="43"/>
      <c r="S469" s="3"/>
      <c r="T469" s="3"/>
      <c r="U469" s="3"/>
      <c r="V469" s="3"/>
      <c r="X469" s="98"/>
      <c r="Y469" s="96"/>
      <c r="Z469" s="96"/>
      <c r="AA469" s="98"/>
      <c r="AB469" s="96"/>
      <c r="AC469" s="97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63"/>
      <c r="D470" s="64"/>
      <c r="E470" s="64"/>
      <c r="F470" s="65"/>
      <c r="G470" s="66"/>
      <c r="H470" s="66"/>
      <c r="I470" s="66"/>
      <c r="J470" s="66"/>
      <c r="K470" s="66"/>
      <c r="L470" s="105"/>
      <c r="M470" s="8"/>
      <c r="N470" s="9"/>
      <c r="O470" s="10"/>
      <c r="P470" s="10"/>
      <c r="Q470" s="11"/>
      <c r="R470" s="43"/>
      <c r="S470" s="3"/>
      <c r="T470" s="3"/>
      <c r="U470" s="3"/>
      <c r="V470" s="3"/>
      <c r="X470" s="98"/>
      <c r="Y470" s="96"/>
      <c r="Z470" s="96"/>
      <c r="AA470" s="98"/>
      <c r="AB470" s="96"/>
      <c r="AC470" s="97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63"/>
      <c r="D471" s="64"/>
      <c r="E471" s="64"/>
      <c r="F471" s="65"/>
      <c r="G471" s="66"/>
      <c r="H471" s="66"/>
      <c r="I471" s="66"/>
      <c r="J471" s="66"/>
      <c r="K471" s="66"/>
      <c r="L471" s="105"/>
      <c r="M471" s="8"/>
      <c r="N471" s="9"/>
      <c r="O471" s="10"/>
      <c r="P471" s="10"/>
      <c r="Q471" s="11"/>
      <c r="R471" s="43"/>
      <c r="S471" s="3"/>
      <c r="T471" s="3"/>
      <c r="U471" s="3"/>
      <c r="V471" s="3"/>
      <c r="X471" s="98"/>
      <c r="Y471" s="96"/>
      <c r="Z471" s="96"/>
      <c r="AA471" s="98"/>
      <c r="AB471" s="96"/>
      <c r="AC471" s="97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63"/>
      <c r="D472" s="64"/>
      <c r="E472" s="64"/>
      <c r="F472" s="65"/>
      <c r="G472" s="66"/>
      <c r="H472" s="66"/>
      <c r="I472" s="66"/>
      <c r="J472" s="66"/>
      <c r="K472" s="66"/>
      <c r="L472" s="105"/>
      <c r="M472" s="8"/>
      <c r="N472" s="9"/>
      <c r="O472" s="10"/>
      <c r="P472" s="10"/>
      <c r="Q472" s="11"/>
      <c r="R472" s="43"/>
      <c r="S472" s="3"/>
      <c r="T472" s="3"/>
      <c r="U472" s="3"/>
      <c r="V472" s="3"/>
      <c r="X472" s="98"/>
      <c r="Y472" s="96"/>
      <c r="Z472" s="96"/>
      <c r="AA472" s="98"/>
      <c r="AB472" s="96"/>
      <c r="AC472" s="97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63"/>
      <c r="D473" s="66"/>
      <c r="E473" s="64"/>
      <c r="F473" s="66"/>
      <c r="G473" s="70"/>
      <c r="H473" s="66"/>
      <c r="I473" s="66"/>
      <c r="J473" s="66"/>
      <c r="K473" s="66"/>
      <c r="L473" s="105"/>
      <c r="M473" s="8"/>
      <c r="N473" s="90"/>
      <c r="O473" s="10"/>
      <c r="P473" s="10"/>
      <c r="Q473" s="11"/>
      <c r="R473" s="43"/>
      <c r="S473" s="3"/>
      <c r="T473" s="3"/>
      <c r="U473" s="3"/>
      <c r="V473" s="3"/>
      <c r="X473" s="98"/>
      <c r="Y473" s="96"/>
      <c r="Z473" s="96"/>
      <c r="AA473" s="98"/>
      <c r="AB473" s="96"/>
      <c r="AC473" s="97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106"/>
      <c r="D474" s="107"/>
      <c r="E474" s="107"/>
      <c r="F474" s="107"/>
      <c r="G474" s="108"/>
      <c r="H474" s="107"/>
      <c r="I474" s="107"/>
      <c r="J474" s="107"/>
      <c r="K474" s="107"/>
      <c r="L474" s="109"/>
      <c r="M474" s="8"/>
      <c r="N474" s="90"/>
      <c r="O474" s="10"/>
      <c r="P474" s="10"/>
      <c r="Q474" s="11"/>
      <c r="R474" s="12"/>
      <c r="S474" s="3"/>
      <c r="T474" s="3"/>
      <c r="U474" s="3"/>
      <c r="V474" s="3"/>
      <c r="X474" s="98"/>
      <c r="Y474" s="96"/>
      <c r="Z474" s="96"/>
      <c r="AA474" s="98"/>
      <c r="AB474" s="96"/>
      <c r="AC474" s="97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92"/>
      <c r="D475" s="60"/>
      <c r="E475" s="93"/>
      <c r="F475" s="93"/>
      <c r="H475" s="29"/>
      <c r="I475" s="93"/>
      <c r="J475" s="93"/>
      <c r="K475" s="93"/>
      <c r="L475" s="22"/>
      <c r="M475" s="8"/>
      <c r="N475" s="90"/>
      <c r="O475" s="10"/>
      <c r="P475" s="10"/>
      <c r="Q475" s="11"/>
      <c r="R475" s="43"/>
      <c r="S475" s="3"/>
      <c r="T475" s="3"/>
      <c r="U475" s="3"/>
      <c r="V475" s="3"/>
      <c r="X475" s="98"/>
      <c r="Y475" s="96"/>
      <c r="Z475" s="96"/>
      <c r="AA475" s="98"/>
      <c r="AB475" s="96"/>
      <c r="AC475" s="97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92"/>
      <c r="D476" s="60"/>
      <c r="E476" s="60"/>
      <c r="F476" s="29"/>
      <c r="G476" s="93"/>
      <c r="H476" s="93"/>
      <c r="I476" s="93"/>
      <c r="J476" s="93"/>
      <c r="K476" s="93"/>
      <c r="L476" s="22"/>
      <c r="M476" s="8"/>
      <c r="N476" s="9"/>
      <c r="O476" s="10"/>
      <c r="P476" s="10"/>
      <c r="Q476" s="95"/>
      <c r="R476" s="43"/>
      <c r="S476" s="3"/>
      <c r="T476" s="3"/>
      <c r="U476" s="3"/>
      <c r="V476" s="3"/>
      <c r="X476" s="98"/>
      <c r="Y476" s="96"/>
      <c r="Z476" s="96"/>
      <c r="AA476" s="98"/>
      <c r="AB476" s="96"/>
      <c r="AC476" s="97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92"/>
      <c r="D477" s="60"/>
      <c r="E477" s="60"/>
      <c r="F477" s="29"/>
      <c r="G477" s="93"/>
      <c r="H477" s="93"/>
      <c r="I477" s="93"/>
      <c r="J477" s="93"/>
      <c r="K477" s="93"/>
      <c r="L477" s="22"/>
      <c r="M477" s="8"/>
      <c r="N477" s="9"/>
      <c r="O477" s="10"/>
      <c r="P477" s="10"/>
      <c r="Q477" s="95"/>
      <c r="R477" s="43"/>
      <c r="S477" s="3"/>
      <c r="T477" s="3"/>
      <c r="U477" s="3"/>
      <c r="V477" s="3"/>
      <c r="X477" s="98"/>
      <c r="Y477" s="96"/>
      <c r="Z477" s="96"/>
      <c r="AA477" s="98"/>
      <c r="AB477" s="96"/>
      <c r="AC477" s="97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92"/>
      <c r="D478" s="60"/>
      <c r="E478" s="60"/>
      <c r="F478" s="29"/>
      <c r="G478" s="93"/>
      <c r="H478" s="93"/>
      <c r="I478" s="93"/>
      <c r="J478" s="93"/>
      <c r="K478" s="93"/>
      <c r="L478" s="22"/>
      <c r="M478" s="8"/>
      <c r="N478" s="9"/>
      <c r="O478" s="10"/>
      <c r="P478" s="10"/>
      <c r="Q478" s="95"/>
      <c r="R478" s="43"/>
      <c r="S478" s="3"/>
      <c r="T478" s="3"/>
      <c r="U478" s="3"/>
      <c r="V478" s="3"/>
      <c r="X478" s="98"/>
      <c r="Y478" s="96"/>
      <c r="Z478" s="96"/>
      <c r="AA478" s="98"/>
      <c r="AB478" s="96"/>
      <c r="AC478" s="97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92"/>
      <c r="D479" s="93"/>
      <c r="E479" s="60"/>
      <c r="F479" s="93"/>
      <c r="H479" s="93"/>
      <c r="I479" s="93"/>
      <c r="J479" s="93"/>
      <c r="K479" s="93"/>
      <c r="L479" s="22"/>
      <c r="M479" s="8"/>
      <c r="N479" s="90"/>
      <c r="O479" s="10"/>
      <c r="P479" s="10"/>
      <c r="Q479" s="11"/>
      <c r="R479" s="43"/>
      <c r="S479" s="3"/>
      <c r="T479" s="3"/>
      <c r="U479" s="3"/>
      <c r="V479" s="3"/>
      <c r="X479" s="98"/>
      <c r="Y479" s="96"/>
      <c r="Z479" s="96"/>
      <c r="AA479" s="98"/>
      <c r="AB479" s="96"/>
      <c r="AC479" s="97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92"/>
      <c r="D480" s="60"/>
      <c r="E480" s="60"/>
      <c r="F480" s="29"/>
      <c r="G480" s="93"/>
      <c r="H480" s="93"/>
      <c r="I480" s="93"/>
      <c r="J480" s="93"/>
      <c r="K480" s="93"/>
      <c r="L480" s="22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8"/>
      <c r="Y480" s="96"/>
      <c r="Z480" s="96"/>
      <c r="AA480" s="98"/>
      <c r="AB480" s="96"/>
      <c r="AC480" s="97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x14ac:dyDescent="0.55000000000000004">
      <c r="A481" s="5">
        <v>1000</v>
      </c>
      <c r="B481" s="52" t="s">
        <v>66</v>
      </c>
      <c r="C481" s="92"/>
      <c r="D481" s="60"/>
      <c r="E481" s="60"/>
      <c r="F481" s="29"/>
      <c r="G481" s="93"/>
      <c r="H481" s="93"/>
      <c r="I481" s="93"/>
      <c r="J481" s="93"/>
      <c r="K481" s="93"/>
      <c r="L481" s="22"/>
      <c r="M481" s="8"/>
      <c r="N481" s="9"/>
      <c r="O481" s="10"/>
      <c r="P481" s="10"/>
      <c r="Q481" s="95"/>
      <c r="R481" s="43"/>
      <c r="S481" s="3"/>
      <c r="T481" s="3"/>
      <c r="U481" s="3"/>
      <c r="V481" s="3"/>
      <c r="X481" s="98"/>
      <c r="Y481" s="96"/>
      <c r="Z481" s="96"/>
      <c r="AA481" s="98"/>
      <c r="AB481" s="96"/>
      <c r="AC481" s="97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x14ac:dyDescent="0.55000000000000004">
      <c r="A482" s="5">
        <v>1000</v>
      </c>
      <c r="B482" s="52" t="s">
        <v>66</v>
      </c>
      <c r="C482" s="92"/>
      <c r="D482" s="60"/>
      <c r="E482" s="60"/>
      <c r="F482" s="29"/>
      <c r="G482" s="93"/>
      <c r="H482" s="93"/>
      <c r="I482" s="93"/>
      <c r="J482" s="93"/>
      <c r="K482" s="93"/>
      <c r="L482" s="22"/>
      <c r="M482" s="8"/>
      <c r="N482" s="9"/>
      <c r="O482" s="10"/>
      <c r="P482" s="10"/>
      <c r="Q482" s="95"/>
      <c r="R482" s="43"/>
      <c r="S482" s="3"/>
      <c r="T482" s="3"/>
      <c r="U482" s="3"/>
      <c r="V482" s="3"/>
      <c r="X482" s="98"/>
      <c r="Y482" s="96"/>
      <c r="Z482" s="96"/>
      <c r="AA482" s="98"/>
      <c r="AB482" s="96"/>
      <c r="AC482" s="97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92"/>
      <c r="D483" s="60"/>
      <c r="E483" s="60"/>
      <c r="F483" s="29"/>
      <c r="G483" s="93"/>
      <c r="H483" s="93"/>
      <c r="I483" s="93"/>
      <c r="J483" s="93"/>
      <c r="K483" s="93"/>
      <c r="L483" s="22"/>
      <c r="M483" s="8"/>
      <c r="N483" s="9"/>
      <c r="O483" s="10"/>
      <c r="P483" s="10"/>
      <c r="Q483" s="95"/>
      <c r="R483" s="43"/>
      <c r="S483" s="3"/>
      <c r="T483" s="3"/>
      <c r="U483" s="3"/>
      <c r="V483" s="3"/>
      <c r="X483" s="98"/>
      <c r="Y483" s="96"/>
      <c r="Z483" s="96"/>
      <c r="AA483" s="98"/>
      <c r="AB483" s="96"/>
      <c r="AC483" s="97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92"/>
      <c r="D484" s="93"/>
      <c r="E484" s="60"/>
      <c r="F484" s="60"/>
      <c r="G484" s="60"/>
      <c r="H484" s="94"/>
      <c r="I484" s="93"/>
      <c r="J484" s="93"/>
      <c r="K484" s="93"/>
      <c r="L484" s="22"/>
      <c r="M484" s="8"/>
      <c r="N484" s="90"/>
      <c r="O484" s="10"/>
      <c r="P484" s="10"/>
      <c r="Q484" s="11"/>
      <c r="R484" s="43"/>
      <c r="S484" s="3"/>
      <c r="T484" s="3"/>
      <c r="U484" s="3"/>
      <c r="V484" s="3"/>
      <c r="X484" s="98"/>
      <c r="Y484" s="96"/>
      <c r="Z484" s="96"/>
      <c r="AA484" s="98"/>
      <c r="AB484" s="96"/>
      <c r="AC484" s="97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92"/>
      <c r="D485" s="93"/>
      <c r="E485" s="93"/>
      <c r="F485" s="60"/>
      <c r="G485" s="60"/>
      <c r="H485" s="94"/>
      <c r="I485" s="93"/>
      <c r="J485" s="93"/>
      <c r="K485" s="93"/>
      <c r="L485" s="22"/>
      <c r="M485" s="8"/>
      <c r="N485" s="90"/>
      <c r="O485" s="10"/>
      <c r="P485" s="10"/>
      <c r="Q485" s="11"/>
      <c r="R485" s="12"/>
      <c r="S485" s="3"/>
      <c r="T485" s="3"/>
      <c r="U485" s="3"/>
      <c r="V485" s="3"/>
      <c r="X485" s="98"/>
      <c r="Y485" s="96"/>
      <c r="Z485" s="96"/>
      <c r="AA485" s="98"/>
      <c r="AB485" s="96"/>
      <c r="AC485" s="97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92"/>
      <c r="D486" s="60"/>
      <c r="E486" s="93"/>
      <c r="F486" s="93"/>
      <c r="G486" s="60"/>
      <c r="H486" s="94"/>
      <c r="I486" s="93"/>
      <c r="J486" s="93"/>
      <c r="K486" s="93"/>
      <c r="L486" s="22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8"/>
      <c r="Y486" s="96"/>
      <c r="Z486" s="96"/>
      <c r="AA486" s="98"/>
      <c r="AB486" s="96"/>
      <c r="AC486" s="97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92"/>
      <c r="D487" s="60"/>
      <c r="E487" s="60"/>
      <c r="F487" s="29"/>
      <c r="G487" s="93"/>
      <c r="H487" s="93"/>
      <c r="I487" s="93"/>
      <c r="J487" s="93"/>
      <c r="K487" s="93"/>
      <c r="L487" s="22"/>
      <c r="M487" s="8"/>
      <c r="N487" s="9"/>
      <c r="O487" s="10"/>
      <c r="P487" s="10"/>
      <c r="Q487" s="11"/>
      <c r="R487" s="43"/>
      <c r="S487" s="3"/>
      <c r="T487" s="3"/>
      <c r="U487" s="3"/>
      <c r="V487" s="3"/>
      <c r="X487" s="98"/>
      <c r="Y487" s="96"/>
      <c r="Z487" s="96"/>
      <c r="AA487" s="98"/>
      <c r="AB487" s="96"/>
      <c r="AC487" s="97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92</v>
      </c>
      <c r="C488" s="92"/>
      <c r="D488" s="60"/>
      <c r="E488" s="60"/>
      <c r="F488" s="29"/>
      <c r="G488" s="93"/>
      <c r="H488" s="93"/>
      <c r="I488" s="93"/>
      <c r="J488" s="93"/>
      <c r="K488" s="93"/>
      <c r="L488" s="22"/>
      <c r="M488" s="8"/>
      <c r="N488" s="9"/>
      <c r="O488" s="10"/>
      <c r="P488" s="10"/>
      <c r="Q488" s="11"/>
      <c r="R488" s="43"/>
      <c r="S488" s="3"/>
      <c r="T488" s="3"/>
      <c r="U488" s="3"/>
      <c r="V488" s="3"/>
      <c r="X488" s="98"/>
      <c r="Y488" s="96"/>
      <c r="Z488" s="96"/>
      <c r="AA488" s="98"/>
      <c r="AB488" s="96"/>
      <c r="AC488" s="97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92"/>
      <c r="D489" s="60"/>
      <c r="E489" s="60"/>
      <c r="F489" s="29"/>
      <c r="G489" s="93"/>
      <c r="H489" s="93"/>
      <c r="I489" s="93"/>
      <c r="J489" s="93"/>
      <c r="K489" s="93"/>
      <c r="L489" s="22"/>
      <c r="M489" s="8"/>
      <c r="N489" s="9"/>
      <c r="O489" s="10"/>
      <c r="P489" s="10"/>
      <c r="Q489" s="11"/>
      <c r="R489" s="43"/>
      <c r="S489" s="3"/>
      <c r="T489" s="3"/>
      <c r="U489" s="3"/>
      <c r="V489" s="3"/>
      <c r="X489" s="98"/>
      <c r="Y489" s="96"/>
      <c r="Z489" s="96"/>
      <c r="AA489" s="98"/>
      <c r="AB489" s="96"/>
      <c r="AC489" s="97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92"/>
      <c r="D490" s="93"/>
      <c r="E490" s="60"/>
      <c r="F490" s="60"/>
      <c r="G490" s="60"/>
      <c r="H490" s="94"/>
      <c r="I490" s="93"/>
      <c r="J490" s="93"/>
      <c r="K490" s="93"/>
      <c r="L490" s="22"/>
      <c r="M490" s="8"/>
      <c r="N490" s="90"/>
      <c r="O490" s="10"/>
      <c r="P490" s="10"/>
      <c r="Q490" s="11"/>
      <c r="R490" s="43"/>
      <c r="S490" s="3"/>
      <c r="T490" s="3"/>
      <c r="U490" s="3"/>
      <c r="V490" s="3"/>
      <c r="X490" s="98"/>
      <c r="Y490" s="96"/>
      <c r="Z490" s="96"/>
      <c r="AA490" s="98"/>
      <c r="AB490" s="96"/>
      <c r="AC490" s="97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92"/>
      <c r="D491" s="93"/>
      <c r="E491" s="93"/>
      <c r="F491" s="60"/>
      <c r="G491" s="60"/>
      <c r="H491" s="94"/>
      <c r="I491" s="93"/>
      <c r="J491" s="93"/>
      <c r="K491" s="93"/>
      <c r="L491" s="22"/>
      <c r="M491" s="8"/>
      <c r="N491" s="90"/>
      <c r="O491" s="10"/>
      <c r="P491" s="10"/>
      <c r="Q491" s="11"/>
      <c r="R491" s="12"/>
      <c r="S491" s="3"/>
      <c r="T491" s="3"/>
      <c r="U491" s="3"/>
      <c r="V491" s="3"/>
      <c r="X491" s="98"/>
      <c r="Y491" s="96"/>
      <c r="Z491" s="96"/>
      <c r="AA491" s="98"/>
      <c r="AB491" s="96"/>
      <c r="AC491" s="97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92"/>
      <c r="D492" s="60"/>
      <c r="E492" s="93"/>
      <c r="F492" s="93"/>
      <c r="G492" s="60"/>
      <c r="H492" s="94"/>
      <c r="I492" s="93"/>
      <c r="J492" s="93"/>
      <c r="K492" s="93"/>
      <c r="L492" s="22"/>
      <c r="M492" s="8"/>
      <c r="N492" s="9"/>
      <c r="O492" s="10"/>
      <c r="P492" s="10"/>
      <c r="Q492" s="11"/>
      <c r="R492" s="12"/>
      <c r="S492" s="3"/>
      <c r="T492" s="3"/>
      <c r="U492" s="3"/>
      <c r="V492" s="3"/>
      <c r="X492" s="98"/>
      <c r="Y492" s="96"/>
      <c r="Z492" s="96"/>
      <c r="AA492" s="98"/>
      <c r="AB492" s="96"/>
      <c r="AC492" s="97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92"/>
      <c r="D493" s="60"/>
      <c r="E493" s="60"/>
      <c r="F493" s="29"/>
      <c r="G493" s="93"/>
      <c r="H493" s="93"/>
      <c r="I493" s="93"/>
      <c r="J493" s="93"/>
      <c r="K493" s="93"/>
      <c r="L493" s="22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8"/>
      <c r="Y493" s="96"/>
      <c r="Z493" s="96"/>
      <c r="AA493" s="98"/>
      <c r="AB493" s="96"/>
      <c r="AC493" s="97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92"/>
      <c r="D494" s="60"/>
      <c r="E494" s="60"/>
      <c r="F494" s="29"/>
      <c r="G494" s="93"/>
      <c r="H494" s="93"/>
      <c r="I494" s="93"/>
      <c r="J494" s="93"/>
      <c r="K494" s="93"/>
      <c r="L494" s="22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8"/>
      <c r="Y494" s="96"/>
      <c r="Z494" s="96"/>
      <c r="AA494" s="98"/>
      <c r="AB494" s="96"/>
      <c r="AC494" s="97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92"/>
      <c r="D495" s="60"/>
      <c r="E495" s="60"/>
      <c r="F495" s="29"/>
      <c r="G495" s="93"/>
      <c r="H495" s="93"/>
      <c r="I495" s="93"/>
      <c r="J495" s="93"/>
      <c r="K495" s="93"/>
      <c r="L495" s="22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8"/>
      <c r="Y495" s="96"/>
      <c r="Z495" s="96"/>
      <c r="AA495" s="98"/>
      <c r="AB495" s="96"/>
      <c r="AC495" s="97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92"/>
      <c r="D496" s="93"/>
      <c r="E496" s="60"/>
      <c r="F496" s="60"/>
      <c r="G496" s="93"/>
      <c r="H496" s="29"/>
      <c r="I496" s="93"/>
      <c r="J496" s="93"/>
      <c r="K496" s="93"/>
      <c r="L496" s="22"/>
      <c r="M496" s="8"/>
      <c r="N496" s="90"/>
      <c r="O496" s="10"/>
      <c r="P496" s="10"/>
      <c r="Q496" s="11"/>
      <c r="R496" s="43"/>
      <c r="S496" s="3"/>
      <c r="T496" s="3"/>
      <c r="U496" s="3"/>
      <c r="V496" s="3"/>
      <c r="X496" s="98"/>
      <c r="Y496" s="96"/>
      <c r="Z496" s="96"/>
      <c r="AA496" s="98"/>
      <c r="AB496" s="96"/>
      <c r="AC496" s="97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92"/>
      <c r="D497" s="60"/>
      <c r="E497" s="93"/>
      <c r="F497" s="60"/>
      <c r="G497" s="93"/>
      <c r="H497" s="29"/>
      <c r="I497" s="93"/>
      <c r="J497" s="93"/>
      <c r="K497" s="93"/>
      <c r="L497" s="22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8"/>
      <c r="Y497" s="96"/>
      <c r="Z497" s="96"/>
      <c r="AA497" s="98"/>
      <c r="AB497" s="96"/>
      <c r="AC497" s="97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ht="22.5" customHeight="1" x14ac:dyDescent="0.55000000000000004">
      <c r="A498" s="5">
        <v>1000</v>
      </c>
      <c r="B498" s="52" t="s">
        <v>66</v>
      </c>
      <c r="C498" s="92"/>
      <c r="D498" s="60"/>
      <c r="E498" s="93"/>
      <c r="F498" s="93"/>
      <c r="G498" s="93"/>
      <c r="H498" s="29"/>
      <c r="I498" s="93"/>
      <c r="J498" s="93"/>
      <c r="K498" s="93"/>
      <c r="L498" s="22"/>
      <c r="M498" s="8"/>
      <c r="N498" s="9"/>
      <c r="O498" s="10"/>
      <c r="P498" s="10"/>
      <c r="Q498" s="11"/>
      <c r="R498" s="12"/>
      <c r="S498" s="3"/>
      <c r="T498" s="3"/>
      <c r="U498" s="3"/>
      <c r="V498" s="3"/>
      <c r="X498" s="98"/>
      <c r="Y498" s="96"/>
      <c r="Z498" s="96"/>
      <c r="AA498" s="98"/>
      <c r="AB498" s="96"/>
      <c r="AC498" s="97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ht="22.5" customHeight="1" x14ac:dyDescent="0.55000000000000004">
      <c r="A499" s="5">
        <v>1000</v>
      </c>
      <c r="B499" s="52" t="s">
        <v>66</v>
      </c>
      <c r="C499" s="92"/>
      <c r="D499" s="60"/>
      <c r="E499" s="93"/>
      <c r="F499" s="93"/>
      <c r="G499" s="93"/>
      <c r="H499" s="29"/>
      <c r="I499" s="93"/>
      <c r="J499" s="93"/>
      <c r="K499" s="93"/>
      <c r="L499" s="22"/>
      <c r="M499" s="8"/>
      <c r="N499" s="9"/>
      <c r="O499" s="10"/>
      <c r="P499" s="10"/>
      <c r="Q499" s="11"/>
      <c r="R499" s="12"/>
      <c r="S499" s="3"/>
      <c r="T499" s="3"/>
      <c r="U499" s="3"/>
      <c r="V499" s="3"/>
      <c r="X499" s="98"/>
      <c r="Y499" s="96"/>
      <c r="Z499" s="96"/>
      <c r="AA499" s="98"/>
      <c r="AB499" s="96"/>
      <c r="AC499" s="97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ht="22.5" customHeight="1" x14ac:dyDescent="0.55000000000000004">
      <c r="A500" s="5">
        <v>1000</v>
      </c>
      <c r="B500" s="52" t="s">
        <v>66</v>
      </c>
      <c r="C500" s="92"/>
      <c r="D500" s="60"/>
      <c r="E500" s="60"/>
      <c r="F500" s="93"/>
      <c r="G500" s="93"/>
      <c r="H500" s="93"/>
      <c r="I500" s="93"/>
      <c r="J500" s="93"/>
      <c r="K500" s="93"/>
      <c r="L500" s="22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8"/>
      <c r="Y500" s="96"/>
      <c r="Z500" s="96"/>
      <c r="AA500" s="98"/>
      <c r="AB500" s="96"/>
      <c r="AC500" s="97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92"/>
      <c r="D501" s="60"/>
      <c r="E501" s="60"/>
      <c r="F501" s="93"/>
      <c r="G501" s="60"/>
      <c r="H501" s="29"/>
      <c r="I501" s="93"/>
      <c r="J501" s="93"/>
      <c r="K501" s="93"/>
      <c r="L501" s="22"/>
      <c r="M501" s="8"/>
      <c r="N501" s="9"/>
      <c r="O501" s="10"/>
      <c r="P501" s="10"/>
      <c r="Q501" s="11"/>
      <c r="R501" s="12"/>
      <c r="S501" s="3"/>
      <c r="T501" s="3"/>
      <c r="U501" s="3"/>
      <c r="V501" s="3"/>
      <c r="X501" s="98"/>
      <c r="Y501" s="96"/>
      <c r="Z501" s="96"/>
      <c r="AA501" s="98"/>
      <c r="AB501" s="96"/>
      <c r="AC501" s="97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92"/>
      <c r="D502" s="60"/>
      <c r="E502" s="60"/>
      <c r="F502" s="93"/>
      <c r="G502" s="93"/>
      <c r="H502" s="29"/>
      <c r="I502" s="93"/>
      <c r="J502" s="93"/>
      <c r="K502" s="93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8"/>
      <c r="Y502" s="96"/>
      <c r="Z502" s="96"/>
      <c r="AA502" s="98"/>
      <c r="AB502" s="96"/>
      <c r="AC502" s="97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92"/>
      <c r="D503" s="60"/>
      <c r="E503" s="60"/>
      <c r="F503" s="93"/>
      <c r="G503" s="60"/>
      <c r="H503" s="29"/>
      <c r="I503" s="93"/>
      <c r="J503" s="93"/>
      <c r="K503" s="93"/>
      <c r="L503" s="22"/>
      <c r="M503" s="8"/>
      <c r="N503" s="9"/>
      <c r="O503" s="10"/>
      <c r="P503" s="10"/>
      <c r="Q503" s="11"/>
      <c r="R503" s="12"/>
      <c r="S503" s="3"/>
      <c r="T503" s="3"/>
      <c r="U503" s="3"/>
      <c r="V503" s="3"/>
      <c r="X503" s="98"/>
      <c r="Y503" s="96"/>
      <c r="Z503" s="96"/>
      <c r="AA503" s="98"/>
      <c r="AB503" s="96"/>
      <c r="AC503" s="97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92"/>
      <c r="D504" s="60"/>
      <c r="E504" s="60"/>
      <c r="F504" s="93"/>
      <c r="G504" s="93"/>
      <c r="H504" s="29"/>
      <c r="I504" s="93"/>
      <c r="J504" s="93"/>
      <c r="K504" s="93"/>
      <c r="L504" s="22"/>
      <c r="M504" s="8"/>
      <c r="N504" s="9"/>
      <c r="O504" s="10"/>
      <c r="P504" s="10"/>
      <c r="Q504" s="11"/>
      <c r="R504" s="12"/>
      <c r="S504" s="3"/>
      <c r="T504" s="3"/>
      <c r="U504" s="3"/>
      <c r="V504" s="3"/>
      <c r="X504" s="98"/>
      <c r="Y504" s="96"/>
      <c r="Z504" s="96"/>
      <c r="AA504" s="98"/>
      <c r="AB504" s="96"/>
      <c r="AC504" s="97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92"/>
      <c r="D505" s="60"/>
      <c r="E505" s="60"/>
      <c r="F505" s="93"/>
      <c r="G505" s="60"/>
      <c r="H505" s="93"/>
      <c r="I505" s="93"/>
      <c r="J505" s="93"/>
      <c r="K505" s="93"/>
      <c r="L505" s="22"/>
      <c r="M505" s="8"/>
      <c r="N505" s="9"/>
      <c r="O505" s="10"/>
      <c r="P505" s="10"/>
      <c r="Q505" s="11"/>
      <c r="R505" s="43"/>
      <c r="S505" s="3"/>
      <c r="T505" s="3"/>
      <c r="U505" s="3"/>
      <c r="V505" s="3"/>
      <c r="X505" s="98"/>
      <c r="Y505" s="96"/>
      <c r="Z505" s="96"/>
      <c r="AA505" s="98"/>
      <c r="AB505" s="96"/>
      <c r="AC505" s="97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92"/>
      <c r="D506" s="60"/>
      <c r="E506" s="60"/>
      <c r="F506" s="29"/>
      <c r="G506" s="93"/>
      <c r="H506" s="93"/>
      <c r="I506" s="93"/>
      <c r="J506" s="93"/>
      <c r="K506" s="93"/>
      <c r="L506" s="22"/>
      <c r="M506" s="8"/>
      <c r="N506" s="9"/>
      <c r="O506" s="10"/>
      <c r="P506" s="10"/>
      <c r="Q506" s="95"/>
      <c r="R506" s="43"/>
      <c r="S506" s="3"/>
      <c r="T506" s="3"/>
      <c r="U506" s="3"/>
      <c r="V506" s="3"/>
      <c r="X506" s="98"/>
      <c r="Y506" s="96"/>
      <c r="Z506" s="96"/>
      <c r="AA506" s="98"/>
      <c r="AB506" s="96"/>
      <c r="AC506" s="97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92"/>
      <c r="D507" s="60"/>
      <c r="E507" s="60"/>
      <c r="F507" s="29"/>
      <c r="G507" s="93"/>
      <c r="H507" s="93"/>
      <c r="I507" s="93"/>
      <c r="J507" s="93"/>
      <c r="K507" s="93"/>
      <c r="L507" s="22"/>
      <c r="M507" s="8"/>
      <c r="N507" s="9"/>
      <c r="O507" s="10"/>
      <c r="P507" s="10"/>
      <c r="Q507" s="95"/>
      <c r="R507" s="43"/>
      <c r="S507" s="3"/>
      <c r="T507" s="3"/>
      <c r="U507" s="3"/>
      <c r="V507" s="3"/>
      <c r="X507" s="98"/>
      <c r="Y507" s="96"/>
      <c r="Z507" s="96"/>
      <c r="AA507" s="98"/>
      <c r="AB507" s="96"/>
      <c r="AC507" s="97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92"/>
      <c r="D508" s="60"/>
      <c r="E508" s="60"/>
      <c r="F508" s="29"/>
      <c r="G508" s="93"/>
      <c r="H508" s="93"/>
      <c r="I508" s="93"/>
      <c r="J508" s="93"/>
      <c r="K508" s="93"/>
      <c r="L508" s="22"/>
      <c r="M508" s="8"/>
      <c r="N508" s="9"/>
      <c r="O508" s="10"/>
      <c r="P508" s="10"/>
      <c r="Q508" s="95"/>
      <c r="R508" s="43"/>
      <c r="S508" s="3"/>
      <c r="T508" s="3"/>
      <c r="U508" s="3"/>
      <c r="V508" s="3"/>
      <c r="X508" s="98"/>
      <c r="Y508" s="96"/>
      <c r="Z508" s="96"/>
      <c r="AA508" s="98"/>
      <c r="AB508" s="96"/>
      <c r="AC508" s="97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</row>
    <row r="509" spans="1:40" ht="22.5" customHeight="1" x14ac:dyDescent="0.55000000000000004">
      <c r="A509" s="5">
        <v>1000</v>
      </c>
      <c r="B509" s="52" t="s">
        <v>66</v>
      </c>
      <c r="C509" s="92"/>
      <c r="D509" s="60"/>
      <c r="E509" s="60"/>
      <c r="F509" s="60"/>
      <c r="G509" s="60"/>
      <c r="H509" s="29"/>
      <c r="I509" s="93"/>
      <c r="J509" s="93"/>
      <c r="K509" s="93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8"/>
      <c r="Y509" s="96"/>
      <c r="Z509" s="96"/>
      <c r="AA509" s="98"/>
      <c r="AB509" s="96"/>
      <c r="AC509" s="97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</row>
    <row r="510" spans="1:40" ht="22.5" customHeight="1" x14ac:dyDescent="0.55000000000000004">
      <c r="A510" s="5">
        <v>1000</v>
      </c>
      <c r="B510" s="52" t="s">
        <v>66</v>
      </c>
      <c r="C510" s="92"/>
      <c r="D510" s="60"/>
      <c r="E510" s="60"/>
      <c r="F510" s="60"/>
      <c r="G510" s="60"/>
      <c r="H510" s="29"/>
      <c r="I510" s="93"/>
      <c r="J510" s="93"/>
      <c r="K510" s="93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8"/>
      <c r="Y510" s="96"/>
      <c r="Z510" s="96"/>
      <c r="AA510" s="98"/>
      <c r="AB510" s="96"/>
      <c r="AC510" s="97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</row>
    <row r="511" spans="1:40" ht="22.5" customHeight="1" x14ac:dyDescent="0.55000000000000004">
      <c r="A511" s="5">
        <v>1000</v>
      </c>
      <c r="B511" s="52" t="s">
        <v>66</v>
      </c>
      <c r="C511" s="92"/>
      <c r="D511" s="60"/>
      <c r="E511" s="60"/>
      <c r="F511" s="60"/>
      <c r="G511" s="60"/>
      <c r="H511" s="29"/>
      <c r="I511" s="93"/>
      <c r="J511" s="93"/>
      <c r="K511" s="93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8"/>
      <c r="Y511" s="96"/>
      <c r="Z511" s="96"/>
      <c r="AA511" s="98"/>
      <c r="AB511" s="96"/>
      <c r="AC511" s="97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</row>
    <row r="512" spans="1:40" ht="22.5" customHeight="1" x14ac:dyDescent="0.55000000000000004">
      <c r="A512" s="5">
        <v>1000</v>
      </c>
      <c r="B512" s="52" t="s">
        <v>66</v>
      </c>
      <c r="C512" s="92"/>
      <c r="D512" s="60"/>
      <c r="E512" s="60"/>
      <c r="F512" s="60"/>
      <c r="G512" s="60"/>
      <c r="H512" s="29"/>
      <c r="I512" s="93"/>
      <c r="J512" s="93"/>
      <c r="K512" s="93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8"/>
      <c r="Y512" s="96"/>
      <c r="Z512" s="96"/>
      <c r="AA512" s="98"/>
      <c r="AB512" s="96"/>
      <c r="AC512" s="97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</row>
    <row r="513" spans="1:40" ht="22.5" customHeight="1" x14ac:dyDescent="0.55000000000000004">
      <c r="A513" s="5">
        <v>1000</v>
      </c>
      <c r="B513" s="52" t="s">
        <v>66</v>
      </c>
      <c r="C513" s="92"/>
      <c r="D513" s="60"/>
      <c r="E513" s="60"/>
      <c r="F513" s="60"/>
      <c r="G513" s="60"/>
      <c r="H513" s="29"/>
      <c r="I513" s="93"/>
      <c r="J513" s="93"/>
      <c r="K513" s="93"/>
      <c r="L513" s="22"/>
      <c r="M513" s="8"/>
      <c r="N513" s="9"/>
      <c r="O513" s="10"/>
      <c r="P513" s="10"/>
      <c r="Q513" s="11"/>
      <c r="R513" s="43"/>
      <c r="S513" s="3"/>
      <c r="T513" s="3"/>
      <c r="U513" s="3"/>
      <c r="V513" s="3"/>
      <c r="X513" s="98"/>
      <c r="Y513" s="96"/>
      <c r="Z513" s="96"/>
      <c r="AA513" s="98"/>
      <c r="AB513" s="96"/>
      <c r="AC513" s="97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</row>
    <row r="514" spans="1:40" ht="22.5" customHeight="1" x14ac:dyDescent="0.55000000000000004">
      <c r="A514" s="5">
        <v>1000</v>
      </c>
      <c r="B514" s="52" t="s">
        <v>66</v>
      </c>
      <c r="C514" s="92"/>
      <c r="D514" s="60"/>
      <c r="E514" s="60"/>
      <c r="F514" s="60"/>
      <c r="G514" s="60"/>
      <c r="H514" s="29"/>
      <c r="I514" s="93"/>
      <c r="J514" s="93"/>
      <c r="K514" s="93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8"/>
      <c r="Y514" s="96"/>
      <c r="Z514" s="96"/>
      <c r="AA514" s="98"/>
      <c r="AB514" s="96"/>
      <c r="AC514" s="97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</row>
    <row r="515" spans="1:40" ht="22.5" customHeight="1" x14ac:dyDescent="0.55000000000000004">
      <c r="A515" s="5">
        <v>1000</v>
      </c>
      <c r="B515" s="52" t="s">
        <v>66</v>
      </c>
      <c r="C515" s="92"/>
      <c r="D515" s="60"/>
      <c r="F515" s="60"/>
      <c r="G515" s="60"/>
      <c r="H515" s="29"/>
      <c r="I515" s="93"/>
      <c r="J515" s="93"/>
      <c r="K515" s="93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8"/>
      <c r="Y515" s="96"/>
      <c r="Z515" s="96"/>
      <c r="AA515" s="98"/>
      <c r="AB515" s="96"/>
      <c r="AC515" s="97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</row>
    <row r="516" spans="1:40" ht="22.5" customHeight="1" x14ac:dyDescent="0.55000000000000004">
      <c r="A516" s="5">
        <v>1000</v>
      </c>
      <c r="B516" s="52" t="s">
        <v>66</v>
      </c>
      <c r="C516" s="92"/>
      <c r="D516" s="60"/>
      <c r="F516" s="60"/>
      <c r="G516" s="60"/>
      <c r="H516" s="29"/>
      <c r="I516" s="93"/>
      <c r="J516" s="93"/>
      <c r="K516" s="93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8"/>
      <c r="Y516" s="96"/>
      <c r="Z516" s="96"/>
      <c r="AA516" s="98"/>
      <c r="AB516" s="96"/>
      <c r="AC516" s="97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</row>
    <row r="517" spans="1:40" ht="22.5" customHeight="1" x14ac:dyDescent="0.55000000000000004">
      <c r="A517" s="5">
        <v>1000</v>
      </c>
      <c r="B517" s="52" t="s">
        <v>66</v>
      </c>
      <c r="C517" s="92"/>
      <c r="D517" s="60"/>
      <c r="E517" s="60"/>
      <c r="F517" s="60"/>
      <c r="G517" s="60"/>
      <c r="H517" s="29"/>
      <c r="I517" s="93"/>
      <c r="J517" s="93"/>
      <c r="K517" s="93"/>
      <c r="L517" s="22"/>
      <c r="M517" s="8"/>
      <c r="N517" s="91"/>
      <c r="O517" s="10"/>
      <c r="P517" s="10"/>
      <c r="Q517" s="11"/>
      <c r="R517" s="43"/>
      <c r="S517" s="3"/>
      <c r="T517" s="3"/>
      <c r="U517" s="3"/>
      <c r="V517" s="3"/>
      <c r="X517" s="98"/>
      <c r="Y517" s="96"/>
      <c r="Z517" s="96"/>
      <c r="AA517" s="98"/>
      <c r="AB517" s="96"/>
      <c r="AC517" s="97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</row>
    <row r="518" spans="1:40" ht="22.5" customHeight="1" x14ac:dyDescent="0.55000000000000004">
      <c r="A518" s="5">
        <v>1000</v>
      </c>
      <c r="B518" s="52" t="s">
        <v>66</v>
      </c>
      <c r="C518" s="92"/>
      <c r="D518" s="60"/>
      <c r="E518" s="60"/>
      <c r="F518" s="60"/>
      <c r="G518" s="60"/>
      <c r="H518" s="29"/>
      <c r="I518" s="93"/>
      <c r="J518" s="93"/>
      <c r="K518" s="93"/>
      <c r="L518" s="22"/>
      <c r="M518" s="8"/>
      <c r="N518" s="91"/>
      <c r="O518" s="10"/>
      <c r="P518" s="10"/>
      <c r="Q518" s="11"/>
      <c r="R518" s="43"/>
      <c r="S518" s="3"/>
      <c r="T518" s="3"/>
      <c r="U518" s="3"/>
      <c r="V518" s="3"/>
      <c r="X518" s="98"/>
      <c r="Y518" s="96"/>
      <c r="Z518" s="96"/>
      <c r="AA518" s="98"/>
      <c r="AB518" s="96"/>
      <c r="AC518" s="97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</row>
    <row r="519" spans="1:40" ht="22.5" customHeight="1" x14ac:dyDescent="0.55000000000000004">
      <c r="A519" s="5">
        <v>1000</v>
      </c>
      <c r="B519" s="52" t="s">
        <v>66</v>
      </c>
      <c r="C519" s="92"/>
      <c r="D519" s="60"/>
      <c r="E519" s="60"/>
      <c r="F519" s="60"/>
      <c r="G519" s="60"/>
      <c r="H519" s="29"/>
      <c r="I519" s="93"/>
      <c r="J519" s="93"/>
      <c r="K519" s="93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8"/>
      <c r="Y519" s="96"/>
      <c r="Z519" s="96"/>
      <c r="AA519" s="98"/>
      <c r="AB519" s="96"/>
      <c r="AC519" s="97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</row>
    <row r="520" spans="1:40" ht="22.5" customHeight="1" x14ac:dyDescent="0.55000000000000004">
      <c r="A520" s="5">
        <v>1000</v>
      </c>
      <c r="B520" s="52" t="s">
        <v>66</v>
      </c>
      <c r="C520" s="92"/>
      <c r="D520" s="60"/>
      <c r="E520" s="60"/>
      <c r="F520" s="60"/>
      <c r="G520" s="60"/>
      <c r="H520" s="29"/>
      <c r="I520" s="93"/>
      <c r="J520" s="93"/>
      <c r="K520" s="93"/>
      <c r="L520" s="22"/>
      <c r="M520" s="8"/>
      <c r="N520" s="91"/>
      <c r="O520" s="10"/>
      <c r="P520" s="10"/>
      <c r="Q520" s="11"/>
      <c r="R520" s="43"/>
      <c r="S520" s="3"/>
      <c r="T520" s="3"/>
      <c r="U520" s="3"/>
      <c r="V520" s="3"/>
      <c r="X520" s="98"/>
      <c r="Y520" s="96"/>
      <c r="Z520" s="96"/>
      <c r="AA520" s="98"/>
      <c r="AB520" s="96"/>
      <c r="AC520" s="97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</row>
    <row r="521" spans="1:40" ht="22.5" customHeight="1" x14ac:dyDescent="0.55000000000000004">
      <c r="A521" s="5">
        <v>1000</v>
      </c>
      <c r="B521" s="52" t="s">
        <v>66</v>
      </c>
      <c r="C521" s="92"/>
      <c r="D521" s="60"/>
      <c r="E521" s="60"/>
      <c r="F521" s="60"/>
      <c r="G521" s="60"/>
      <c r="H521" s="29"/>
      <c r="I521" s="93"/>
      <c r="J521" s="93"/>
      <c r="K521" s="93"/>
      <c r="L521" s="22"/>
      <c r="M521" s="8"/>
      <c r="N521" s="91"/>
      <c r="O521" s="10"/>
      <c r="P521" s="10"/>
      <c r="Q521" s="11"/>
      <c r="R521" s="43"/>
      <c r="S521" s="3"/>
      <c r="T521" s="3"/>
      <c r="U521" s="3"/>
      <c r="V521" s="3"/>
      <c r="X521" s="98"/>
      <c r="Y521" s="96"/>
      <c r="Z521" s="96"/>
      <c r="AA521" s="98"/>
      <c r="AB521" s="96"/>
      <c r="AC521" s="97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</row>
    <row r="522" spans="1:40" ht="22.5" customHeight="1" x14ac:dyDescent="0.55000000000000004">
      <c r="A522" s="5">
        <v>1000</v>
      </c>
      <c r="B522" s="52" t="s">
        <v>66</v>
      </c>
      <c r="C522" s="92"/>
      <c r="D522" s="60"/>
      <c r="E522" s="60"/>
      <c r="F522" s="60"/>
      <c r="G522" s="60"/>
      <c r="H522" s="29"/>
      <c r="I522" s="93"/>
      <c r="J522" s="93"/>
      <c r="K522" s="93"/>
      <c r="L522" s="22"/>
      <c r="M522" s="8"/>
      <c r="N522" s="83"/>
      <c r="O522" s="10"/>
      <c r="P522" s="10"/>
      <c r="Q522" s="11"/>
      <c r="R522" s="43"/>
      <c r="S522" s="3"/>
      <c r="T522" s="3"/>
      <c r="U522" s="3"/>
      <c r="V522" s="3"/>
      <c r="X522" s="98"/>
      <c r="Y522" s="96"/>
      <c r="Z522" s="96"/>
      <c r="AA522" s="98"/>
      <c r="AB522" s="96"/>
      <c r="AC522" s="97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</row>
    <row r="523" spans="1:40" ht="22.5" customHeight="1" x14ac:dyDescent="0.55000000000000004">
      <c r="A523" s="5">
        <v>1000</v>
      </c>
      <c r="B523" s="52" t="s">
        <v>66</v>
      </c>
      <c r="C523" s="92"/>
      <c r="D523" s="60"/>
      <c r="E523" s="60"/>
      <c r="F523" s="60"/>
      <c r="G523" s="60"/>
      <c r="H523" s="29"/>
      <c r="I523" s="93"/>
      <c r="J523" s="93"/>
      <c r="K523" s="93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8"/>
      <c r="Y523" s="96"/>
      <c r="Z523" s="96"/>
      <c r="AA523" s="98"/>
      <c r="AB523" s="96"/>
      <c r="AC523" s="97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</row>
    <row r="524" spans="1:40" ht="22.5" customHeight="1" x14ac:dyDescent="0.55000000000000004">
      <c r="A524" s="5">
        <v>1000</v>
      </c>
      <c r="B524" s="52" t="s">
        <v>66</v>
      </c>
      <c r="C524" s="92"/>
      <c r="D524" s="60"/>
      <c r="E524" s="60"/>
      <c r="F524" s="60"/>
      <c r="G524" s="60"/>
      <c r="H524" s="29"/>
      <c r="I524" s="93"/>
      <c r="J524" s="93"/>
      <c r="K524" s="93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8"/>
      <c r="Y524" s="96"/>
      <c r="Z524" s="96"/>
      <c r="AA524" s="98"/>
      <c r="AB524" s="96"/>
      <c r="AC524" s="97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</row>
    <row r="525" spans="1:40" ht="22.5" customHeight="1" x14ac:dyDescent="0.55000000000000004">
      <c r="A525" s="5">
        <v>1000</v>
      </c>
      <c r="B525" s="52" t="s">
        <v>66</v>
      </c>
      <c r="C525" s="92"/>
      <c r="D525" s="60"/>
      <c r="E525" s="60"/>
      <c r="F525" s="60"/>
      <c r="G525" s="60"/>
      <c r="H525" s="29"/>
      <c r="I525" s="93"/>
      <c r="J525" s="93"/>
      <c r="K525" s="93"/>
      <c r="L525" s="22"/>
      <c r="M525" s="8"/>
      <c r="N525" s="91"/>
      <c r="O525" s="10"/>
      <c r="P525" s="10"/>
      <c r="Q525" s="11"/>
      <c r="R525" s="43"/>
      <c r="S525" s="3"/>
      <c r="T525" s="3"/>
      <c r="U525" s="3"/>
      <c r="V525" s="3"/>
      <c r="X525" s="98"/>
      <c r="Y525" s="96"/>
      <c r="Z525" s="96"/>
      <c r="AA525" s="98"/>
      <c r="AB525" s="96"/>
      <c r="AC525" s="97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</row>
    <row r="526" spans="1:40" ht="22.5" customHeight="1" x14ac:dyDescent="0.55000000000000004">
      <c r="A526" s="5">
        <v>1000</v>
      </c>
      <c r="B526" s="52" t="s">
        <v>66</v>
      </c>
      <c r="C526" s="92"/>
      <c r="D526" s="60"/>
      <c r="E526" s="60"/>
      <c r="F526" s="60"/>
      <c r="G526" s="60"/>
      <c r="H526" s="29"/>
      <c r="I526" s="93"/>
      <c r="J526" s="93"/>
      <c r="K526" s="93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8"/>
      <c r="Y526" s="96"/>
      <c r="Z526" s="96"/>
      <c r="AA526" s="98"/>
      <c r="AB526" s="96"/>
      <c r="AC526" s="97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</row>
    <row r="527" spans="1:40" ht="22.5" customHeight="1" x14ac:dyDescent="0.55000000000000004">
      <c r="A527" s="5">
        <v>1000</v>
      </c>
      <c r="B527" s="52" t="s">
        <v>66</v>
      </c>
      <c r="C527" s="92"/>
      <c r="D527" s="60"/>
      <c r="E527" s="60"/>
      <c r="F527" s="60"/>
      <c r="G527" s="60"/>
      <c r="H527" s="29"/>
      <c r="I527" s="93"/>
      <c r="J527" s="93"/>
      <c r="K527" s="93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8"/>
      <c r="Y527" s="96"/>
      <c r="Z527" s="96"/>
      <c r="AA527" s="98"/>
      <c r="AB527" s="96"/>
      <c r="AC527" s="97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</row>
    <row r="528" spans="1:40" ht="22.5" customHeight="1" x14ac:dyDescent="0.55000000000000004">
      <c r="A528" s="5">
        <v>1000</v>
      </c>
      <c r="B528" s="52" t="s">
        <v>66</v>
      </c>
      <c r="C528" s="92"/>
      <c r="D528" s="60"/>
      <c r="E528" s="60"/>
      <c r="F528" s="60"/>
      <c r="G528" s="60"/>
      <c r="H528" s="29"/>
      <c r="I528" s="93"/>
      <c r="J528" s="93"/>
      <c r="K528" s="93"/>
      <c r="L528" s="22"/>
      <c r="M528" s="8"/>
      <c r="N528" s="17"/>
      <c r="O528" s="10"/>
      <c r="P528" s="10"/>
      <c r="Q528" s="11"/>
      <c r="R528" s="43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</row>
    <row r="529" spans="1:40" ht="22.5" customHeight="1" x14ac:dyDescent="0.55000000000000004">
      <c r="A529" s="5">
        <v>1000</v>
      </c>
      <c r="B529" s="52" t="s">
        <v>66</v>
      </c>
      <c r="C529" s="92"/>
      <c r="D529" s="60"/>
      <c r="E529" s="60"/>
      <c r="F529" s="60"/>
      <c r="G529" s="60"/>
      <c r="H529" s="94"/>
      <c r="I529" s="93"/>
      <c r="J529" s="93"/>
      <c r="K529" s="93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8"/>
      <c r="Y529" s="96"/>
      <c r="Z529" s="96"/>
      <c r="AA529" s="98"/>
      <c r="AB529" s="96"/>
      <c r="AC529" s="97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</row>
    <row r="530" spans="1:40" ht="22.5" customHeight="1" x14ac:dyDescent="0.55000000000000004">
      <c r="A530" s="5">
        <v>1000</v>
      </c>
      <c r="B530" s="52" t="s">
        <v>66</v>
      </c>
      <c r="C530" s="92"/>
      <c r="D530" s="60"/>
      <c r="E530" s="60"/>
      <c r="F530" s="60"/>
      <c r="G530" s="60"/>
      <c r="H530" s="29"/>
      <c r="I530" s="93"/>
      <c r="J530" s="93"/>
      <c r="K530" s="93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8"/>
      <c r="Y530" s="96"/>
      <c r="Z530" s="96"/>
      <c r="AA530" s="98"/>
      <c r="AB530" s="96"/>
      <c r="AC530" s="97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</row>
    <row r="531" spans="1:40" ht="22.5" customHeight="1" x14ac:dyDescent="0.55000000000000004">
      <c r="A531" s="5">
        <v>1000</v>
      </c>
      <c r="B531" s="52" t="s">
        <v>66</v>
      </c>
      <c r="C531" s="92"/>
      <c r="D531" s="60"/>
      <c r="E531" s="60"/>
      <c r="F531" s="60"/>
      <c r="H531" s="29"/>
      <c r="I531" s="93"/>
      <c r="J531" s="93"/>
      <c r="K531" s="93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8"/>
      <c r="Y531" s="96"/>
      <c r="Z531" s="96"/>
      <c r="AA531" s="98"/>
      <c r="AB531" s="96"/>
      <c r="AC531" s="97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</row>
    <row r="532" spans="1:40" x14ac:dyDescent="0.55000000000000004">
      <c r="A532" s="5">
        <v>1000</v>
      </c>
      <c r="B532" s="52" t="s">
        <v>66</v>
      </c>
      <c r="C532" s="92"/>
      <c r="D532" s="60"/>
      <c r="E532" s="60"/>
      <c r="F532" s="60"/>
      <c r="G532" s="60"/>
      <c r="H532" s="29"/>
      <c r="I532" s="93"/>
      <c r="J532" s="93"/>
      <c r="K532" s="93"/>
      <c r="L532" s="22"/>
      <c r="M532" s="8"/>
      <c r="N532" s="91"/>
      <c r="O532" s="10"/>
      <c r="P532" s="10"/>
      <c r="Q532" s="11"/>
      <c r="R532" s="43"/>
      <c r="S532" s="3"/>
      <c r="T532" s="3"/>
      <c r="U532" s="3"/>
      <c r="V532" s="3"/>
      <c r="X532" s="98"/>
      <c r="Y532" s="96"/>
      <c r="Z532" s="96"/>
      <c r="AA532" s="98"/>
      <c r="AB532" s="96"/>
      <c r="AC532" s="97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</row>
    <row r="533" spans="1:40" ht="22.5" customHeight="1" x14ac:dyDescent="0.55000000000000004">
      <c r="A533" s="5">
        <v>1000</v>
      </c>
      <c r="B533" s="52" t="s">
        <v>66</v>
      </c>
      <c r="C533" s="92"/>
      <c r="D533" s="60"/>
      <c r="E533" s="60"/>
      <c r="F533" s="60"/>
      <c r="H533" s="29"/>
      <c r="I533" s="93"/>
      <c r="J533" s="93"/>
      <c r="K533" s="93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8"/>
      <c r="Y533" s="96"/>
      <c r="Z533" s="96"/>
      <c r="AA533" s="98"/>
      <c r="AB533" s="96"/>
      <c r="AC533" s="97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</row>
    <row r="534" spans="1:40" x14ac:dyDescent="0.55000000000000004">
      <c r="A534" s="5">
        <v>1000</v>
      </c>
      <c r="B534" s="52" t="s">
        <v>66</v>
      </c>
      <c r="C534" s="92"/>
      <c r="D534" s="60"/>
      <c r="E534" s="60"/>
      <c r="F534" s="60"/>
      <c r="G534" s="29"/>
      <c r="H534" s="94"/>
      <c r="I534" s="93"/>
      <c r="J534" s="93"/>
      <c r="K534" s="93"/>
      <c r="L534" s="22"/>
      <c r="M534" s="8"/>
      <c r="N534" s="91"/>
      <c r="O534" s="10"/>
      <c r="P534" s="10"/>
      <c r="Q534" s="11"/>
      <c r="R534" s="43"/>
      <c r="S534" s="3"/>
      <c r="T534" s="3"/>
      <c r="U534" s="3"/>
      <c r="V534" s="3"/>
      <c r="X534" s="98"/>
      <c r="Y534" s="96"/>
      <c r="Z534" s="96"/>
      <c r="AA534" s="98"/>
      <c r="AB534" s="96"/>
      <c r="AC534" s="97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</row>
    <row r="535" spans="1:40" x14ac:dyDescent="0.55000000000000004">
      <c r="A535" s="5">
        <v>1000</v>
      </c>
      <c r="B535" s="52" t="s">
        <v>66</v>
      </c>
      <c r="C535" s="92"/>
      <c r="D535" s="60"/>
      <c r="E535" s="60"/>
      <c r="F535" s="60"/>
      <c r="G535" s="60"/>
      <c r="H535" s="29"/>
      <c r="I535" s="93"/>
      <c r="J535" s="93"/>
      <c r="K535" s="93"/>
      <c r="L535" s="22"/>
      <c r="M535" s="8"/>
      <c r="N535" s="104"/>
      <c r="O535" s="10"/>
      <c r="P535" s="10"/>
      <c r="Q535" s="11"/>
      <c r="R535" s="43"/>
      <c r="S535" s="3"/>
      <c r="T535" s="3"/>
      <c r="U535" s="3"/>
      <c r="V535" s="3"/>
      <c r="X535" s="98"/>
      <c r="Y535" s="96"/>
      <c r="Z535" s="96"/>
      <c r="AA535" s="98"/>
      <c r="AB535" s="96"/>
      <c r="AC535" s="97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</row>
    <row r="536" spans="1:40" x14ac:dyDescent="0.55000000000000004">
      <c r="A536" s="5">
        <v>1000</v>
      </c>
      <c r="B536" s="52" t="s">
        <v>66</v>
      </c>
      <c r="C536" s="92"/>
      <c r="D536" s="60"/>
      <c r="E536" s="60"/>
      <c r="F536" s="60"/>
      <c r="G536" s="60"/>
      <c r="H536" s="29"/>
      <c r="I536" s="93"/>
      <c r="J536" s="93"/>
      <c r="K536" s="93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8"/>
      <c r="Y536" s="96"/>
      <c r="Z536" s="96"/>
      <c r="AA536" s="98"/>
      <c r="AB536" s="96"/>
      <c r="AC536" s="97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</row>
    <row r="537" spans="1:40" ht="22.5" customHeight="1" x14ac:dyDescent="0.55000000000000004">
      <c r="A537" s="5">
        <v>1000</v>
      </c>
      <c r="B537" s="52" t="s">
        <v>66</v>
      </c>
      <c r="C537" s="92"/>
      <c r="D537" s="60"/>
      <c r="E537" s="60"/>
      <c r="F537" s="60"/>
      <c r="G537" s="60"/>
      <c r="H537" s="29"/>
      <c r="I537" s="93"/>
      <c r="J537" s="93"/>
      <c r="K537" s="93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8"/>
      <c r="Y537" s="96"/>
      <c r="Z537" s="96"/>
      <c r="AA537" s="98"/>
      <c r="AB537" s="96"/>
      <c r="AC537" s="97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</row>
    <row r="538" spans="1:40" ht="22.5" customHeight="1" x14ac:dyDescent="0.55000000000000004">
      <c r="A538" s="5">
        <v>1000</v>
      </c>
      <c r="B538" s="52" t="s">
        <v>66</v>
      </c>
      <c r="C538" s="92"/>
      <c r="D538" s="60"/>
      <c r="E538" s="60"/>
      <c r="F538" s="60"/>
      <c r="G538" s="60"/>
      <c r="H538" s="29"/>
      <c r="I538" s="93"/>
      <c r="J538" s="93"/>
      <c r="K538" s="93"/>
      <c r="L538" s="22"/>
      <c r="M538" s="8"/>
      <c r="N538" s="9"/>
      <c r="O538" s="10"/>
      <c r="P538" s="10"/>
      <c r="Q538" s="11"/>
      <c r="R538" s="43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</row>
    <row r="539" spans="1:40" ht="22.5" customHeight="1" x14ac:dyDescent="0.55000000000000004">
      <c r="A539" s="5">
        <v>1000</v>
      </c>
      <c r="B539" s="52" t="s">
        <v>66</v>
      </c>
      <c r="C539" s="92"/>
      <c r="D539" s="60"/>
      <c r="E539" s="60"/>
      <c r="F539" s="60"/>
      <c r="G539" s="60"/>
      <c r="H539" s="29"/>
      <c r="I539" s="93"/>
      <c r="J539" s="93"/>
      <c r="K539" s="93"/>
      <c r="L539" s="22"/>
      <c r="M539" s="8"/>
      <c r="N539" s="9"/>
      <c r="O539" s="10"/>
      <c r="P539" s="10"/>
      <c r="Q539" s="11"/>
      <c r="R539" s="43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</row>
    <row r="540" spans="1:40" ht="22.5" customHeight="1" x14ac:dyDescent="0.55000000000000004">
      <c r="A540" s="5">
        <v>1000</v>
      </c>
      <c r="B540" s="52" t="s">
        <v>66</v>
      </c>
      <c r="C540" s="92"/>
      <c r="D540" s="60"/>
      <c r="E540" s="60"/>
      <c r="F540" s="60"/>
      <c r="G540" s="60"/>
      <c r="H540" s="29"/>
      <c r="I540" s="93"/>
      <c r="J540" s="93"/>
      <c r="K540" s="93"/>
      <c r="L540" s="22"/>
      <c r="M540" s="8"/>
      <c r="N540" s="9"/>
      <c r="O540" s="10"/>
      <c r="P540" s="10"/>
      <c r="Q540" s="11"/>
      <c r="R540" s="43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</row>
    <row r="541" spans="1:40" ht="22.5" customHeight="1" x14ac:dyDescent="0.55000000000000004">
      <c r="A541" s="5">
        <v>1000</v>
      </c>
      <c r="B541" s="52" t="s">
        <v>66</v>
      </c>
      <c r="C541" s="92"/>
      <c r="D541" s="60"/>
      <c r="E541" s="60"/>
      <c r="F541" s="60"/>
      <c r="G541" s="60"/>
      <c r="H541" s="29"/>
      <c r="I541" s="93"/>
      <c r="J541" s="93"/>
      <c r="K541" s="93"/>
      <c r="L541" s="22"/>
      <c r="M541" s="8"/>
      <c r="N541" s="9"/>
      <c r="O541" s="10"/>
      <c r="P541" s="10"/>
      <c r="Q541" s="11"/>
      <c r="R541" s="43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</row>
    <row r="542" spans="1:40" ht="22.5" customHeight="1" x14ac:dyDescent="0.55000000000000004">
      <c r="A542" s="5">
        <v>1000</v>
      </c>
      <c r="B542" s="52" t="s">
        <v>66</v>
      </c>
      <c r="C542" s="92"/>
      <c r="D542" s="60"/>
      <c r="E542" s="60"/>
      <c r="F542" s="60"/>
      <c r="G542" s="60"/>
      <c r="H542" s="29"/>
      <c r="I542" s="93"/>
      <c r="J542" s="93"/>
      <c r="K542" s="93"/>
      <c r="L542" s="22"/>
      <c r="M542" s="8"/>
      <c r="N542" s="91"/>
      <c r="O542" s="10"/>
      <c r="P542" s="10"/>
      <c r="Q542" s="11"/>
      <c r="R542" s="43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</row>
    <row r="543" spans="1:40" ht="22.5" customHeight="1" x14ac:dyDescent="0.55000000000000004">
      <c r="A543" s="5">
        <v>1000</v>
      </c>
      <c r="B543" s="52" t="s">
        <v>66</v>
      </c>
      <c r="C543" s="92"/>
      <c r="D543" s="60"/>
      <c r="E543" s="60"/>
      <c r="F543" s="60"/>
      <c r="G543" s="60"/>
      <c r="H543" s="29"/>
      <c r="I543" s="93"/>
      <c r="J543" s="93"/>
      <c r="K543" s="93"/>
      <c r="L543" s="22"/>
      <c r="M543" s="8"/>
      <c r="N543" s="9"/>
      <c r="O543" s="10"/>
      <c r="P543" s="10"/>
      <c r="Q543" s="11"/>
      <c r="R543" s="43"/>
      <c r="V543" s="14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</row>
    <row r="544" spans="1:40" ht="22.5" customHeight="1" x14ac:dyDescent="0.55000000000000004">
      <c r="A544" s="5">
        <v>1000</v>
      </c>
      <c r="B544" s="52" t="s">
        <v>66</v>
      </c>
      <c r="C544" s="92"/>
      <c r="D544" s="60"/>
      <c r="E544" s="60"/>
      <c r="F544" s="60"/>
      <c r="G544" s="60"/>
      <c r="H544" s="29"/>
      <c r="I544" s="93"/>
      <c r="J544" s="93"/>
      <c r="K544" s="93"/>
      <c r="L544" s="22"/>
      <c r="M544" s="8"/>
      <c r="N544" s="9"/>
      <c r="O544" s="10"/>
      <c r="P544" s="10"/>
      <c r="Q544" s="11"/>
      <c r="R544" s="43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</row>
    <row r="545" spans="1:40" ht="22.5" customHeight="1" x14ac:dyDescent="0.55000000000000004">
      <c r="A545" s="5">
        <v>1000</v>
      </c>
      <c r="B545" s="52" t="s">
        <v>66</v>
      </c>
      <c r="C545" s="92"/>
      <c r="D545" s="60"/>
      <c r="E545" s="60"/>
      <c r="F545" s="60"/>
      <c r="G545" s="60"/>
      <c r="H545" s="29"/>
      <c r="I545" s="93"/>
      <c r="J545" s="93"/>
      <c r="K545" s="93"/>
      <c r="L545" s="22"/>
      <c r="M545" s="8"/>
      <c r="N545" s="9"/>
      <c r="O545" s="10"/>
      <c r="P545" s="10"/>
      <c r="Q545" s="11"/>
      <c r="R545" s="43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</row>
    <row r="546" spans="1:40" ht="22.5" customHeight="1" x14ac:dyDescent="0.55000000000000004">
      <c r="A546" s="5">
        <v>1000</v>
      </c>
      <c r="B546" s="52" t="s">
        <v>66</v>
      </c>
      <c r="C546" s="92"/>
      <c r="D546" s="60"/>
      <c r="E546" s="60"/>
      <c r="F546" s="60"/>
      <c r="G546" s="60"/>
      <c r="H546" s="29"/>
      <c r="I546" s="93"/>
      <c r="J546" s="93"/>
      <c r="K546" s="93"/>
      <c r="L546" s="22"/>
      <c r="M546" s="8"/>
      <c r="N546" s="9"/>
      <c r="O546" s="10"/>
      <c r="P546" s="10"/>
      <c r="Q546" s="11"/>
      <c r="R546" s="43"/>
      <c r="V546" s="14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</row>
    <row r="547" spans="1:40" ht="22.5" customHeight="1" x14ac:dyDescent="0.55000000000000004">
      <c r="A547" s="5">
        <v>1000</v>
      </c>
      <c r="B547" s="52" t="s">
        <v>66</v>
      </c>
      <c r="C547" s="92"/>
      <c r="D547" s="60"/>
      <c r="E547" s="60"/>
      <c r="F547" s="60"/>
      <c r="G547" s="60"/>
      <c r="H547" s="29"/>
      <c r="I547" s="93"/>
      <c r="J547" s="93"/>
      <c r="K547" s="93"/>
      <c r="L547" s="22"/>
      <c r="M547" s="8"/>
      <c r="N547" s="9"/>
      <c r="O547" s="10"/>
      <c r="P547" s="10"/>
      <c r="Q547" s="11"/>
      <c r="R547" s="43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</row>
    <row r="548" spans="1:40" ht="22.5" customHeight="1" x14ac:dyDescent="0.55000000000000004">
      <c r="A548" s="5">
        <v>1000</v>
      </c>
      <c r="B548" s="52" t="s">
        <v>66</v>
      </c>
      <c r="C548" s="92"/>
      <c r="D548" s="60"/>
      <c r="E548" s="60"/>
      <c r="F548" s="60"/>
      <c r="G548" s="60"/>
      <c r="H548" s="29"/>
      <c r="I548" s="93"/>
      <c r="J548" s="93"/>
      <c r="K548" s="93"/>
      <c r="L548" s="22"/>
      <c r="M548" s="8"/>
      <c r="N548" s="9"/>
      <c r="O548" s="10"/>
      <c r="P548" s="10"/>
      <c r="Q548" s="11"/>
      <c r="R548" s="43"/>
      <c r="V548" s="14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</row>
    <row r="549" spans="1:40" ht="22.5" customHeight="1" x14ac:dyDescent="0.55000000000000004">
      <c r="A549" s="5">
        <v>1000</v>
      </c>
      <c r="B549" s="52" t="s">
        <v>66</v>
      </c>
      <c r="C549" s="92"/>
      <c r="D549" s="60"/>
      <c r="E549" s="60"/>
      <c r="F549" s="60"/>
      <c r="G549" s="60"/>
      <c r="H549" s="29"/>
      <c r="I549" s="93"/>
      <c r="J549" s="93"/>
      <c r="K549" s="93"/>
      <c r="L549" s="22"/>
      <c r="M549" s="8"/>
      <c r="N549" s="91"/>
      <c r="O549" s="10"/>
      <c r="P549" s="10"/>
      <c r="Q549" s="11"/>
      <c r="R549" s="43"/>
      <c r="V549" s="14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</row>
    <row r="550" spans="1:40" ht="22.5" customHeight="1" x14ac:dyDescent="0.55000000000000004">
      <c r="A550" s="5">
        <v>1000</v>
      </c>
      <c r="B550" s="52" t="s">
        <v>66</v>
      </c>
      <c r="C550" s="92"/>
      <c r="D550" s="60"/>
      <c r="E550" s="60"/>
      <c r="F550" s="60"/>
      <c r="G550" s="60"/>
      <c r="H550" s="29"/>
      <c r="I550" s="93"/>
      <c r="J550" s="93"/>
      <c r="K550" s="93"/>
      <c r="L550" s="22"/>
      <c r="M550" s="8"/>
      <c r="N550" s="9"/>
      <c r="O550" s="10"/>
      <c r="P550" s="10"/>
      <c r="Q550" s="11"/>
      <c r="R550" s="43"/>
      <c r="V550" s="14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</row>
    <row r="551" spans="1:40" ht="22.5" customHeight="1" x14ac:dyDescent="0.55000000000000004">
      <c r="A551" s="5">
        <v>1000</v>
      </c>
      <c r="B551" s="52" t="s">
        <v>66</v>
      </c>
      <c r="C551" s="92"/>
      <c r="D551" s="60"/>
      <c r="E551" s="60"/>
      <c r="F551" s="60"/>
      <c r="G551" s="60"/>
      <c r="H551" s="29"/>
      <c r="I551" s="93"/>
      <c r="J551" s="93"/>
      <c r="K551" s="93"/>
      <c r="L551" s="22"/>
      <c r="M551" s="8"/>
      <c r="N551" s="16"/>
      <c r="O551" s="10"/>
      <c r="P551" s="10"/>
      <c r="Q551" s="11"/>
      <c r="R551" s="43"/>
      <c r="V551" s="14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</row>
    <row r="552" spans="1:40" ht="22.5" customHeight="1" x14ac:dyDescent="0.55000000000000004">
      <c r="A552" s="5">
        <v>1000</v>
      </c>
      <c r="B552" s="52" t="s">
        <v>66</v>
      </c>
      <c r="C552" s="92"/>
      <c r="D552" s="60"/>
      <c r="E552" s="60"/>
      <c r="F552" s="60"/>
      <c r="G552" s="60"/>
      <c r="H552" s="29"/>
      <c r="I552" s="93"/>
      <c r="J552" s="93"/>
      <c r="K552" s="93"/>
      <c r="L552" s="22"/>
      <c r="M552" s="8"/>
      <c r="N552" s="17"/>
      <c r="O552" s="10"/>
      <c r="P552" s="10"/>
      <c r="Q552" s="11"/>
      <c r="R552" s="43"/>
      <c r="V552" s="14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</row>
    <row r="553" spans="1:40" ht="22.5" customHeight="1" x14ac:dyDescent="0.55000000000000004">
      <c r="A553" s="5">
        <v>1000</v>
      </c>
      <c r="B553" s="52" t="s">
        <v>66</v>
      </c>
      <c r="C553" s="92"/>
      <c r="D553" s="60"/>
      <c r="E553" s="60"/>
      <c r="F553" s="60"/>
      <c r="G553" s="60"/>
      <c r="H553" s="29"/>
      <c r="I553" s="93"/>
      <c r="J553" s="93"/>
      <c r="K553" s="93"/>
      <c r="L553" s="22"/>
      <c r="M553" s="8"/>
      <c r="N553" s="17"/>
      <c r="O553" s="10"/>
      <c r="P553" s="10"/>
      <c r="Q553" s="11"/>
      <c r="R553" s="43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</row>
    <row r="554" spans="1:40" ht="22.5" customHeight="1" x14ac:dyDescent="0.55000000000000004">
      <c r="A554" s="5">
        <v>1000</v>
      </c>
      <c r="B554" s="52" t="s">
        <v>66</v>
      </c>
      <c r="C554" s="92"/>
      <c r="D554" s="60"/>
      <c r="E554" s="60"/>
      <c r="F554" s="60"/>
      <c r="G554" s="60"/>
      <c r="H554" s="29"/>
      <c r="I554" s="93"/>
      <c r="J554" s="93"/>
      <c r="K554" s="93"/>
      <c r="L554" s="22"/>
      <c r="M554" s="8"/>
      <c r="N554" s="9"/>
      <c r="O554" s="10"/>
      <c r="P554" s="10"/>
      <c r="Q554" s="11"/>
      <c r="R554" s="43"/>
      <c r="V554" s="14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</row>
    <row r="555" spans="1:40" ht="22.5" customHeight="1" x14ac:dyDescent="0.55000000000000004">
      <c r="A555" s="5">
        <v>1000</v>
      </c>
      <c r="B555" s="52" t="s">
        <v>66</v>
      </c>
      <c r="C555" s="92"/>
      <c r="D555" s="60"/>
      <c r="E555" s="60"/>
      <c r="F555" s="60"/>
      <c r="G555" s="60"/>
      <c r="H555" s="29"/>
      <c r="I555" s="93"/>
      <c r="J555" s="93"/>
      <c r="K555" s="93"/>
      <c r="L555" s="22"/>
      <c r="M555" s="8"/>
      <c r="N555" s="9"/>
      <c r="O555" s="10"/>
      <c r="P555" s="10"/>
      <c r="Q555" s="11"/>
      <c r="R555" s="43"/>
      <c r="V555" s="14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</row>
    <row r="556" spans="1:40" ht="22.5" customHeight="1" x14ac:dyDescent="0.55000000000000004">
      <c r="A556" s="5">
        <v>1000</v>
      </c>
      <c r="B556" s="52" t="s">
        <v>66</v>
      </c>
      <c r="C556" s="92"/>
      <c r="D556" s="60"/>
      <c r="E556" s="60"/>
      <c r="F556" s="60"/>
      <c r="G556" s="60"/>
      <c r="H556" s="29"/>
      <c r="I556" s="93"/>
      <c r="J556" s="93"/>
      <c r="K556" s="93"/>
      <c r="L556" s="22"/>
      <c r="M556" s="8"/>
      <c r="N556" s="9"/>
      <c r="O556" s="10"/>
      <c r="P556" s="10"/>
      <c r="Q556" s="11"/>
      <c r="R556" s="43"/>
      <c r="V556" s="14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</row>
    <row r="557" spans="1:40" ht="22.5" customHeight="1" x14ac:dyDescent="0.55000000000000004">
      <c r="A557" s="5">
        <v>1000</v>
      </c>
      <c r="B557" s="52" t="s">
        <v>66</v>
      </c>
      <c r="C557" s="92"/>
      <c r="D557" s="60"/>
      <c r="E557" s="60"/>
      <c r="F557" s="60"/>
      <c r="G557" s="60"/>
      <c r="H557" s="93"/>
      <c r="I557" s="93"/>
      <c r="J557" s="93"/>
      <c r="K557" s="93"/>
      <c r="L557" s="22"/>
      <c r="M557" s="8"/>
      <c r="N557" s="9"/>
      <c r="O557" s="10"/>
      <c r="P557" s="10"/>
      <c r="Q557" s="11"/>
      <c r="R557" s="43"/>
      <c r="V557" s="14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</row>
    <row r="558" spans="1:40" ht="22.5" customHeight="1" x14ac:dyDescent="0.55000000000000004">
      <c r="A558" s="5">
        <v>1000</v>
      </c>
      <c r="B558" s="52" t="s">
        <v>66</v>
      </c>
      <c r="C558" s="92"/>
      <c r="D558" s="60"/>
      <c r="E558" s="60"/>
      <c r="F558" s="60"/>
      <c r="G558" s="60"/>
      <c r="H558" s="29"/>
      <c r="I558" s="93"/>
      <c r="J558" s="93"/>
      <c r="K558" s="93"/>
      <c r="L558" s="22"/>
      <c r="M558" s="8"/>
      <c r="N558" s="9"/>
      <c r="O558" s="10"/>
      <c r="P558" s="10"/>
      <c r="Q558" s="11"/>
      <c r="R558" s="43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</row>
    <row r="559" spans="1:40" ht="22.5" customHeight="1" x14ac:dyDescent="0.55000000000000004">
      <c r="A559" s="5">
        <v>1000</v>
      </c>
      <c r="B559" s="52" t="s">
        <v>66</v>
      </c>
      <c r="C559" s="92"/>
      <c r="D559" s="60"/>
      <c r="E559" s="60"/>
      <c r="F559" s="60"/>
      <c r="G559" s="60"/>
      <c r="H559" s="29"/>
      <c r="I559" s="93"/>
      <c r="J559" s="93"/>
      <c r="K559" s="93"/>
      <c r="L559" s="22"/>
      <c r="M559" s="8"/>
      <c r="N559" s="9"/>
      <c r="O559" s="10"/>
      <c r="P559" s="10"/>
      <c r="Q559" s="11"/>
      <c r="R559" s="43"/>
      <c r="V559" s="14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</row>
    <row r="560" spans="1:40" ht="22.5" customHeight="1" x14ac:dyDescent="0.55000000000000004">
      <c r="A560" s="5">
        <v>1000</v>
      </c>
      <c r="B560" s="52" t="s">
        <v>66</v>
      </c>
      <c r="C560" s="92"/>
      <c r="D560" s="60"/>
      <c r="E560" s="60"/>
      <c r="F560" s="60"/>
      <c r="G560" s="60"/>
      <c r="H560" s="29"/>
      <c r="I560" s="93"/>
      <c r="J560" s="93"/>
      <c r="K560" s="93"/>
      <c r="L560" s="22"/>
      <c r="M560" s="8"/>
      <c r="N560" s="9"/>
      <c r="O560" s="10"/>
      <c r="P560" s="10"/>
      <c r="Q560" s="11"/>
      <c r="R560" s="43"/>
      <c r="V560" s="14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</row>
    <row r="561" spans="1:40" ht="22.5" customHeight="1" x14ac:dyDescent="0.55000000000000004">
      <c r="A561" s="5">
        <v>1000</v>
      </c>
      <c r="B561" s="52" t="s">
        <v>66</v>
      </c>
      <c r="C561" s="92"/>
      <c r="D561" s="60"/>
      <c r="E561" s="60"/>
      <c r="F561" s="60"/>
      <c r="G561" s="60"/>
      <c r="H561" s="94"/>
      <c r="I561" s="93"/>
      <c r="J561" s="93"/>
      <c r="K561" s="93"/>
      <c r="L561" s="22"/>
      <c r="M561" s="8"/>
      <c r="N561" s="9"/>
      <c r="O561" s="10"/>
      <c r="P561" s="10"/>
      <c r="Q561" s="11"/>
      <c r="R561" s="43"/>
      <c r="V561" s="14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</row>
    <row r="562" spans="1:40" ht="22.5" customHeight="1" x14ac:dyDescent="0.55000000000000004">
      <c r="A562" s="5">
        <v>1000</v>
      </c>
      <c r="B562" s="52" t="s">
        <v>66</v>
      </c>
      <c r="C562" s="92"/>
      <c r="D562" s="60"/>
      <c r="E562" s="60"/>
      <c r="F562" s="60"/>
      <c r="G562" s="60"/>
      <c r="H562" s="29"/>
      <c r="I562" s="93"/>
      <c r="J562" s="93"/>
      <c r="K562" s="93"/>
      <c r="L562" s="22"/>
      <c r="M562" s="8"/>
      <c r="N562" s="9"/>
      <c r="O562" s="10"/>
      <c r="P562" s="10"/>
      <c r="Q562" s="11"/>
      <c r="R562" s="43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</row>
    <row r="563" spans="1:40" ht="22.5" customHeight="1" x14ac:dyDescent="0.55000000000000004">
      <c r="A563" s="5">
        <v>1000</v>
      </c>
      <c r="B563" s="52" t="s">
        <v>66</v>
      </c>
      <c r="C563" s="92"/>
      <c r="D563" s="60"/>
      <c r="E563" s="60"/>
      <c r="F563" s="60"/>
      <c r="G563" s="60"/>
      <c r="H563" s="29"/>
      <c r="I563" s="93"/>
      <c r="J563" s="93"/>
      <c r="K563" s="93"/>
      <c r="L563" s="22"/>
      <c r="M563" s="8"/>
      <c r="N563" s="9"/>
      <c r="O563" s="10"/>
      <c r="P563" s="10"/>
      <c r="Q563" s="11"/>
      <c r="R563" s="43"/>
      <c r="V563" s="14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</row>
    <row r="564" spans="1:40" ht="22.5" customHeight="1" x14ac:dyDescent="0.55000000000000004">
      <c r="A564" s="5">
        <v>1000</v>
      </c>
      <c r="B564" s="52" t="s">
        <v>66</v>
      </c>
      <c r="C564" s="92"/>
      <c r="D564" s="60"/>
      <c r="E564" s="60"/>
      <c r="F564" s="60"/>
      <c r="G564" s="60"/>
      <c r="H564" s="29"/>
      <c r="I564" s="93"/>
      <c r="J564" s="93"/>
      <c r="K564" s="93"/>
      <c r="L564" s="22"/>
      <c r="M564" s="8"/>
      <c r="N564" s="9"/>
      <c r="O564" s="10"/>
      <c r="P564" s="10"/>
      <c r="Q564" s="11"/>
      <c r="R564" s="43"/>
      <c r="V564" s="14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</row>
    <row r="565" spans="1:40" ht="22.5" customHeight="1" x14ac:dyDescent="0.55000000000000004">
      <c r="A565" s="5">
        <v>1000</v>
      </c>
      <c r="B565" s="52" t="s">
        <v>66</v>
      </c>
      <c r="C565" s="92"/>
      <c r="D565" s="60"/>
      <c r="E565" s="60"/>
      <c r="F565" s="60"/>
      <c r="G565" s="60"/>
      <c r="H565" s="29"/>
      <c r="I565" s="93"/>
      <c r="J565" s="93"/>
      <c r="K565" s="93"/>
      <c r="L565" s="22"/>
      <c r="M565" s="8"/>
      <c r="N565" s="9"/>
      <c r="O565" s="10"/>
      <c r="P565" s="10"/>
      <c r="Q565" s="11"/>
      <c r="R565" s="43"/>
      <c r="V565" s="14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</row>
    <row r="566" spans="1:40" ht="22.5" customHeight="1" x14ac:dyDescent="0.55000000000000004">
      <c r="A566" s="5">
        <v>1000</v>
      </c>
      <c r="B566" s="52" t="s">
        <v>66</v>
      </c>
      <c r="C566" s="92"/>
      <c r="D566" s="60"/>
      <c r="E566" s="60"/>
      <c r="F566" s="60"/>
      <c r="G566" s="60"/>
      <c r="H566" s="29"/>
      <c r="I566" s="93"/>
      <c r="J566" s="93"/>
      <c r="K566" s="93"/>
      <c r="L566" s="22"/>
      <c r="M566" s="8"/>
      <c r="N566" s="9"/>
      <c r="O566" s="10"/>
      <c r="P566" s="10"/>
      <c r="Q566" s="11"/>
      <c r="R566" s="43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</row>
    <row r="567" spans="1:40" ht="22.5" customHeight="1" x14ac:dyDescent="0.55000000000000004">
      <c r="A567" s="5">
        <v>1000</v>
      </c>
      <c r="B567" s="52" t="s">
        <v>66</v>
      </c>
      <c r="C567" s="92"/>
      <c r="D567" s="60"/>
      <c r="E567" s="60"/>
      <c r="F567" s="60"/>
      <c r="G567" s="60"/>
      <c r="H567" s="29"/>
      <c r="I567" s="93"/>
      <c r="J567" s="93"/>
      <c r="K567" s="93"/>
      <c r="L567" s="22"/>
      <c r="M567" s="8"/>
      <c r="N567" s="9"/>
      <c r="O567" s="10"/>
      <c r="P567" s="10"/>
      <c r="Q567" s="11"/>
      <c r="R567" s="43"/>
      <c r="V567" s="14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</row>
    <row r="568" spans="1:40" ht="22.5" customHeight="1" x14ac:dyDescent="0.55000000000000004">
      <c r="A568" s="5">
        <v>1000</v>
      </c>
      <c r="B568" s="52" t="s">
        <v>66</v>
      </c>
      <c r="C568" s="92"/>
      <c r="D568" s="60"/>
      <c r="E568" s="60"/>
      <c r="F568" s="60"/>
      <c r="G568" s="60"/>
      <c r="H568" s="29"/>
      <c r="I568" s="93"/>
      <c r="J568" s="93"/>
      <c r="K568" s="93"/>
      <c r="L568" s="22"/>
      <c r="M568" s="8"/>
      <c r="N568" s="9"/>
      <c r="O568" s="10"/>
      <c r="P568" s="10"/>
      <c r="Q568" s="11"/>
      <c r="R568" s="43"/>
      <c r="V568" s="14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</row>
    <row r="569" spans="1:40" ht="22.5" customHeight="1" x14ac:dyDescent="0.55000000000000004">
      <c r="A569" s="5">
        <v>1000</v>
      </c>
      <c r="B569" s="52" t="s">
        <v>66</v>
      </c>
      <c r="C569" s="92"/>
      <c r="D569" s="60"/>
      <c r="E569" s="60"/>
      <c r="F569" s="60"/>
      <c r="G569" s="60"/>
      <c r="H569" s="29"/>
      <c r="I569" s="93"/>
      <c r="J569" s="93"/>
      <c r="K569" s="93"/>
      <c r="L569" s="22"/>
      <c r="M569" s="8"/>
      <c r="N569" s="9"/>
      <c r="O569" s="10"/>
      <c r="P569" s="10"/>
      <c r="Q569" s="11"/>
      <c r="R569" s="43"/>
      <c r="V569" s="14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</row>
    <row r="570" spans="1:40" ht="22.5" customHeight="1" x14ac:dyDescent="0.55000000000000004">
      <c r="A570" s="5">
        <v>1000</v>
      </c>
      <c r="B570" s="52" t="s">
        <v>66</v>
      </c>
      <c r="C570" s="92"/>
      <c r="D570" s="60"/>
      <c r="E570" s="60"/>
      <c r="F570" s="60"/>
      <c r="G570" s="60"/>
      <c r="H570" s="29"/>
      <c r="I570" s="93"/>
      <c r="J570" s="93"/>
      <c r="K570" s="93"/>
      <c r="L570" s="22"/>
      <c r="M570" s="8"/>
      <c r="N570" s="9"/>
      <c r="O570" s="10"/>
      <c r="P570" s="10"/>
      <c r="Q570" s="11"/>
      <c r="R570" s="43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</row>
    <row r="571" spans="1:40" ht="22.5" customHeight="1" x14ac:dyDescent="0.55000000000000004">
      <c r="A571" s="5">
        <v>1000</v>
      </c>
      <c r="B571" s="52" t="s">
        <v>66</v>
      </c>
      <c r="C571" s="92"/>
      <c r="D571" s="60"/>
      <c r="E571" s="60"/>
      <c r="F571" s="60"/>
      <c r="G571" s="60"/>
      <c r="H571" s="29"/>
      <c r="I571" s="93"/>
      <c r="J571" s="93"/>
      <c r="K571" s="93"/>
      <c r="L571" s="22"/>
      <c r="M571" s="8"/>
      <c r="N571" s="9"/>
      <c r="O571" s="10"/>
      <c r="P571" s="10"/>
      <c r="Q571" s="11"/>
      <c r="R571" s="43"/>
      <c r="V571" s="14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</row>
    <row r="572" spans="1:40" ht="22.5" customHeight="1" x14ac:dyDescent="0.55000000000000004">
      <c r="A572" s="5">
        <v>1000</v>
      </c>
      <c r="B572" s="52" t="s">
        <v>66</v>
      </c>
      <c r="C572" s="92"/>
      <c r="D572" s="60"/>
      <c r="E572" s="60"/>
      <c r="F572" s="60"/>
      <c r="G572" s="60"/>
      <c r="H572" s="29"/>
      <c r="I572" s="93"/>
      <c r="J572" s="93"/>
      <c r="K572" s="93"/>
      <c r="L572" s="22"/>
      <c r="M572" s="8"/>
      <c r="N572" s="16"/>
      <c r="O572" s="10"/>
      <c r="P572" s="10"/>
      <c r="Q572" s="11"/>
      <c r="R572" s="43"/>
      <c r="V572" s="14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</row>
    <row r="573" spans="1:40" ht="22.5" customHeight="1" x14ac:dyDescent="0.55000000000000004">
      <c r="A573" s="5">
        <v>1000</v>
      </c>
      <c r="B573" s="52" t="s">
        <v>66</v>
      </c>
      <c r="C573" s="92"/>
      <c r="D573" s="60"/>
      <c r="E573" s="60"/>
      <c r="F573" s="60"/>
      <c r="G573" s="60"/>
      <c r="H573" s="29"/>
      <c r="I573" s="93"/>
      <c r="J573" s="93"/>
      <c r="K573" s="93"/>
      <c r="L573" s="22"/>
      <c r="M573" s="8"/>
      <c r="N573" s="17"/>
      <c r="O573" s="10"/>
      <c r="P573" s="10"/>
      <c r="Q573" s="11"/>
      <c r="R573" s="43"/>
      <c r="V573" s="14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</row>
    <row r="574" spans="1:40" ht="22.5" customHeight="1" x14ac:dyDescent="0.55000000000000004">
      <c r="A574" s="5">
        <v>1000</v>
      </c>
      <c r="B574" s="52" t="s">
        <v>66</v>
      </c>
      <c r="C574" s="92"/>
      <c r="D574" s="60"/>
      <c r="E574" s="60"/>
      <c r="F574" s="60"/>
      <c r="G574" s="60"/>
      <c r="H574" s="29"/>
      <c r="I574" s="93"/>
      <c r="J574" s="93"/>
      <c r="K574" s="93"/>
      <c r="L574" s="22"/>
      <c r="M574" s="8"/>
      <c r="N574" s="17"/>
      <c r="O574" s="10"/>
      <c r="P574" s="10"/>
      <c r="Q574" s="11"/>
      <c r="R574" s="43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</row>
    <row r="575" spans="1:40" ht="22.5" customHeight="1" x14ac:dyDescent="0.55000000000000004">
      <c r="A575" s="5">
        <v>1000</v>
      </c>
      <c r="B575" s="52" t="s">
        <v>66</v>
      </c>
      <c r="C575" s="92"/>
      <c r="D575" s="60"/>
      <c r="E575" s="60"/>
      <c r="F575" s="60"/>
      <c r="G575" s="60"/>
      <c r="H575" s="29"/>
      <c r="I575" s="93"/>
      <c r="J575" s="93"/>
      <c r="K575" s="93"/>
      <c r="L575" s="22"/>
      <c r="M575" s="8"/>
      <c r="N575" s="9"/>
      <c r="O575" s="10"/>
      <c r="P575" s="10"/>
      <c r="Q575" s="11"/>
      <c r="R575" s="43"/>
      <c r="V575" s="14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</row>
    <row r="576" spans="1:40" ht="22.5" customHeight="1" x14ac:dyDescent="0.55000000000000004">
      <c r="A576" s="5">
        <v>1000</v>
      </c>
      <c r="B576" s="52" t="s">
        <v>66</v>
      </c>
      <c r="C576" s="92"/>
      <c r="D576" s="60"/>
      <c r="E576" s="60"/>
      <c r="F576" s="60"/>
      <c r="G576" s="60"/>
      <c r="H576" s="29"/>
      <c r="I576" s="93"/>
      <c r="J576" s="93"/>
      <c r="K576" s="93"/>
      <c r="L576" s="22"/>
      <c r="M576" s="8"/>
      <c r="N576" s="16"/>
      <c r="O576" s="10"/>
      <c r="P576" s="10"/>
      <c r="Q576" s="11"/>
      <c r="R576" s="43"/>
      <c r="V576" s="14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</row>
    <row r="577" spans="1:40" ht="22.5" customHeight="1" x14ac:dyDescent="0.55000000000000004">
      <c r="A577" s="5">
        <v>1000</v>
      </c>
      <c r="B577" s="52" t="s">
        <v>66</v>
      </c>
      <c r="C577" s="92"/>
      <c r="D577" s="60"/>
      <c r="E577" s="60"/>
      <c r="F577" s="60"/>
      <c r="G577" s="60"/>
      <c r="H577" s="29"/>
      <c r="I577" s="93"/>
      <c r="J577" s="93"/>
      <c r="K577" s="93"/>
      <c r="L577" s="22"/>
      <c r="M577" s="8"/>
      <c r="N577" s="17"/>
      <c r="O577" s="10"/>
      <c r="P577" s="10"/>
      <c r="Q577" s="11"/>
      <c r="R577" s="43"/>
      <c r="V577" s="14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</row>
    <row r="578" spans="1:40" ht="22.5" customHeight="1" x14ac:dyDescent="0.55000000000000004">
      <c r="A578" s="5">
        <v>1000</v>
      </c>
      <c r="B578" s="52" t="s">
        <v>66</v>
      </c>
      <c r="C578" s="92"/>
      <c r="D578" s="60"/>
      <c r="E578" s="60"/>
      <c r="F578" s="60"/>
      <c r="G578" s="60"/>
      <c r="H578" s="29"/>
      <c r="I578" s="93"/>
      <c r="J578" s="93"/>
      <c r="K578" s="93"/>
      <c r="L578" s="22"/>
      <c r="M578" s="8"/>
      <c r="N578" s="17"/>
      <c r="O578" s="10"/>
      <c r="P578" s="10"/>
      <c r="Q578" s="11"/>
      <c r="R578" s="43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</row>
    <row r="579" spans="1:40" ht="22.5" customHeight="1" x14ac:dyDescent="0.55000000000000004">
      <c r="A579" s="5">
        <v>1000</v>
      </c>
      <c r="B579" s="52" t="s">
        <v>66</v>
      </c>
      <c r="C579" s="92"/>
      <c r="D579" s="60"/>
      <c r="E579" s="60"/>
      <c r="F579" s="60"/>
      <c r="G579" s="60"/>
      <c r="H579" s="29"/>
      <c r="I579" s="93"/>
      <c r="J579" s="93"/>
      <c r="K579" s="93"/>
      <c r="L579" s="22"/>
      <c r="M579" s="8"/>
      <c r="N579" s="9"/>
      <c r="O579" s="10"/>
      <c r="P579" s="10"/>
      <c r="Q579" s="11"/>
      <c r="R579" s="43"/>
      <c r="V579" s="14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</row>
    <row r="580" spans="1:40" ht="22.5" customHeight="1" x14ac:dyDescent="0.55000000000000004">
      <c r="A580" s="5">
        <v>1000</v>
      </c>
      <c r="B580" s="52" t="s">
        <v>66</v>
      </c>
      <c r="C580" s="92"/>
      <c r="D580" s="60"/>
      <c r="E580" s="60"/>
      <c r="F580" s="60"/>
      <c r="G580" s="60"/>
      <c r="H580" s="29"/>
      <c r="I580" s="93"/>
      <c r="J580" s="93"/>
      <c r="K580" s="93"/>
      <c r="L580" s="22"/>
      <c r="M580" s="8"/>
      <c r="N580" s="16"/>
      <c r="O580" s="10"/>
      <c r="P580" s="10"/>
      <c r="Q580" s="11"/>
      <c r="R580" s="43"/>
      <c r="V580" s="14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</row>
    <row r="581" spans="1:40" ht="22.5" customHeight="1" x14ac:dyDescent="0.55000000000000004">
      <c r="A581" s="5">
        <v>1000</v>
      </c>
      <c r="B581" s="52" t="s">
        <v>66</v>
      </c>
      <c r="C581" s="92"/>
      <c r="D581" s="60"/>
      <c r="E581" s="60"/>
      <c r="F581" s="60"/>
      <c r="G581" s="60"/>
      <c r="H581" s="29"/>
      <c r="I581" s="93"/>
      <c r="J581" s="93"/>
      <c r="K581" s="93"/>
      <c r="L581" s="22"/>
      <c r="M581" s="8"/>
      <c r="N581" s="17"/>
      <c r="O581" s="10"/>
      <c r="P581" s="10"/>
      <c r="Q581" s="11"/>
      <c r="R581" s="43"/>
      <c r="V581" s="14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</row>
    <row r="582" spans="1:40" ht="22.5" customHeight="1" x14ac:dyDescent="0.55000000000000004">
      <c r="A582" s="5">
        <v>1000</v>
      </c>
      <c r="B582" s="52" t="s">
        <v>66</v>
      </c>
      <c r="C582" s="92"/>
      <c r="D582" s="60"/>
      <c r="E582" s="60"/>
      <c r="F582" s="60"/>
      <c r="G582" s="60"/>
      <c r="H582" s="29"/>
      <c r="I582" s="93"/>
      <c r="J582" s="93"/>
      <c r="K582" s="93"/>
      <c r="L582" s="22"/>
      <c r="M582" s="8"/>
      <c r="N582" s="17"/>
      <c r="O582" s="10"/>
      <c r="P582" s="10"/>
      <c r="Q582" s="11"/>
      <c r="R582" s="43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</row>
    <row r="583" spans="1:40" ht="22.5" customHeight="1" x14ac:dyDescent="0.55000000000000004">
      <c r="A583" s="5">
        <v>1000</v>
      </c>
      <c r="B583" s="52" t="s">
        <v>66</v>
      </c>
      <c r="C583" s="92"/>
      <c r="D583" s="60"/>
      <c r="E583" s="60"/>
      <c r="F583" s="60"/>
      <c r="G583" s="60"/>
      <c r="H583" s="29"/>
      <c r="I583" s="93"/>
      <c r="J583" s="93"/>
      <c r="K583" s="93"/>
      <c r="L583" s="22"/>
      <c r="M583" s="8"/>
      <c r="N583" s="9"/>
      <c r="O583" s="10"/>
      <c r="P583" s="10"/>
      <c r="Q583" s="11"/>
      <c r="R583" s="43"/>
      <c r="V583" s="14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</row>
    <row r="584" spans="1:40" ht="22.5" customHeight="1" x14ac:dyDescent="0.55000000000000004">
      <c r="A584" s="5">
        <v>1000</v>
      </c>
      <c r="B584" s="52" t="s">
        <v>66</v>
      </c>
      <c r="C584" s="92"/>
      <c r="D584" s="60"/>
      <c r="E584" s="60"/>
      <c r="F584" s="60"/>
      <c r="G584" s="60"/>
      <c r="H584" s="29"/>
      <c r="I584" s="93"/>
      <c r="J584" s="93"/>
      <c r="K584" s="93"/>
      <c r="L584" s="22"/>
      <c r="M584" s="8"/>
      <c r="N584" s="16"/>
      <c r="O584" s="10"/>
      <c r="P584" s="10"/>
      <c r="Q584" s="11"/>
      <c r="R584" s="43"/>
      <c r="V584" s="14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</row>
    <row r="585" spans="1:40" ht="22.5" customHeight="1" x14ac:dyDescent="0.55000000000000004">
      <c r="A585" s="5">
        <v>1000</v>
      </c>
      <c r="B585" s="52" t="s">
        <v>66</v>
      </c>
      <c r="C585" s="92"/>
      <c r="D585" s="60"/>
      <c r="E585" s="60"/>
      <c r="F585" s="60"/>
      <c r="G585" s="60"/>
      <c r="H585" s="93"/>
      <c r="I585" s="93"/>
      <c r="J585" s="93"/>
      <c r="K585" s="93"/>
      <c r="L585" s="22"/>
      <c r="M585" s="8"/>
      <c r="N585" s="17"/>
      <c r="O585" s="10"/>
      <c r="P585" s="10"/>
      <c r="Q585" s="11"/>
      <c r="R585" s="43"/>
      <c r="V585" s="14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</row>
    <row r="586" spans="1:40" ht="22.5" customHeight="1" x14ac:dyDescent="0.55000000000000004">
      <c r="A586" s="5">
        <v>1000</v>
      </c>
      <c r="B586" s="52" t="s">
        <v>66</v>
      </c>
      <c r="C586" s="92"/>
      <c r="D586" s="60"/>
      <c r="E586" s="60"/>
      <c r="F586" s="60"/>
      <c r="G586" s="60"/>
      <c r="H586" s="29"/>
      <c r="I586" s="93"/>
      <c r="J586" s="93"/>
      <c r="K586" s="93"/>
      <c r="L586" s="22"/>
      <c r="M586" s="8"/>
      <c r="N586" s="17"/>
      <c r="O586" s="10"/>
      <c r="P586" s="10"/>
      <c r="Q586" s="11"/>
      <c r="R586" s="43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</row>
    <row r="587" spans="1:40" ht="22.5" customHeight="1" x14ac:dyDescent="0.55000000000000004">
      <c r="A587" s="5">
        <v>1000</v>
      </c>
      <c r="B587" s="52" t="s">
        <v>66</v>
      </c>
      <c r="C587" s="92"/>
      <c r="D587" s="60"/>
      <c r="E587" s="60"/>
      <c r="F587" s="60"/>
      <c r="G587" s="60"/>
      <c r="H587" s="29"/>
      <c r="I587" s="93"/>
      <c r="J587" s="93"/>
      <c r="K587" s="93"/>
      <c r="L587" s="22"/>
      <c r="M587" s="8"/>
      <c r="N587" s="9"/>
      <c r="O587" s="10"/>
      <c r="P587" s="10"/>
      <c r="Q587" s="11"/>
      <c r="R587" s="43"/>
      <c r="V587" s="14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</row>
    <row r="588" spans="1:40" ht="22.5" customHeight="1" x14ac:dyDescent="0.55000000000000004">
      <c r="A588" s="5">
        <v>1000</v>
      </c>
      <c r="B588" s="52" t="s">
        <v>66</v>
      </c>
      <c r="C588" s="92"/>
      <c r="D588" s="60"/>
      <c r="E588" s="60"/>
      <c r="F588" s="60"/>
      <c r="G588" s="60"/>
      <c r="H588" s="94"/>
      <c r="I588" s="93"/>
      <c r="J588" s="93"/>
      <c r="K588" s="93"/>
      <c r="L588" s="22"/>
      <c r="M588" s="8"/>
      <c r="N588" s="17"/>
      <c r="O588" s="10"/>
      <c r="P588" s="10"/>
      <c r="Q588" s="11"/>
      <c r="R588" s="43"/>
      <c r="V588" s="14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</row>
    <row r="589" spans="1:40" ht="22.5" customHeight="1" x14ac:dyDescent="0.55000000000000004">
      <c r="A589" s="5">
        <v>1000</v>
      </c>
      <c r="B589" s="52" t="s">
        <v>66</v>
      </c>
      <c r="C589" s="92"/>
      <c r="D589" s="60"/>
      <c r="E589" s="60"/>
      <c r="F589" s="60"/>
      <c r="G589" s="60"/>
      <c r="H589" s="29"/>
      <c r="I589" s="93"/>
      <c r="J589" s="93"/>
      <c r="K589" s="93"/>
      <c r="L589" s="22"/>
      <c r="M589" s="8"/>
      <c r="N589" s="17"/>
      <c r="O589" s="10"/>
      <c r="P589" s="10"/>
      <c r="Q589" s="11"/>
      <c r="R589" s="43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</row>
    <row r="590" spans="1:40" ht="22.5" customHeight="1" x14ac:dyDescent="0.55000000000000004">
      <c r="A590" s="5">
        <v>1000</v>
      </c>
      <c r="B590" s="52" t="s">
        <v>66</v>
      </c>
      <c r="C590" s="92"/>
      <c r="D590" s="60"/>
      <c r="E590" s="60"/>
      <c r="F590" s="60"/>
      <c r="G590" s="60"/>
      <c r="H590" s="29"/>
      <c r="I590" s="93"/>
      <c r="J590" s="93"/>
      <c r="K590" s="93"/>
      <c r="L590" s="22"/>
      <c r="M590" s="8"/>
      <c r="N590" s="9"/>
      <c r="O590" s="10"/>
      <c r="P590" s="10"/>
      <c r="Q590" s="11"/>
      <c r="R590" s="43"/>
      <c r="V590" s="14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</row>
    <row r="591" spans="1:40" ht="22.5" customHeight="1" x14ac:dyDescent="0.55000000000000004">
      <c r="A591" s="5">
        <v>1000</v>
      </c>
      <c r="B591" s="52" t="s">
        <v>66</v>
      </c>
      <c r="C591" s="92"/>
      <c r="D591" s="60"/>
      <c r="E591" s="60"/>
      <c r="F591" s="60"/>
      <c r="G591" s="60"/>
      <c r="H591" s="29"/>
      <c r="I591" s="93"/>
      <c r="J591" s="93"/>
      <c r="K591" s="93"/>
      <c r="L591" s="22"/>
      <c r="M591" s="8"/>
      <c r="N591" s="9"/>
      <c r="O591" s="10"/>
      <c r="P591" s="10"/>
      <c r="Q591" s="11"/>
      <c r="R591" s="43"/>
      <c r="V591" s="14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</row>
    <row r="592" spans="1:40" ht="22.5" customHeight="1" x14ac:dyDescent="0.55000000000000004">
      <c r="A592" s="5">
        <v>1000</v>
      </c>
      <c r="B592" s="52" t="s">
        <v>66</v>
      </c>
      <c r="C592" s="92"/>
      <c r="D592" s="60"/>
      <c r="E592" s="60"/>
      <c r="F592" s="60"/>
      <c r="G592" s="60"/>
      <c r="H592" s="29"/>
      <c r="I592" s="93"/>
      <c r="J592" s="93"/>
      <c r="K592" s="93"/>
      <c r="L592" s="22"/>
      <c r="M592" s="8"/>
      <c r="N592" s="18"/>
      <c r="O592" s="10"/>
      <c r="P592" s="10"/>
      <c r="Q592" s="11"/>
      <c r="R592" s="43"/>
      <c r="V592" s="14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</row>
    <row r="593" spans="1:40" ht="22.5" customHeight="1" x14ac:dyDescent="0.55000000000000004">
      <c r="A593" s="5">
        <v>1000</v>
      </c>
      <c r="B593" s="52" t="s">
        <v>66</v>
      </c>
      <c r="C593" s="92"/>
      <c r="D593" s="60"/>
      <c r="E593" s="60"/>
      <c r="F593" s="60"/>
      <c r="G593" s="60"/>
      <c r="H593" s="29"/>
      <c r="I593" s="93"/>
      <c r="J593" s="93"/>
      <c r="K593" s="93"/>
      <c r="L593" s="22"/>
      <c r="M593" s="8"/>
      <c r="N593" s="18"/>
      <c r="O593" s="10"/>
      <c r="P593" s="10"/>
      <c r="Q593" s="11"/>
      <c r="R593" s="43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</row>
    <row r="594" spans="1:40" ht="22.5" customHeight="1" x14ac:dyDescent="0.55000000000000004">
      <c r="A594" s="5">
        <v>1000</v>
      </c>
      <c r="B594" s="52" t="s">
        <v>66</v>
      </c>
      <c r="C594" s="92"/>
      <c r="D594" s="60"/>
      <c r="E594" s="60"/>
      <c r="F594" s="60"/>
      <c r="G594" s="60"/>
      <c r="H594" s="29"/>
      <c r="I594" s="93"/>
      <c r="J594" s="93"/>
      <c r="K594" s="93"/>
      <c r="L594" s="22"/>
      <c r="M594" s="8"/>
      <c r="N594" s="9"/>
      <c r="O594" s="10"/>
      <c r="P594" s="10"/>
      <c r="Q594" s="11"/>
      <c r="R594" s="43"/>
      <c r="V594" s="14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</row>
    <row r="595" spans="1:40" ht="22.5" customHeight="1" x14ac:dyDescent="0.55000000000000004">
      <c r="A595" s="5">
        <v>1000</v>
      </c>
      <c r="B595" s="52" t="s">
        <v>66</v>
      </c>
      <c r="C595" s="92"/>
      <c r="D595" s="60"/>
      <c r="E595" s="60"/>
      <c r="F595" s="60"/>
      <c r="G595" s="60"/>
      <c r="H595" s="29"/>
      <c r="I595" s="93"/>
      <c r="J595" s="93"/>
      <c r="K595" s="93"/>
      <c r="L595" s="22"/>
      <c r="M595" s="8"/>
      <c r="N595" s="9"/>
      <c r="O595" s="10"/>
      <c r="P595" s="10"/>
      <c r="Q595" s="11"/>
      <c r="R595" s="43"/>
      <c r="V595" s="14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</row>
    <row r="596" spans="1:40" ht="22.5" customHeight="1" x14ac:dyDescent="0.55000000000000004">
      <c r="A596" s="5">
        <v>1000</v>
      </c>
      <c r="B596" s="52" t="s">
        <v>66</v>
      </c>
      <c r="C596" s="92"/>
      <c r="D596" s="60"/>
      <c r="E596" s="60"/>
      <c r="F596" s="60"/>
      <c r="G596" s="60"/>
      <c r="H596" s="29"/>
      <c r="I596" s="93"/>
      <c r="J596" s="93"/>
      <c r="K596" s="93"/>
      <c r="L596" s="22"/>
      <c r="M596" s="8"/>
      <c r="N596" s="18"/>
      <c r="O596" s="10"/>
      <c r="P596" s="10"/>
      <c r="Q596" s="11"/>
      <c r="R596" s="43"/>
      <c r="V596" s="14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</row>
    <row r="597" spans="1:40" ht="22.5" customHeight="1" x14ac:dyDescent="0.55000000000000004">
      <c r="A597" s="5">
        <v>1000</v>
      </c>
      <c r="B597" s="52" t="s">
        <v>66</v>
      </c>
      <c r="C597" s="92"/>
      <c r="D597" s="60"/>
      <c r="E597" s="60"/>
      <c r="F597" s="60"/>
      <c r="G597" s="60"/>
      <c r="H597" s="29"/>
      <c r="I597" s="93"/>
      <c r="J597" s="93"/>
      <c r="K597" s="93"/>
      <c r="L597" s="22"/>
      <c r="M597" s="8"/>
      <c r="N597" s="18"/>
      <c r="O597" s="10"/>
      <c r="P597" s="10"/>
      <c r="Q597" s="11"/>
      <c r="R597" s="43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</row>
    <row r="598" spans="1:40" ht="22.5" customHeight="1" x14ac:dyDescent="0.55000000000000004">
      <c r="A598" s="5">
        <v>1000</v>
      </c>
      <c r="B598" s="52" t="s">
        <v>66</v>
      </c>
      <c r="C598" s="92"/>
      <c r="D598" s="60"/>
      <c r="E598" s="60"/>
      <c r="F598" s="60"/>
      <c r="G598" s="60"/>
      <c r="H598" s="29"/>
      <c r="I598" s="93"/>
      <c r="J598" s="93"/>
      <c r="K598" s="93"/>
      <c r="L598" s="22"/>
      <c r="M598" s="8"/>
      <c r="N598" s="9"/>
      <c r="O598" s="10"/>
      <c r="P598" s="10"/>
      <c r="Q598" s="11"/>
      <c r="R598" s="43"/>
      <c r="V598" s="14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</row>
    <row r="599" spans="1:40" ht="22.5" customHeight="1" x14ac:dyDescent="0.55000000000000004">
      <c r="A599" s="5">
        <v>1000</v>
      </c>
      <c r="B599" s="52" t="s">
        <v>66</v>
      </c>
      <c r="C599" s="92"/>
      <c r="D599" s="60"/>
      <c r="E599" s="60"/>
      <c r="F599" s="60"/>
      <c r="G599" s="60"/>
      <c r="H599" s="29"/>
      <c r="I599" s="93"/>
      <c r="J599" s="93"/>
      <c r="K599" s="93"/>
      <c r="L599" s="22"/>
      <c r="M599" s="8"/>
      <c r="N599" s="9"/>
      <c r="O599" s="10"/>
      <c r="P599" s="10"/>
      <c r="Q599" s="11"/>
      <c r="R599" s="43"/>
      <c r="V599" s="14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</row>
    <row r="600" spans="1:40" ht="22.5" customHeight="1" x14ac:dyDescent="0.55000000000000004">
      <c r="A600" s="5">
        <v>1000</v>
      </c>
      <c r="B600" s="52" t="s">
        <v>66</v>
      </c>
      <c r="C600" s="92"/>
      <c r="D600" s="60"/>
      <c r="E600" s="60"/>
      <c r="F600" s="60"/>
      <c r="G600" s="60"/>
      <c r="H600" s="29"/>
      <c r="I600" s="93"/>
      <c r="J600" s="93"/>
      <c r="K600" s="93"/>
      <c r="L600" s="22"/>
      <c r="M600" s="8"/>
      <c r="N600" s="18"/>
      <c r="O600" s="10"/>
      <c r="P600" s="10"/>
      <c r="Q600" s="11"/>
      <c r="R600" s="43"/>
      <c r="V600" s="14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</row>
    <row r="601" spans="1:40" ht="22.5" customHeight="1" x14ac:dyDescent="0.55000000000000004">
      <c r="A601" s="5">
        <v>1000</v>
      </c>
      <c r="B601" s="52" t="s">
        <v>66</v>
      </c>
      <c r="C601" s="92"/>
      <c r="D601" s="60"/>
      <c r="E601" s="60"/>
      <c r="F601" s="60"/>
      <c r="G601" s="60"/>
      <c r="H601" s="29"/>
      <c r="I601" s="93"/>
      <c r="J601" s="93"/>
      <c r="K601" s="93"/>
      <c r="L601" s="22"/>
      <c r="M601" s="8"/>
      <c r="N601" s="18"/>
      <c r="O601" s="10"/>
      <c r="P601" s="10"/>
      <c r="Q601" s="11"/>
      <c r="R601" s="43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</row>
    <row r="602" spans="1:40" ht="22.5" customHeight="1" x14ac:dyDescent="0.55000000000000004">
      <c r="A602" s="5">
        <v>1000</v>
      </c>
      <c r="B602" s="52" t="s">
        <v>66</v>
      </c>
      <c r="C602" s="92"/>
      <c r="D602" s="60"/>
      <c r="E602" s="60"/>
      <c r="F602" s="60"/>
      <c r="G602" s="60"/>
      <c r="H602" s="29"/>
      <c r="I602" s="93"/>
      <c r="J602" s="93"/>
      <c r="K602" s="93"/>
      <c r="L602" s="22"/>
      <c r="M602" s="8"/>
      <c r="N602" s="9"/>
      <c r="O602" s="10"/>
      <c r="P602" s="10"/>
      <c r="Q602" s="11"/>
      <c r="R602" s="43"/>
      <c r="V602" s="14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</row>
    <row r="603" spans="1:40" ht="22.5" customHeight="1" x14ac:dyDescent="0.55000000000000004">
      <c r="A603" s="5">
        <v>1000</v>
      </c>
      <c r="B603" s="52" t="s">
        <v>66</v>
      </c>
      <c r="C603" s="92"/>
      <c r="D603" s="60"/>
      <c r="E603" s="60"/>
      <c r="F603" s="60"/>
      <c r="G603" s="60"/>
      <c r="H603" s="29"/>
      <c r="I603" s="93"/>
      <c r="J603" s="93"/>
      <c r="K603" s="93"/>
      <c r="L603" s="22"/>
      <c r="M603" s="8"/>
      <c r="N603" s="16"/>
      <c r="O603" s="10"/>
      <c r="P603" s="10"/>
      <c r="Q603" s="11"/>
      <c r="R603" s="43"/>
      <c r="V603" s="14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</row>
    <row r="604" spans="1:40" ht="22.5" customHeight="1" x14ac:dyDescent="0.55000000000000004">
      <c r="A604" s="5">
        <v>1000</v>
      </c>
      <c r="B604" s="52" t="s">
        <v>66</v>
      </c>
      <c r="C604" s="92"/>
      <c r="D604" s="60"/>
      <c r="E604" s="60"/>
      <c r="F604" s="60"/>
      <c r="G604" s="60"/>
      <c r="H604" s="29"/>
      <c r="I604" s="93"/>
      <c r="J604" s="93"/>
      <c r="K604" s="93"/>
      <c r="L604" s="22"/>
      <c r="M604" s="8"/>
      <c r="N604" s="19"/>
      <c r="O604" s="10"/>
      <c r="P604" s="10"/>
      <c r="Q604" s="11"/>
      <c r="R604" s="43"/>
      <c r="V604" s="14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</row>
    <row r="605" spans="1:40" ht="22.5" customHeight="1" x14ac:dyDescent="0.55000000000000004">
      <c r="A605" s="5">
        <v>1000</v>
      </c>
      <c r="B605" s="52" t="s">
        <v>66</v>
      </c>
      <c r="C605" s="92"/>
      <c r="D605" s="60"/>
      <c r="E605" s="60"/>
      <c r="F605" s="60"/>
      <c r="G605" s="60"/>
      <c r="H605" s="29"/>
      <c r="I605" s="93"/>
      <c r="J605" s="93"/>
      <c r="K605" s="93"/>
      <c r="L605" s="22"/>
      <c r="M605" s="8"/>
      <c r="N605" s="19"/>
      <c r="O605" s="10"/>
      <c r="P605" s="10"/>
      <c r="Q605" s="11"/>
      <c r="R605" s="43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</row>
    <row r="606" spans="1:40" ht="22.5" customHeight="1" x14ac:dyDescent="0.55000000000000004">
      <c r="A606" s="5">
        <v>1000</v>
      </c>
      <c r="B606" s="52" t="s">
        <v>66</v>
      </c>
      <c r="C606" s="92"/>
      <c r="D606" s="60"/>
      <c r="E606" s="60"/>
      <c r="F606" s="60"/>
      <c r="G606" s="60"/>
      <c r="H606" s="29"/>
      <c r="I606" s="93"/>
      <c r="J606" s="93"/>
      <c r="K606" s="93"/>
      <c r="L606" s="22"/>
      <c r="M606" s="8"/>
      <c r="N606" s="17"/>
      <c r="O606" s="10"/>
      <c r="P606" s="10"/>
      <c r="Q606" s="11"/>
      <c r="R606" s="43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</row>
    <row r="607" spans="1:40" ht="22.5" customHeight="1" x14ac:dyDescent="0.55000000000000004">
      <c r="A607" s="5">
        <v>1000</v>
      </c>
      <c r="B607" s="52" t="s">
        <v>66</v>
      </c>
      <c r="C607" s="59"/>
      <c r="D607" s="60"/>
      <c r="E607" s="60"/>
      <c r="F607" s="60"/>
      <c r="G607" s="60"/>
      <c r="H607" s="29"/>
      <c r="I607" s="93"/>
      <c r="J607" s="93"/>
      <c r="K607" s="93"/>
      <c r="L607" s="6"/>
      <c r="M607" s="8"/>
      <c r="N607" s="9"/>
      <c r="O607" s="10"/>
      <c r="P607" s="10"/>
      <c r="Q607" s="11"/>
      <c r="R607" s="43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</row>
    <row r="608" spans="1:40" ht="22.5" customHeight="1" x14ac:dyDescent="0.55000000000000004">
      <c r="A608" s="5">
        <v>1000</v>
      </c>
      <c r="B608" s="52" t="s">
        <v>66</v>
      </c>
      <c r="C608" s="59"/>
      <c r="D608" s="60"/>
      <c r="E608" s="60"/>
      <c r="F608" s="60"/>
      <c r="G608" s="60"/>
      <c r="H608" s="29"/>
      <c r="I608" s="29"/>
      <c r="J608" s="93"/>
      <c r="K608" s="93"/>
      <c r="L608" s="6"/>
      <c r="M608" s="8"/>
      <c r="N608" s="9"/>
      <c r="O608" s="10"/>
      <c r="P608" s="10"/>
      <c r="Q608" s="11"/>
      <c r="R608" s="43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</row>
    <row r="609" spans="1:40" ht="22.5" customHeight="1" x14ac:dyDescent="0.55000000000000004">
      <c r="A609" s="5">
        <v>1000</v>
      </c>
      <c r="B609" s="52" t="s">
        <v>66</v>
      </c>
      <c r="C609" s="59"/>
      <c r="D609" s="60"/>
      <c r="E609" s="60"/>
      <c r="F609" s="60"/>
      <c r="G609" s="60"/>
      <c r="H609" s="29"/>
      <c r="I609" s="29"/>
      <c r="J609" s="93"/>
      <c r="K609" s="93"/>
      <c r="L609" s="6"/>
      <c r="M609" s="8"/>
      <c r="N609" s="9"/>
      <c r="O609" s="10"/>
      <c r="P609" s="10"/>
      <c r="Q609" s="11"/>
      <c r="R609" s="43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</row>
    <row r="610" spans="1:40" ht="22.5" customHeight="1" x14ac:dyDescent="0.55000000000000004">
      <c r="A610" s="5">
        <v>1000</v>
      </c>
      <c r="B610" s="52" t="s">
        <v>66</v>
      </c>
      <c r="C610" s="59"/>
      <c r="D610" s="60"/>
      <c r="E610" s="60"/>
      <c r="F610" s="60"/>
      <c r="G610" s="60"/>
      <c r="H610" s="29"/>
      <c r="I610" s="29"/>
      <c r="J610" s="93"/>
      <c r="K610" s="93"/>
      <c r="L610" s="6"/>
      <c r="M610" s="8"/>
      <c r="N610" s="9"/>
      <c r="O610" s="10"/>
      <c r="P610" s="10"/>
      <c r="Q610" s="11"/>
      <c r="R610" s="43"/>
      <c r="V610" s="14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</row>
    <row r="611" spans="1:40" ht="22.5" customHeight="1" x14ac:dyDescent="0.55000000000000004">
      <c r="A611" s="5">
        <v>1000</v>
      </c>
      <c r="B611" s="52" t="s">
        <v>66</v>
      </c>
      <c r="C611" s="59"/>
      <c r="D611" s="60"/>
      <c r="E611" s="60"/>
      <c r="F611" s="60"/>
      <c r="G611" s="60"/>
      <c r="H611" s="29"/>
      <c r="I611" s="29"/>
      <c r="J611" s="93"/>
      <c r="K611" s="93"/>
      <c r="L611" s="6"/>
      <c r="M611" s="8"/>
      <c r="N611" s="9"/>
      <c r="O611" s="10"/>
      <c r="P611" s="10"/>
      <c r="Q611" s="11"/>
      <c r="R611" s="43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</row>
    <row r="612" spans="1:40" ht="22.5" customHeight="1" x14ac:dyDescent="0.55000000000000004">
      <c r="A612" s="5">
        <v>1000</v>
      </c>
      <c r="B612" s="52" t="s">
        <v>66</v>
      </c>
      <c r="C612" s="59"/>
      <c r="D612" s="60"/>
      <c r="E612" s="60"/>
      <c r="F612" s="60"/>
      <c r="G612" s="60"/>
      <c r="H612" s="29"/>
      <c r="I612" s="29"/>
      <c r="J612" s="93"/>
      <c r="K612" s="93"/>
      <c r="L612" s="6"/>
      <c r="M612" s="8"/>
      <c r="N612" s="17"/>
      <c r="O612" s="10"/>
      <c r="P612" s="10"/>
      <c r="Q612" s="11"/>
      <c r="R612" s="43"/>
      <c r="V612" s="14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</row>
    <row r="613" spans="1:40" ht="22.5" customHeight="1" x14ac:dyDescent="0.55000000000000004">
      <c r="A613" s="5">
        <v>1000</v>
      </c>
      <c r="B613" s="52" t="s">
        <v>66</v>
      </c>
      <c r="C613" s="59"/>
      <c r="D613" s="60"/>
      <c r="E613" s="60"/>
      <c r="F613" s="60"/>
      <c r="G613" s="60"/>
      <c r="H613" s="29"/>
      <c r="I613" s="29"/>
      <c r="J613" s="93"/>
      <c r="K613" s="93"/>
      <c r="L613" s="6"/>
      <c r="M613" s="8"/>
      <c r="N613" s="9"/>
      <c r="O613" s="10"/>
      <c r="P613" s="10"/>
      <c r="Q613" s="11"/>
      <c r="R613" s="43"/>
      <c r="V613" s="14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</row>
    <row r="614" spans="1:40" ht="22.5" customHeight="1" x14ac:dyDescent="0.55000000000000004">
      <c r="A614" s="5">
        <v>1000</v>
      </c>
      <c r="B614" s="52" t="s">
        <v>66</v>
      </c>
      <c r="C614" s="59"/>
      <c r="D614" s="60"/>
      <c r="E614" s="60"/>
      <c r="F614" s="60"/>
      <c r="G614" s="60"/>
      <c r="H614" s="29"/>
      <c r="I614" s="93"/>
      <c r="J614" s="93"/>
      <c r="K614" s="93"/>
      <c r="L614" s="6"/>
      <c r="M614" s="8"/>
      <c r="N614" s="9"/>
      <c r="O614" s="10"/>
      <c r="P614" s="10"/>
      <c r="Q614" s="11"/>
      <c r="R614" s="43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</row>
    <row r="615" spans="1:40" ht="22.5" customHeight="1" x14ac:dyDescent="0.55000000000000004">
      <c r="A615" s="5">
        <v>1000</v>
      </c>
      <c r="B615" s="52" t="s">
        <v>66</v>
      </c>
      <c r="C615" s="59"/>
      <c r="D615" s="60"/>
      <c r="E615" s="60"/>
      <c r="F615" s="60"/>
      <c r="G615" s="60"/>
      <c r="H615" s="29"/>
      <c r="I615" s="93"/>
      <c r="J615" s="93"/>
      <c r="K615" s="93"/>
      <c r="L615" s="6"/>
      <c r="M615" s="8"/>
      <c r="N615" s="9"/>
      <c r="O615" s="10"/>
      <c r="P615" s="10"/>
      <c r="Q615" s="11"/>
      <c r="R615" s="43"/>
      <c r="V615" s="14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</row>
    <row r="616" spans="1:40" ht="22.5" customHeight="1" x14ac:dyDescent="0.55000000000000004">
      <c r="A616" s="5">
        <v>1000</v>
      </c>
      <c r="B616" s="52" t="s">
        <v>66</v>
      </c>
      <c r="C616" s="59"/>
      <c r="D616" s="60"/>
      <c r="E616" s="60"/>
      <c r="F616" s="60"/>
      <c r="G616" s="60"/>
      <c r="H616" s="29"/>
      <c r="I616" s="93"/>
      <c r="J616" s="93"/>
      <c r="K616" s="93"/>
      <c r="L616" s="6"/>
      <c r="M616" s="8"/>
      <c r="N616" s="18"/>
      <c r="O616" s="10"/>
      <c r="P616" s="10"/>
      <c r="Q616" s="11"/>
      <c r="R616" s="43"/>
      <c r="V616" s="14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</row>
    <row r="617" spans="1:40" ht="22.5" customHeight="1" x14ac:dyDescent="0.55000000000000004">
      <c r="A617" s="5">
        <v>1000</v>
      </c>
      <c r="B617" s="52" t="s">
        <v>66</v>
      </c>
      <c r="C617" s="59"/>
      <c r="D617" s="60"/>
      <c r="E617" s="60"/>
      <c r="F617" s="60"/>
      <c r="G617" s="60"/>
      <c r="H617" s="29"/>
      <c r="I617" s="93"/>
      <c r="J617" s="93"/>
      <c r="K617" s="93"/>
      <c r="L617" s="6"/>
      <c r="M617" s="8"/>
      <c r="N617" s="9"/>
      <c r="O617" s="10"/>
      <c r="P617" s="10"/>
      <c r="Q617" s="11"/>
      <c r="R617" s="43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</row>
    <row r="618" spans="1:40" ht="22.5" customHeight="1" x14ac:dyDescent="0.55000000000000004">
      <c r="A618" s="5">
        <v>1000</v>
      </c>
      <c r="B618" s="52" t="s">
        <v>66</v>
      </c>
      <c r="C618" s="59"/>
      <c r="D618" s="60"/>
      <c r="E618" s="60"/>
      <c r="F618" s="60"/>
      <c r="G618" s="60"/>
      <c r="H618" s="93"/>
      <c r="I618" s="93"/>
      <c r="J618" s="93"/>
      <c r="K618" s="93"/>
      <c r="L618" s="6"/>
      <c r="M618" s="8"/>
      <c r="N618" s="21"/>
      <c r="O618" s="10"/>
      <c r="P618" s="10"/>
      <c r="Q618" s="11"/>
      <c r="R618" s="43"/>
      <c r="V618" s="14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</row>
    <row r="619" spans="1:40" ht="22.5" customHeight="1" x14ac:dyDescent="0.55000000000000004">
      <c r="A619" s="5">
        <v>1000</v>
      </c>
      <c r="B619" s="52" t="s">
        <v>66</v>
      </c>
      <c r="C619" s="59"/>
      <c r="D619" s="60"/>
      <c r="E619" s="60"/>
      <c r="F619" s="60"/>
      <c r="G619" s="60"/>
      <c r="H619" s="93"/>
      <c r="I619" s="93"/>
      <c r="J619" s="93"/>
      <c r="K619" s="93"/>
      <c r="L619" s="6"/>
      <c r="M619" s="8"/>
      <c r="N619" s="21"/>
      <c r="O619" s="10"/>
      <c r="P619" s="10"/>
      <c r="Q619" s="11"/>
      <c r="R619" s="43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</row>
    <row r="620" spans="1:40" ht="22.5" customHeight="1" x14ac:dyDescent="0.55000000000000004">
      <c r="A620" s="5">
        <v>1000</v>
      </c>
      <c r="B620" s="52" t="s">
        <v>66</v>
      </c>
      <c r="C620" s="59"/>
      <c r="D620" s="60"/>
      <c r="E620" s="60"/>
      <c r="F620" s="60"/>
      <c r="G620" s="60"/>
      <c r="H620" s="55"/>
      <c r="I620" s="23"/>
      <c r="J620" s="23"/>
      <c r="K620" s="24"/>
      <c r="L620" s="24"/>
      <c r="M620" s="8"/>
      <c r="N620" s="21"/>
      <c r="O620" s="10"/>
      <c r="P620" s="10"/>
      <c r="Q620" s="11"/>
      <c r="R620" s="43"/>
      <c r="V620" s="14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</row>
    <row r="621" spans="1:40" ht="22.5" customHeight="1" x14ac:dyDescent="0.55000000000000004">
      <c r="A621" s="5">
        <v>1000</v>
      </c>
      <c r="B621" s="52" t="s">
        <v>66</v>
      </c>
      <c r="C621" s="59"/>
      <c r="D621" s="60"/>
      <c r="E621" s="60"/>
      <c r="F621" s="60"/>
      <c r="G621" s="60"/>
      <c r="H621" s="15"/>
      <c r="I621" s="6"/>
      <c r="J621" s="25"/>
      <c r="K621" s="26"/>
      <c r="L621" s="24"/>
      <c r="M621" s="8"/>
      <c r="N621" s="21"/>
      <c r="O621" s="10"/>
      <c r="P621" s="10"/>
      <c r="Q621" s="11"/>
      <c r="R621" s="43"/>
      <c r="V621" s="14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</row>
    <row r="622" spans="1:40" ht="22.5" customHeight="1" x14ac:dyDescent="0.55000000000000004">
      <c r="A622" s="5">
        <v>1000</v>
      </c>
      <c r="B622" s="52" t="s">
        <v>66</v>
      </c>
      <c r="C622" s="59"/>
      <c r="D622" s="60"/>
      <c r="E622" s="60"/>
      <c r="F622" s="60"/>
      <c r="G622" s="60"/>
      <c r="H622" s="15"/>
      <c r="I622" s="25"/>
      <c r="J622" s="6"/>
      <c r="K622" s="25"/>
      <c r="L622" s="26"/>
      <c r="M622" s="8"/>
      <c r="N622" s="21"/>
      <c r="O622" s="10"/>
      <c r="P622" s="10"/>
      <c r="Q622" s="11"/>
      <c r="R622" s="43"/>
      <c r="V622" s="14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</row>
    <row r="623" spans="1:40" ht="22.5" customHeight="1" x14ac:dyDescent="0.55000000000000004">
      <c r="A623" s="5">
        <v>1000</v>
      </c>
      <c r="B623" s="52" t="s">
        <v>66</v>
      </c>
      <c r="C623" s="59"/>
      <c r="D623" s="60"/>
      <c r="E623" s="60"/>
      <c r="F623" s="60"/>
      <c r="G623" s="60"/>
      <c r="H623" s="15"/>
      <c r="I623" s="6"/>
      <c r="J623" s="6"/>
      <c r="K623" s="6"/>
      <c r="L623" s="25"/>
      <c r="M623" s="8"/>
      <c r="N623" s="21"/>
      <c r="O623" s="10"/>
      <c r="P623" s="10"/>
      <c r="Q623" s="11"/>
      <c r="R623" s="43"/>
      <c r="V623" s="14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</row>
    <row r="624" spans="1:40" ht="22.5" customHeight="1" x14ac:dyDescent="0.55000000000000004">
      <c r="A624" s="5">
        <v>1000</v>
      </c>
      <c r="B624" s="52" t="s">
        <v>66</v>
      </c>
      <c r="C624" s="59"/>
      <c r="D624" s="60"/>
      <c r="E624" s="60"/>
      <c r="F624" s="60"/>
      <c r="G624" s="60"/>
      <c r="H624" s="15"/>
      <c r="I624" s="6"/>
      <c r="J624" s="6"/>
      <c r="K624" s="6"/>
      <c r="L624" s="6"/>
      <c r="M624" s="8"/>
      <c r="N624" s="21"/>
      <c r="O624" s="10"/>
      <c r="P624" s="10"/>
      <c r="Q624" s="11"/>
      <c r="R624" s="43"/>
      <c r="V624" s="14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</row>
    <row r="625" spans="1:40" ht="22.5" customHeight="1" x14ac:dyDescent="0.55000000000000004">
      <c r="A625" s="5">
        <v>1000</v>
      </c>
      <c r="B625" s="52" t="s">
        <v>66</v>
      </c>
      <c r="C625" s="59"/>
      <c r="D625" s="60"/>
      <c r="E625" s="60"/>
      <c r="F625" s="60"/>
      <c r="G625" s="60"/>
      <c r="H625" s="15"/>
      <c r="I625" s="6"/>
      <c r="J625" s="6"/>
      <c r="K625" s="6"/>
      <c r="L625" s="6"/>
      <c r="M625" s="8"/>
      <c r="N625" s="21"/>
      <c r="O625" s="10"/>
      <c r="P625" s="10"/>
      <c r="Q625" s="11"/>
      <c r="R625" s="43"/>
      <c r="V625" s="14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</row>
    <row r="626" spans="1:40" ht="22.5" customHeight="1" x14ac:dyDescent="0.55000000000000004">
      <c r="A626" s="5">
        <v>1000</v>
      </c>
      <c r="B626" s="52" t="s">
        <v>66</v>
      </c>
      <c r="C626" s="59"/>
      <c r="D626" s="60"/>
      <c r="E626" s="60"/>
      <c r="F626" s="60"/>
      <c r="G626" s="60"/>
      <c r="H626" s="15"/>
      <c r="I626" s="6"/>
      <c r="J626" s="6"/>
      <c r="K626" s="6"/>
      <c r="L626" s="6"/>
      <c r="M626" s="8"/>
      <c r="N626" s="21"/>
      <c r="O626" s="10"/>
      <c r="P626" s="10"/>
      <c r="Q626" s="11"/>
      <c r="R626" s="43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</row>
    <row r="627" spans="1:40" ht="22.5" customHeight="1" x14ac:dyDescent="0.55000000000000004">
      <c r="A627" s="5">
        <v>1000</v>
      </c>
      <c r="B627" s="52" t="s">
        <v>66</v>
      </c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0"/>
      <c r="Q627" s="11"/>
      <c r="R627" s="43"/>
      <c r="V627" s="14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</row>
    <row r="628" spans="1:40" ht="22.5" customHeight="1" x14ac:dyDescent="0.55000000000000004">
      <c r="A628" s="5">
        <v>1000</v>
      </c>
      <c r="B628" s="52" t="s">
        <v>66</v>
      </c>
      <c r="C628" s="59"/>
      <c r="D628" s="60"/>
      <c r="E628" s="60"/>
      <c r="F628" s="60"/>
      <c r="G628" s="60"/>
      <c r="H628" s="15"/>
      <c r="I628" s="6"/>
      <c r="J628" s="23"/>
      <c r="K628" s="23"/>
      <c r="L628" s="7"/>
      <c r="M628" s="8"/>
      <c r="N628" s="21"/>
      <c r="O628" s="10"/>
      <c r="P628" s="10"/>
      <c r="Q628" s="11"/>
      <c r="R628" s="43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</row>
    <row r="629" spans="1:40" ht="22.5" customHeight="1" x14ac:dyDescent="0.55000000000000004">
      <c r="A629" s="5">
        <v>1000</v>
      </c>
      <c r="B629" s="52" t="s">
        <v>66</v>
      </c>
      <c r="C629" s="59"/>
      <c r="D629" s="60"/>
      <c r="E629" s="60"/>
      <c r="F629" s="60"/>
      <c r="G629" s="60"/>
      <c r="H629" s="15"/>
      <c r="I629" s="6"/>
      <c r="J629" s="6"/>
      <c r="K629" s="6"/>
      <c r="L629" s="6"/>
      <c r="M629" s="8"/>
      <c r="N629" s="21"/>
      <c r="O629" s="10"/>
      <c r="P629" s="10"/>
      <c r="Q629" s="11"/>
      <c r="R629" s="43"/>
      <c r="V629" s="14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</row>
    <row r="630" spans="1:40" ht="22.5" customHeight="1" x14ac:dyDescent="0.55000000000000004">
      <c r="A630" s="5">
        <v>1000</v>
      </c>
      <c r="B630" s="52" t="s">
        <v>66</v>
      </c>
      <c r="C630" s="59"/>
      <c r="D630" s="60"/>
      <c r="E630" s="60"/>
      <c r="F630" s="60"/>
      <c r="G630" s="60"/>
      <c r="H630" s="15"/>
      <c r="I630" s="6"/>
      <c r="J630" s="6"/>
      <c r="K630" s="6"/>
      <c r="L630" s="6"/>
      <c r="M630" s="8"/>
      <c r="N630" s="21"/>
      <c r="O630" s="10"/>
      <c r="P630" s="10"/>
      <c r="Q630" s="11"/>
      <c r="R630" s="43"/>
      <c r="V630" s="14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</row>
    <row r="631" spans="1:40" ht="22.5" customHeight="1" x14ac:dyDescent="0.55000000000000004">
      <c r="A631" s="5">
        <v>1000</v>
      </c>
      <c r="B631" s="52" t="s">
        <v>66</v>
      </c>
      <c r="C631" s="59"/>
      <c r="D631" s="60"/>
      <c r="E631" s="60"/>
      <c r="F631" s="60"/>
      <c r="G631" s="60"/>
      <c r="H631" s="15"/>
      <c r="I631" s="6"/>
      <c r="J631" s="6"/>
      <c r="K631" s="6"/>
      <c r="L631" s="7"/>
      <c r="M631" s="8"/>
      <c r="N631" s="21"/>
      <c r="O631" s="10"/>
      <c r="P631" s="10"/>
      <c r="Q631" s="11"/>
      <c r="R631" s="43"/>
      <c r="V631" s="14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</row>
    <row r="632" spans="1:40" x14ac:dyDescent="0.55000000000000004">
      <c r="A632" s="5">
        <v>1000</v>
      </c>
      <c r="B632" s="52" t="s">
        <v>66</v>
      </c>
      <c r="C632" s="59"/>
      <c r="D632" s="60"/>
      <c r="E632" s="60"/>
      <c r="F632" s="60"/>
      <c r="G632" s="60"/>
      <c r="H632" s="15"/>
      <c r="I632" s="6"/>
      <c r="J632" s="6"/>
      <c r="K632" s="6"/>
      <c r="L632" s="7"/>
      <c r="M632" s="8"/>
      <c r="N632" s="21"/>
      <c r="O632" s="10"/>
      <c r="P632" s="10"/>
      <c r="Q632" s="11"/>
      <c r="R632" s="43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</row>
    <row r="633" spans="1:40" x14ac:dyDescent="0.55000000000000004">
      <c r="A633" s="5">
        <v>1000</v>
      </c>
      <c r="B633" s="52" t="s">
        <v>66</v>
      </c>
      <c r="C633" s="59"/>
      <c r="D633" s="60"/>
      <c r="E633" s="60"/>
      <c r="F633" s="60"/>
      <c r="G633" s="60"/>
      <c r="H633" s="15"/>
      <c r="I633" s="6"/>
      <c r="J633" s="6"/>
      <c r="K633" s="6"/>
      <c r="L633" s="6"/>
      <c r="M633" s="8"/>
      <c r="N633" s="21"/>
      <c r="O633" s="10"/>
      <c r="P633" s="10"/>
      <c r="Q633" s="11"/>
      <c r="R633" s="43"/>
      <c r="V633" s="14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</row>
    <row r="634" spans="1:40" x14ac:dyDescent="0.55000000000000004">
      <c r="A634" s="5">
        <v>1000</v>
      </c>
      <c r="B634" s="52" t="s">
        <v>66</v>
      </c>
      <c r="C634" s="59"/>
      <c r="D634" s="60"/>
      <c r="E634" s="60"/>
      <c r="F634" s="60"/>
      <c r="G634" s="60"/>
      <c r="H634" s="15"/>
      <c r="I634" s="6"/>
      <c r="J634" s="6"/>
      <c r="K634" s="6"/>
      <c r="L634" s="6"/>
      <c r="M634" s="8"/>
      <c r="N634" s="21"/>
      <c r="O634" s="10"/>
      <c r="P634" s="10"/>
      <c r="Q634" s="11"/>
      <c r="R634" s="43"/>
      <c r="V634" s="14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</row>
    <row r="635" spans="1:40" ht="22.5" customHeight="1" x14ac:dyDescent="0.55000000000000004">
      <c r="A635" s="5">
        <v>1000</v>
      </c>
      <c r="B635" s="52" t="s">
        <v>66</v>
      </c>
      <c r="C635" s="59"/>
      <c r="D635" s="60"/>
      <c r="E635" s="60"/>
      <c r="F635" s="60"/>
      <c r="G635" s="60"/>
      <c r="H635" s="15"/>
      <c r="I635" s="6"/>
      <c r="J635" s="6"/>
      <c r="K635" s="7"/>
      <c r="L635" s="7"/>
      <c r="M635" s="8"/>
      <c r="N635" s="21"/>
      <c r="O635" s="10"/>
      <c r="P635" s="10"/>
      <c r="Q635" s="11"/>
      <c r="R635" s="43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</row>
    <row r="636" spans="1:40" ht="22.5" customHeight="1" x14ac:dyDescent="0.55000000000000004">
      <c r="A636" s="5">
        <v>1000</v>
      </c>
      <c r="B636" s="52" t="s">
        <v>66</v>
      </c>
      <c r="C636" s="59"/>
      <c r="D636" s="60"/>
      <c r="E636" s="60"/>
      <c r="F636" s="60"/>
      <c r="G636" s="60"/>
      <c r="H636" s="15"/>
      <c r="I636" s="6"/>
      <c r="J636" s="6"/>
      <c r="K636" s="6"/>
      <c r="L636" s="6"/>
      <c r="M636" s="8"/>
      <c r="N636" s="21"/>
      <c r="O636" s="10"/>
      <c r="P636" s="10"/>
      <c r="Q636" s="11"/>
      <c r="R636" s="43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</row>
    <row r="637" spans="1:40" ht="22.5" customHeight="1" x14ac:dyDescent="0.55000000000000004">
      <c r="A637" s="5">
        <v>1000</v>
      </c>
      <c r="B637" s="52" t="s">
        <v>66</v>
      </c>
      <c r="C637" s="59"/>
      <c r="D637" s="60"/>
      <c r="E637" s="60"/>
      <c r="F637" s="60"/>
      <c r="G637" s="60"/>
      <c r="H637" s="15"/>
      <c r="I637" s="6"/>
      <c r="J637" s="6"/>
      <c r="K637" s="6"/>
      <c r="L637" s="7"/>
      <c r="M637" s="8"/>
      <c r="N637" s="21"/>
      <c r="O637" s="10"/>
      <c r="P637" s="10"/>
      <c r="Q637" s="11"/>
      <c r="R637" s="43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</row>
    <row r="638" spans="1:40" ht="22.5" customHeight="1" x14ac:dyDescent="0.55000000000000004">
      <c r="A638" s="5">
        <v>1000</v>
      </c>
      <c r="B638" s="52" t="s">
        <v>66</v>
      </c>
      <c r="C638" s="59"/>
      <c r="D638" s="60"/>
      <c r="E638" s="60"/>
      <c r="F638" s="60"/>
      <c r="G638" s="60"/>
      <c r="H638" s="15"/>
      <c r="I638" s="6"/>
      <c r="J638" s="6"/>
      <c r="K638" s="6"/>
      <c r="L638" s="6"/>
      <c r="M638" s="8"/>
      <c r="N638" s="21"/>
      <c r="O638" s="10"/>
      <c r="P638" s="10"/>
      <c r="Q638" s="11"/>
      <c r="R638" s="43"/>
      <c r="V638" s="14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</row>
    <row r="639" spans="1:40" ht="22.5" customHeight="1" x14ac:dyDescent="0.55000000000000004">
      <c r="A639" s="5">
        <v>1000</v>
      </c>
      <c r="B639" s="52" t="s">
        <v>66</v>
      </c>
      <c r="C639" s="59"/>
      <c r="D639" s="60"/>
      <c r="E639" s="60"/>
      <c r="F639" s="60"/>
      <c r="G639" s="60"/>
      <c r="H639" s="15"/>
      <c r="I639" s="6"/>
      <c r="J639" s="6"/>
      <c r="K639" s="6"/>
      <c r="L639" s="7"/>
      <c r="M639" s="8"/>
      <c r="N639" s="21"/>
      <c r="O639" s="10"/>
      <c r="P639" s="10"/>
      <c r="Q639" s="11"/>
      <c r="R639" s="43"/>
      <c r="V639" s="14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</row>
    <row r="640" spans="1:40" ht="22.5" customHeight="1" x14ac:dyDescent="0.55000000000000004">
      <c r="A640" s="5">
        <v>1000</v>
      </c>
      <c r="B640" s="52" t="s">
        <v>66</v>
      </c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8"/>
      <c r="N640" s="21"/>
      <c r="O640" s="10"/>
      <c r="P640" s="10"/>
      <c r="Q640" s="11"/>
      <c r="R640" s="43"/>
      <c r="V640" s="14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</row>
    <row r="641" spans="1:40" ht="22.5" customHeight="1" x14ac:dyDescent="0.55000000000000004">
      <c r="A641" s="5">
        <v>1000</v>
      </c>
      <c r="B641" s="52" t="s">
        <v>66</v>
      </c>
      <c r="C641" s="59"/>
      <c r="D641" s="60"/>
      <c r="E641" s="60"/>
      <c r="F641" s="60"/>
      <c r="G641" s="60"/>
      <c r="H641" s="15"/>
      <c r="I641" s="6"/>
      <c r="J641" s="6"/>
      <c r="K641" s="6"/>
      <c r="L641" s="6"/>
      <c r="M641" s="8"/>
      <c r="N641" s="21"/>
      <c r="O641" s="10"/>
      <c r="P641" s="10"/>
      <c r="Q641" s="11"/>
      <c r="R641" s="43"/>
      <c r="V641" s="14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</row>
    <row r="642" spans="1:40" ht="22.5" customHeight="1" x14ac:dyDescent="0.55000000000000004">
      <c r="A642" s="5">
        <v>1000</v>
      </c>
      <c r="B642" s="52" t="s">
        <v>66</v>
      </c>
      <c r="C642" s="59"/>
      <c r="D642" s="60"/>
      <c r="E642" s="60"/>
      <c r="F642" s="60"/>
      <c r="G642" s="60"/>
      <c r="H642" s="15"/>
      <c r="I642" s="6"/>
      <c r="J642" s="7"/>
      <c r="K642" s="7"/>
      <c r="L642" s="6"/>
      <c r="M642" s="8"/>
      <c r="N642" s="21"/>
      <c r="O642" s="10"/>
      <c r="P642" s="10"/>
      <c r="Q642" s="11"/>
      <c r="R642" s="43"/>
      <c r="V642" s="14"/>
    </row>
    <row r="643" spans="1:40" ht="22.5" customHeight="1" x14ac:dyDescent="0.55000000000000004">
      <c r="A643" s="5">
        <v>1000</v>
      </c>
      <c r="B643" s="52" t="s">
        <v>66</v>
      </c>
      <c r="C643" s="59"/>
      <c r="D643" s="60"/>
      <c r="E643" s="60"/>
      <c r="F643" s="60"/>
      <c r="G643" s="60"/>
      <c r="H643" s="15"/>
      <c r="I643" s="6"/>
      <c r="J643" s="6"/>
      <c r="K643" s="6"/>
      <c r="L643" s="7"/>
      <c r="M643" s="8"/>
      <c r="N643" s="21"/>
      <c r="O643" s="10"/>
      <c r="P643" s="10"/>
      <c r="Q643" s="11"/>
      <c r="R643" s="43"/>
    </row>
    <row r="644" spans="1:40" ht="22.5" customHeight="1" x14ac:dyDescent="0.55000000000000004">
      <c r="A644" s="5">
        <v>1000</v>
      </c>
      <c r="B644" s="52" t="s">
        <v>66</v>
      </c>
      <c r="C644" s="59"/>
      <c r="D644" s="60"/>
      <c r="E644" s="60"/>
      <c r="F644" s="60"/>
      <c r="G644" s="60"/>
      <c r="H644" s="15"/>
      <c r="I644" s="6"/>
      <c r="J644" s="6"/>
      <c r="K644" s="6"/>
      <c r="L644" s="27"/>
      <c r="M644" s="8"/>
      <c r="N644" s="21"/>
      <c r="O644" s="10"/>
      <c r="P644" s="10"/>
      <c r="Q644" s="11"/>
      <c r="R644" s="43"/>
      <c r="V644" s="14"/>
    </row>
    <row r="645" spans="1:40" ht="22.5" customHeight="1" x14ac:dyDescent="0.55000000000000004">
      <c r="A645" s="5">
        <v>1000</v>
      </c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6"/>
      <c r="M645" s="8"/>
      <c r="N645" s="21"/>
      <c r="O645" s="10"/>
      <c r="P645" s="10"/>
      <c r="Q645" s="11"/>
      <c r="R645" s="43"/>
    </row>
    <row r="646" spans="1:40" ht="22.5" customHeight="1" x14ac:dyDescent="0.55000000000000004">
      <c r="A646" s="5">
        <v>1000</v>
      </c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7"/>
      <c r="M646" s="8"/>
      <c r="N646" s="21"/>
      <c r="O646" s="10"/>
      <c r="P646" s="10"/>
      <c r="Q646" s="11"/>
      <c r="R646" s="43"/>
      <c r="V646" s="14"/>
    </row>
    <row r="647" spans="1:40" ht="22.5" customHeight="1" x14ac:dyDescent="0.55000000000000004">
      <c r="A647" s="5">
        <v>1000</v>
      </c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27"/>
      <c r="M647" s="8"/>
      <c r="N647" s="21"/>
      <c r="O647" s="10"/>
      <c r="P647" s="10"/>
      <c r="Q647" s="11"/>
      <c r="R647" s="43"/>
    </row>
    <row r="648" spans="1:40" ht="22.5" customHeight="1" x14ac:dyDescent="0.55000000000000004">
      <c r="A648" s="5">
        <v>1000</v>
      </c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7"/>
      <c r="M648" s="8"/>
      <c r="N648" s="21"/>
      <c r="O648" s="10"/>
      <c r="P648" s="10"/>
      <c r="Q648" s="11"/>
      <c r="R648" s="43"/>
    </row>
    <row r="649" spans="1:40" ht="22.5" customHeight="1" x14ac:dyDescent="0.55000000000000004">
      <c r="A649" s="5">
        <v>1000</v>
      </c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</row>
    <row r="650" spans="1:40" ht="22.5" customHeight="1" x14ac:dyDescent="0.55000000000000004">
      <c r="A650" s="5">
        <v>1000</v>
      </c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7"/>
      <c r="M650" s="8"/>
      <c r="N650" s="21"/>
      <c r="O650" s="10"/>
      <c r="P650" s="10"/>
      <c r="Q650" s="11"/>
      <c r="R650" s="43"/>
      <c r="V650" s="14"/>
    </row>
    <row r="651" spans="1:40" ht="22.5" customHeight="1" x14ac:dyDescent="0.55000000000000004">
      <c r="A651" s="5">
        <v>1000</v>
      </c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7"/>
      <c r="M651" s="8"/>
      <c r="N651" s="21"/>
      <c r="O651" s="10"/>
      <c r="P651" s="10"/>
      <c r="Q651" s="11"/>
      <c r="R651" s="43"/>
      <c r="V651" s="14"/>
    </row>
    <row r="652" spans="1:40" ht="22.5" customHeight="1" x14ac:dyDescent="0.55000000000000004">
      <c r="A652" s="5">
        <v>1000</v>
      </c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7"/>
      <c r="M652" s="8"/>
      <c r="N652" s="21"/>
      <c r="O652" s="10"/>
      <c r="P652" s="10"/>
      <c r="Q652" s="11"/>
      <c r="R652" s="43"/>
      <c r="V652" s="14"/>
    </row>
    <row r="653" spans="1:40" ht="22.5" customHeight="1" x14ac:dyDescent="0.55000000000000004">
      <c r="A653" s="5">
        <v>1000</v>
      </c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</row>
    <row r="654" spans="1:40" ht="22.5" customHeight="1" x14ac:dyDescent="0.55000000000000004">
      <c r="A654" s="5">
        <v>1000</v>
      </c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</row>
    <row r="655" spans="1:40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</row>
    <row r="656" spans="1:40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6"/>
      <c r="L656" s="27"/>
      <c r="M656" s="8"/>
      <c r="N656" s="21"/>
      <c r="O656" s="10"/>
      <c r="P656" s="10"/>
      <c r="Q656" s="11"/>
      <c r="R656" s="43"/>
      <c r="V656" s="14"/>
    </row>
    <row r="657" spans="1:22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6"/>
      <c r="L657" s="7"/>
      <c r="M657" s="8"/>
      <c r="N657" s="21"/>
      <c r="O657" s="10"/>
      <c r="P657" s="10"/>
      <c r="Q657" s="11"/>
      <c r="R657" s="43"/>
    </row>
    <row r="658" spans="1:22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</row>
    <row r="659" spans="1:22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</row>
    <row r="660" spans="1:22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7"/>
      <c r="K660" s="7"/>
      <c r="L660" s="7"/>
      <c r="M660" s="8"/>
      <c r="N660" s="21"/>
      <c r="O660" s="10"/>
      <c r="P660" s="10"/>
      <c r="Q660" s="11"/>
      <c r="R660" s="43"/>
    </row>
    <row r="661" spans="1:22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</row>
    <row r="662" spans="1:22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6"/>
      <c r="L662" s="27"/>
      <c r="M662" s="8"/>
      <c r="N662" s="21"/>
      <c r="O662" s="10"/>
      <c r="P662" s="10"/>
      <c r="Q662" s="11"/>
      <c r="R662" s="43"/>
      <c r="V662" s="14"/>
    </row>
    <row r="663" spans="1:22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7"/>
      <c r="K663" s="7"/>
      <c r="L663" s="7"/>
      <c r="M663" s="8"/>
      <c r="N663" s="21"/>
      <c r="O663" s="10"/>
      <c r="P663" s="10"/>
      <c r="Q663" s="11"/>
      <c r="R663" s="43"/>
      <c r="V663" s="14"/>
    </row>
    <row r="664" spans="1:22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8"/>
      <c r="O664" s="10"/>
      <c r="P664" s="10"/>
      <c r="Q664" s="11"/>
      <c r="R664" s="43"/>
      <c r="V664" s="14"/>
    </row>
    <row r="665" spans="1:22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8"/>
      <c r="O665" s="10"/>
      <c r="P665" s="10"/>
      <c r="Q665" s="11"/>
      <c r="R665" s="43"/>
    </row>
    <row r="666" spans="1:22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8"/>
      <c r="O666" s="10"/>
      <c r="P666" s="10"/>
      <c r="Q666" s="11"/>
      <c r="R666" s="43"/>
      <c r="V666" s="14"/>
    </row>
    <row r="667" spans="1:22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8"/>
      <c r="O667" s="10"/>
      <c r="P667" s="10"/>
      <c r="Q667" s="11"/>
      <c r="R667" s="43"/>
    </row>
    <row r="668" spans="1:22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6"/>
      <c r="L668" s="24"/>
      <c r="M668" s="8"/>
      <c r="N668" s="28"/>
      <c r="O668" s="10"/>
      <c r="P668" s="10"/>
      <c r="Q668" s="11"/>
      <c r="R668" s="43"/>
      <c r="V668" s="14"/>
    </row>
    <row r="669" spans="1:22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6"/>
      <c r="L669" s="24"/>
      <c r="M669" s="8"/>
      <c r="N669" s="28"/>
      <c r="O669" s="10"/>
      <c r="P669" s="10"/>
      <c r="Q669" s="11"/>
      <c r="R669" s="43"/>
      <c r="V669" s="14"/>
    </row>
    <row r="670" spans="1:22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6"/>
      <c r="L670" s="24"/>
      <c r="M670" s="8"/>
      <c r="N670" s="21"/>
      <c r="O670" s="10"/>
      <c r="P670" s="10"/>
      <c r="Q670" s="11"/>
      <c r="R670" s="43"/>
    </row>
    <row r="671" spans="1:22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22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7"/>
      <c r="K672" s="7"/>
      <c r="L672" s="24"/>
      <c r="M672" s="8"/>
      <c r="N672" s="21"/>
      <c r="O672" s="10"/>
      <c r="P672" s="10"/>
      <c r="Q672" s="11"/>
      <c r="R672" s="43"/>
    </row>
    <row r="673" spans="1:23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7"/>
      <c r="K673" s="7"/>
      <c r="L673" s="7"/>
      <c r="M673" s="8"/>
      <c r="N673" s="21"/>
      <c r="O673" s="10"/>
      <c r="P673" s="10"/>
      <c r="Q673" s="11"/>
      <c r="R673" s="43"/>
      <c r="V673" s="14"/>
    </row>
    <row r="674" spans="1:23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3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7"/>
      <c r="K675" s="7"/>
      <c r="L675" s="6"/>
      <c r="M675" s="8"/>
      <c r="N675" s="21"/>
      <c r="O675" s="10"/>
      <c r="P675" s="10"/>
      <c r="Q675" s="11"/>
      <c r="R675" s="43"/>
      <c r="V675" s="14"/>
    </row>
    <row r="676" spans="1:23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7"/>
      <c r="K676" s="7"/>
      <c r="L676" s="7"/>
      <c r="M676" s="8"/>
      <c r="N676" s="21"/>
      <c r="O676" s="10"/>
      <c r="P676" s="10"/>
      <c r="Q676" s="11"/>
      <c r="R676" s="43"/>
    </row>
    <row r="677" spans="1:23" s="13" customFormat="1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28"/>
      <c r="Q677" s="3"/>
      <c r="R677" s="50"/>
      <c r="W677" s="3"/>
    </row>
    <row r="678" spans="1:23" s="13" customFormat="1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7"/>
      <c r="K678" s="7"/>
      <c r="L678" s="6"/>
      <c r="M678" s="8"/>
      <c r="N678" s="21"/>
      <c r="O678" s="10"/>
      <c r="P678" s="128"/>
      <c r="Q678" s="3"/>
      <c r="R678" s="50"/>
      <c r="W678" s="3"/>
    </row>
    <row r="679" spans="1:23" s="13" customFormat="1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7"/>
      <c r="K679" s="7"/>
      <c r="L679" s="7"/>
      <c r="M679" s="8"/>
      <c r="N679" s="21"/>
      <c r="O679" s="10"/>
      <c r="P679" s="128"/>
      <c r="Q679" s="3"/>
      <c r="R679" s="50"/>
      <c r="W679" s="3"/>
    </row>
    <row r="680" spans="1:23" s="13" customFormat="1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28"/>
      <c r="Q680" s="3"/>
      <c r="R680" s="50"/>
      <c r="W680" s="3"/>
    </row>
    <row r="681" spans="1:23" s="13" customFormat="1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7"/>
      <c r="K681" s="7"/>
      <c r="L681" s="6"/>
      <c r="M681" s="8"/>
      <c r="N681" s="21"/>
      <c r="O681" s="10"/>
      <c r="P681" s="128"/>
      <c r="Q681" s="3"/>
      <c r="R681" s="50"/>
      <c r="W681" s="3"/>
    </row>
    <row r="682" spans="1:23" s="13" customFormat="1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28"/>
      <c r="Q682" s="3"/>
      <c r="R682" s="50"/>
      <c r="W682" s="3"/>
    </row>
    <row r="683" spans="1:23" s="13" customFormat="1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28"/>
      <c r="Q683" s="3"/>
      <c r="R683" s="50"/>
      <c r="W683" s="3"/>
    </row>
    <row r="684" spans="1:23" s="13" customFormat="1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28"/>
      <c r="Q684" s="3"/>
      <c r="R684" s="50"/>
      <c r="W684" s="3"/>
    </row>
    <row r="685" spans="1:23" s="13" customFormat="1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28"/>
      <c r="Q685" s="3"/>
      <c r="R685" s="50"/>
      <c r="W685" s="3"/>
    </row>
    <row r="686" spans="1:23" s="13" customFormat="1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28"/>
      <c r="Q686" s="3"/>
      <c r="R686" s="50"/>
      <c r="W686" s="3"/>
    </row>
    <row r="687" spans="1:23" s="13" customFormat="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28"/>
      <c r="Q687" s="3"/>
      <c r="R687" s="50"/>
      <c r="W687" s="3"/>
    </row>
    <row r="688" spans="1:23" s="13" customFormat="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8"/>
      <c r="Q688" s="3"/>
      <c r="R688" s="50"/>
      <c r="W688" s="3"/>
    </row>
    <row r="689" spans="1:23" s="13" customFormat="1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21"/>
      <c r="O689" s="10"/>
      <c r="P689" s="128"/>
      <c r="Q689" s="3"/>
      <c r="R689" s="50"/>
      <c r="W689" s="3"/>
    </row>
    <row r="690" spans="1:23" s="13" customFormat="1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21"/>
      <c r="O690" s="10"/>
      <c r="P690" s="128"/>
      <c r="Q690" s="3"/>
      <c r="R690" s="50"/>
      <c r="W690" s="3"/>
    </row>
    <row r="691" spans="1:23" s="13" customFormat="1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21"/>
      <c r="O691" s="10"/>
      <c r="P691" s="128"/>
      <c r="Q691" s="3"/>
      <c r="R691" s="50"/>
      <c r="W691" s="3"/>
    </row>
    <row r="692" spans="1:23" s="13" customFormat="1" ht="22.5" customHeight="1" x14ac:dyDescent="0.55000000000000004">
      <c r="A692" s="5"/>
      <c r="B692" s="52"/>
      <c r="C692" s="59"/>
      <c r="D692" s="60"/>
      <c r="E692" s="60"/>
      <c r="F692" s="60"/>
      <c r="G692" s="60"/>
      <c r="H692" s="56"/>
      <c r="I692" s="7"/>
      <c r="J692" s="6"/>
      <c r="K692" s="7"/>
      <c r="L692" s="6"/>
      <c r="M692" s="8"/>
      <c r="N692" s="21"/>
      <c r="O692" s="10"/>
      <c r="P692" s="128"/>
      <c r="Q692" s="3"/>
      <c r="R692" s="50"/>
      <c r="W692" s="3"/>
    </row>
    <row r="693" spans="1:23" s="13" customFormat="1" ht="22.5" customHeight="1" x14ac:dyDescent="0.55000000000000004">
      <c r="A693" s="5"/>
      <c r="B693" s="52"/>
      <c r="C693" s="59"/>
      <c r="D693" s="60"/>
      <c r="E693" s="60"/>
      <c r="F693" s="60"/>
      <c r="G693" s="60"/>
      <c r="H693" s="22"/>
      <c r="I693" s="6"/>
      <c r="J693" s="6"/>
      <c r="K693" s="7"/>
      <c r="L693" s="6"/>
      <c r="M693" s="8"/>
      <c r="N693" s="21"/>
      <c r="O693" s="10"/>
      <c r="P693" s="128"/>
      <c r="Q693" s="3"/>
      <c r="R693" s="50"/>
      <c r="W693" s="3"/>
    </row>
    <row r="694" spans="1:23" s="13" customFormat="1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29"/>
      <c r="K694" s="7"/>
      <c r="L694" s="6"/>
      <c r="M694" s="8"/>
      <c r="N694" s="21"/>
      <c r="O694" s="10"/>
      <c r="P694" s="128"/>
      <c r="Q694" s="3"/>
      <c r="R694" s="50"/>
      <c r="W694" s="3"/>
    </row>
    <row r="695" spans="1:23" s="13" customFormat="1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29"/>
      <c r="L695" s="6"/>
      <c r="M695" s="8"/>
      <c r="N695" s="21"/>
      <c r="O695" s="10"/>
      <c r="P695" s="128"/>
      <c r="Q695" s="3"/>
      <c r="R695" s="50"/>
      <c r="W695" s="3"/>
    </row>
    <row r="696" spans="1:23" s="13" customFormat="1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29"/>
      <c r="M696" s="8"/>
      <c r="N696" s="21"/>
      <c r="O696" s="10"/>
      <c r="P696" s="128"/>
      <c r="Q696" s="3"/>
      <c r="R696" s="50"/>
      <c r="W696" s="3"/>
    </row>
    <row r="697" spans="1:23" s="13" customFormat="1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8"/>
      <c r="Q697" s="3"/>
      <c r="R697" s="50"/>
      <c r="W697" s="3"/>
    </row>
    <row r="698" spans="1:23" s="13" customFormat="1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28"/>
      <c r="Q698" s="3"/>
      <c r="R698" s="50"/>
      <c r="W698" s="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8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6"/>
      <c r="L702" s="6"/>
      <c r="M702" s="8"/>
      <c r="N702" s="21"/>
      <c r="O702" s="10"/>
      <c r="P702" s="128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8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7"/>
      <c r="M704" s="8"/>
      <c r="N704" s="21"/>
      <c r="O704" s="10"/>
      <c r="P704" s="128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6"/>
      <c r="L705" s="6"/>
      <c r="M705" s="8"/>
      <c r="N705" s="21"/>
      <c r="O705" s="10"/>
      <c r="P705" s="128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8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8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7"/>
      <c r="M708" s="8"/>
      <c r="N708" s="21"/>
      <c r="O708" s="10"/>
      <c r="P708" s="128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9"/>
      <c r="O709" s="10"/>
      <c r="P709" s="128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21"/>
      <c r="O710" s="10"/>
      <c r="P710" s="128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8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8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22"/>
      <c r="I713" s="7"/>
      <c r="J713" s="6"/>
      <c r="K713" s="7"/>
      <c r="L713" s="6"/>
      <c r="M713" s="8"/>
      <c r="N713" s="21"/>
      <c r="O713" s="10"/>
      <c r="P713" s="128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22"/>
      <c r="I714" s="6"/>
      <c r="J714" s="6"/>
      <c r="K714" s="7"/>
      <c r="L714" s="6"/>
      <c r="M714" s="8"/>
      <c r="N714" s="21"/>
      <c r="O714" s="10"/>
      <c r="P714" s="128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29"/>
      <c r="K715" s="7"/>
      <c r="L715" s="6"/>
      <c r="M715" s="8"/>
      <c r="N715" s="21"/>
      <c r="O715" s="10"/>
      <c r="P715" s="128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8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8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7"/>
      <c r="M718" s="8"/>
      <c r="N718" s="21"/>
      <c r="O718" s="10"/>
      <c r="P718" s="128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6"/>
      <c r="M719" s="8"/>
      <c r="N719" s="21"/>
      <c r="O719" s="10"/>
      <c r="P719" s="128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6"/>
      <c r="L720" s="7"/>
      <c r="M720" s="8"/>
      <c r="N720" s="21"/>
      <c r="O720" s="10"/>
      <c r="P720" s="128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8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8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9"/>
      <c r="O723" s="10"/>
      <c r="P723" s="128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30"/>
      <c r="P724" s="129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30"/>
      <c r="P725" s="129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30"/>
      <c r="P726" s="129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22"/>
      <c r="I727" s="7"/>
      <c r="J727" s="6"/>
      <c r="K727" s="7"/>
      <c r="L727" s="6"/>
      <c r="M727" s="8"/>
      <c r="N727" s="21"/>
      <c r="O727" s="10"/>
      <c r="P727" s="128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22"/>
      <c r="I728" s="6"/>
      <c r="J728" s="6"/>
      <c r="K728" s="7"/>
      <c r="L728" s="6"/>
      <c r="M728" s="8"/>
      <c r="N728" s="21"/>
      <c r="O728" s="10"/>
      <c r="P728" s="128"/>
      <c r="Q728" s="3"/>
      <c r="R728" s="50"/>
      <c r="W728" s="3"/>
    </row>
    <row r="729" spans="1:23" s="13" customFormat="1" ht="22.5" customHeight="1" x14ac:dyDescent="0.55000000000000004">
      <c r="A729" s="20"/>
      <c r="B729" s="52"/>
      <c r="C729" s="59"/>
      <c r="D729" s="60"/>
      <c r="E729" s="60"/>
      <c r="F729" s="60"/>
      <c r="G729" s="60"/>
      <c r="H729" s="15"/>
      <c r="I729" s="6"/>
      <c r="J729" s="29"/>
      <c r="K729" s="7"/>
      <c r="L729" s="6"/>
      <c r="M729" s="8"/>
      <c r="N729" s="21"/>
      <c r="O729" s="10"/>
      <c r="P729" s="128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8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8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6"/>
      <c r="L732" s="7"/>
      <c r="M732" s="8"/>
      <c r="N732" s="21"/>
      <c r="O732" s="10"/>
      <c r="P732" s="128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27"/>
      <c r="L733" s="6"/>
      <c r="M733" s="31"/>
      <c r="N733" s="21"/>
      <c r="O733" s="10"/>
      <c r="P733" s="128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6"/>
      <c r="L734" s="7"/>
      <c r="M734" s="31"/>
      <c r="N734" s="21"/>
      <c r="O734" s="10"/>
      <c r="P734" s="128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31"/>
      <c r="N735" s="21"/>
      <c r="O735" s="10"/>
      <c r="P735" s="128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31"/>
      <c r="N736" s="21"/>
      <c r="O736" s="10"/>
      <c r="P736" s="128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31"/>
      <c r="N737" s="9"/>
      <c r="O737" s="10"/>
      <c r="P737" s="128"/>
      <c r="Q737" s="3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30"/>
      <c r="P738" s="129"/>
      <c r="Q738" s="3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30"/>
      <c r="P739" s="129"/>
      <c r="Q739" s="3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30"/>
      <c r="P740" s="129"/>
      <c r="Q740" s="3"/>
      <c r="W740" s="3"/>
    </row>
    <row r="741" spans="1:23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31"/>
      <c r="N741" s="21"/>
      <c r="O741" s="10"/>
      <c r="P741" s="128"/>
    </row>
    <row r="742" spans="1:23" ht="22.5" customHeight="1" x14ac:dyDescent="0.55000000000000004">
      <c r="A742" s="5"/>
      <c r="B742" s="52"/>
      <c r="C742" s="59"/>
      <c r="D742" s="60"/>
      <c r="E742" s="60"/>
      <c r="F742" s="60"/>
      <c r="G742" s="60"/>
      <c r="H742" s="54"/>
      <c r="I742" s="6"/>
      <c r="J742" s="6"/>
      <c r="K742" s="7"/>
      <c r="L742" s="6"/>
      <c r="M742" s="31"/>
      <c r="N742" s="21"/>
      <c r="O742" s="10"/>
      <c r="P742" s="128"/>
    </row>
    <row r="743" spans="1:23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31"/>
      <c r="N743" s="21"/>
      <c r="O743" s="10"/>
      <c r="P743" s="128"/>
    </row>
    <row r="744" spans="1:23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31"/>
      <c r="N744" s="21"/>
      <c r="O744" s="10"/>
      <c r="P744" s="128"/>
    </row>
    <row r="745" spans="1:23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31"/>
      <c r="N745" s="21"/>
      <c r="O745" s="10"/>
      <c r="P745" s="128"/>
    </row>
    <row r="746" spans="1:23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31"/>
      <c r="N746" s="21"/>
      <c r="O746" s="10"/>
      <c r="P746" s="128"/>
    </row>
    <row r="747" spans="1:23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31"/>
      <c r="N747" s="21"/>
      <c r="O747" s="10"/>
      <c r="P747" s="128"/>
    </row>
    <row r="748" spans="1:23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31"/>
      <c r="N748" s="21"/>
      <c r="O748" s="10"/>
      <c r="P748" s="128"/>
    </row>
    <row r="749" spans="1:23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8"/>
    </row>
    <row r="750" spans="1:23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8"/>
    </row>
    <row r="751" spans="1:23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8"/>
    </row>
    <row r="752" spans="1:23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9"/>
    </row>
    <row r="753" spans="1:16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9"/>
    </row>
    <row r="754" spans="1:16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9"/>
    </row>
    <row r="755" spans="1:16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10"/>
      <c r="P755" s="128"/>
    </row>
    <row r="756" spans="1:16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10"/>
      <c r="P756" s="128"/>
    </row>
    <row r="757" spans="1:16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8"/>
    </row>
    <row r="758" spans="1:16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8"/>
    </row>
    <row r="759" spans="1:16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18"/>
      <c r="O759" s="10"/>
      <c r="P759" s="128"/>
    </row>
    <row r="760" spans="1:16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9"/>
      <c r="O760" s="10"/>
      <c r="P760" s="128"/>
    </row>
    <row r="761" spans="1:16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8"/>
    </row>
    <row r="762" spans="1:16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8"/>
    </row>
    <row r="763" spans="1:16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8"/>
    </row>
    <row r="764" spans="1:16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8"/>
      <c r="N764" s="21"/>
      <c r="O764" s="10"/>
      <c r="P764" s="128"/>
    </row>
    <row r="765" spans="1:16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10"/>
      <c r="P765" s="128"/>
    </row>
    <row r="766" spans="1:16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10"/>
      <c r="P766" s="128"/>
    </row>
    <row r="767" spans="1:16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10"/>
      <c r="P767" s="128"/>
    </row>
    <row r="768" spans="1:16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10"/>
      <c r="P768" s="128"/>
    </row>
    <row r="769" spans="1:16" ht="22.5" customHeight="1" x14ac:dyDescent="0.55000000000000004">
      <c r="A769" s="20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10"/>
      <c r="P769" s="128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10"/>
      <c r="P770" s="128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18"/>
      <c r="O771" s="10"/>
      <c r="P771" s="128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18"/>
      <c r="O772" s="10"/>
      <c r="P772" s="128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18"/>
      <c r="O773" s="10"/>
      <c r="P773" s="128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18"/>
      <c r="O774" s="10"/>
      <c r="P774" s="128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18"/>
      <c r="O775" s="10"/>
      <c r="P775" s="128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18"/>
      <c r="O776" s="10"/>
      <c r="P776" s="128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18"/>
      <c r="O777" s="10"/>
      <c r="P777" s="128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18"/>
      <c r="O778" s="10"/>
      <c r="P778" s="128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18"/>
      <c r="O779" s="10"/>
      <c r="P779" s="128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18"/>
      <c r="O780" s="10"/>
      <c r="P780" s="128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8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8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18"/>
      <c r="O783" s="10"/>
      <c r="P783" s="128"/>
    </row>
    <row r="784" spans="1:16" ht="22.5" customHeight="1" x14ac:dyDescent="0.55000000000000004">
      <c r="A784" s="20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18"/>
      <c r="O784" s="10"/>
      <c r="P784" s="128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9"/>
      <c r="O785" s="10"/>
      <c r="P785" s="128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9"/>
      <c r="O786" s="10"/>
      <c r="P786" s="128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8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8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8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9"/>
      <c r="O790" s="10"/>
      <c r="P790" s="128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8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8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9"/>
      <c r="O793" s="10"/>
      <c r="P793" s="128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6"/>
      <c r="O794" s="10"/>
      <c r="P794" s="128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6"/>
      <c r="O795" s="10"/>
      <c r="P795" s="128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6"/>
      <c r="O796" s="10"/>
      <c r="P796" s="128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6"/>
      <c r="O797" s="10"/>
      <c r="P797" s="128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6"/>
      <c r="O798" s="10"/>
      <c r="P798" s="128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6"/>
      <c r="O799" s="10"/>
      <c r="P799" s="128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6"/>
      <c r="O800" s="10"/>
      <c r="P800" s="128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8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8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21"/>
      <c r="O803" s="10"/>
      <c r="P803" s="128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21"/>
      <c r="O804" s="10"/>
      <c r="P804" s="128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21"/>
      <c r="O805" s="10"/>
      <c r="P805" s="128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21"/>
      <c r="O806" s="10"/>
      <c r="P806" s="128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21"/>
      <c r="O807" s="10"/>
      <c r="P807" s="128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21"/>
      <c r="O808" s="10"/>
      <c r="P808" s="128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21"/>
      <c r="O809" s="10"/>
      <c r="P809" s="128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21"/>
      <c r="O810" s="10"/>
      <c r="P810" s="128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21"/>
      <c r="O811" s="10"/>
      <c r="P811" s="128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6"/>
      <c r="O812" s="10"/>
      <c r="P812" s="128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8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8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32"/>
      <c r="O815" s="10"/>
      <c r="P815" s="128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9"/>
      <c r="O816" s="10"/>
      <c r="P816" s="128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8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8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8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8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8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8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8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33"/>
      <c r="O824" s="10"/>
      <c r="P824" s="128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8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9"/>
      <c r="O826" s="10"/>
      <c r="P826" s="128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33"/>
      <c r="O827" s="10"/>
      <c r="P827" s="128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9"/>
      <c r="O828" s="10"/>
      <c r="P828" s="128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9"/>
      <c r="O829" s="10"/>
      <c r="P829" s="128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8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8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8"/>
    </row>
    <row r="833" spans="1:4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8"/>
    </row>
    <row r="834" spans="1:4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8"/>
    </row>
    <row r="835" spans="1:4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8"/>
    </row>
    <row r="836" spans="1:4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8"/>
    </row>
    <row r="837" spans="1:4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4"/>
      <c r="O837" s="10"/>
      <c r="P837" s="128"/>
    </row>
    <row r="838" spans="1:4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4"/>
      <c r="O838" s="10"/>
      <c r="P838" s="128"/>
    </row>
    <row r="839" spans="1:41" x14ac:dyDescent="0.55000000000000004">
      <c r="A839" s="5"/>
      <c r="B839" s="52"/>
      <c r="C839" s="59"/>
      <c r="D839" s="60"/>
      <c r="E839" s="60"/>
      <c r="F839" s="60"/>
      <c r="G839" s="60"/>
      <c r="H839" s="55"/>
      <c r="I839" s="7"/>
      <c r="J839" s="7"/>
      <c r="K839" s="7"/>
      <c r="L839" s="7"/>
      <c r="M839" s="35"/>
      <c r="N839" s="34"/>
      <c r="O839" s="10"/>
      <c r="P839" s="128"/>
    </row>
    <row r="840" spans="1:41" x14ac:dyDescent="0.55000000000000004">
      <c r="A840" s="36"/>
      <c r="B840" s="52"/>
      <c r="C840" s="59"/>
      <c r="D840" s="60"/>
      <c r="E840" s="60"/>
      <c r="F840" s="60"/>
      <c r="G840" s="60"/>
      <c r="H840" s="57"/>
      <c r="I840" s="37"/>
      <c r="J840" s="37"/>
      <c r="K840" s="38"/>
      <c r="L840" s="37"/>
      <c r="M840" s="39"/>
      <c r="N840" s="40"/>
      <c r="O840" s="41"/>
      <c r="P840" s="128"/>
    </row>
    <row r="841" spans="1:41" x14ac:dyDescent="0.55000000000000004">
      <c r="A841" s="42"/>
      <c r="B841" s="53"/>
      <c r="H841" s="58"/>
      <c r="I841" s="43"/>
      <c r="J841" s="43"/>
      <c r="K841" s="43"/>
      <c r="L841" s="43"/>
      <c r="M841" s="2"/>
      <c r="N841" s="44"/>
      <c r="O841" s="45"/>
      <c r="P841" s="127"/>
    </row>
    <row r="842" spans="1:41" x14ac:dyDescent="0.55000000000000004">
      <c r="A842" s="42"/>
      <c r="B842" s="53"/>
      <c r="H842" s="58"/>
      <c r="I842" s="43"/>
      <c r="J842" s="43"/>
      <c r="K842" s="43"/>
      <c r="L842" s="43"/>
      <c r="M842" s="2"/>
      <c r="N842" s="44"/>
      <c r="O842" s="45"/>
      <c r="P842" s="127"/>
    </row>
    <row r="843" spans="1:41" x14ac:dyDescent="0.55000000000000004">
      <c r="A843" s="42"/>
      <c r="B843" s="53"/>
      <c r="H843" s="58"/>
      <c r="I843" s="43"/>
      <c r="J843" s="43"/>
      <c r="K843" s="43"/>
      <c r="L843" s="43"/>
      <c r="M843" s="2"/>
      <c r="N843" s="44"/>
      <c r="O843" s="45"/>
      <c r="P843" s="127"/>
    </row>
    <row r="844" spans="1:41" x14ac:dyDescent="0.55000000000000004">
      <c r="A844" s="42"/>
      <c r="B844" s="53"/>
      <c r="H844" s="58"/>
      <c r="I844" s="43"/>
      <c r="J844" s="43"/>
      <c r="K844" s="43"/>
      <c r="L844" s="43"/>
      <c r="M844" s="2"/>
      <c r="N844" s="44"/>
      <c r="O844" s="45"/>
      <c r="P844" s="127"/>
    </row>
    <row r="845" spans="1:41" x14ac:dyDescent="0.55000000000000004">
      <c r="A845" s="42"/>
      <c r="B845" s="53"/>
      <c r="H845" s="58"/>
      <c r="I845" s="43"/>
      <c r="J845" s="43"/>
      <c r="K845" s="43"/>
      <c r="L845" s="43"/>
      <c r="M845" s="46"/>
      <c r="N845" s="42"/>
      <c r="O845" s="47"/>
    </row>
    <row r="846" spans="1:41" x14ac:dyDescent="0.55000000000000004">
      <c r="A846" s="42"/>
      <c r="B846" s="53"/>
      <c r="H846" s="58"/>
      <c r="I846" s="43"/>
      <c r="J846" s="43"/>
      <c r="K846" s="43"/>
      <c r="L846" s="43"/>
      <c r="M846" s="46"/>
      <c r="N846" s="42"/>
      <c r="O846" s="47"/>
    </row>
    <row r="847" spans="1:41" x14ac:dyDescent="0.55000000000000004">
      <c r="A847" s="42"/>
      <c r="B847" s="53"/>
      <c r="H847" s="58"/>
      <c r="I847" s="43"/>
      <c r="J847" s="43"/>
      <c r="K847" s="43"/>
      <c r="L847" s="43"/>
      <c r="M847" s="46"/>
      <c r="N847" s="42"/>
      <c r="O847" s="47"/>
    </row>
    <row r="848" spans="1:41" s="51" customFormat="1" x14ac:dyDescent="0.55000000000000004">
      <c r="A848" s="42"/>
      <c r="B848" s="53"/>
      <c r="C848" s="61"/>
      <c r="D848" s="62"/>
      <c r="E848" s="62"/>
      <c r="F848" s="62"/>
      <c r="G848" s="62"/>
      <c r="H848" s="58"/>
      <c r="I848" s="43"/>
      <c r="J848" s="43"/>
      <c r="K848" s="43"/>
      <c r="L848" s="43"/>
      <c r="M848" s="46"/>
      <c r="N848" s="42"/>
      <c r="O848" s="47"/>
      <c r="Q848" s="3"/>
      <c r="R848" s="13"/>
      <c r="S848" s="13"/>
      <c r="T848" s="13"/>
      <c r="U848" s="13"/>
      <c r="V848" s="1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s="51" customFormat="1" x14ac:dyDescent="0.55000000000000004">
      <c r="A849" s="42"/>
      <c r="B849" s="53"/>
      <c r="C849" s="61"/>
      <c r="D849" s="62"/>
      <c r="E849" s="62"/>
      <c r="F849" s="62"/>
      <c r="G849" s="62"/>
      <c r="H849" s="58"/>
      <c r="I849" s="43"/>
      <c r="J849" s="43"/>
      <c r="K849" s="43"/>
      <c r="L849" s="43"/>
      <c r="M849" s="46"/>
      <c r="N849" s="42"/>
      <c r="O849" s="47"/>
      <c r="Q849" s="3"/>
      <c r="R849" s="13"/>
      <c r="S849" s="13"/>
      <c r="T849" s="13"/>
      <c r="U849" s="13"/>
      <c r="V849" s="1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s="51" customFormat="1" x14ac:dyDescent="0.55000000000000004">
      <c r="A850" s="42"/>
      <c r="B850" s="53"/>
      <c r="C850" s="61"/>
      <c r="D850" s="62"/>
      <c r="E850" s="62"/>
      <c r="F850" s="62"/>
      <c r="G850" s="62"/>
      <c r="H850" s="58"/>
      <c r="I850" s="43"/>
      <c r="J850" s="43"/>
      <c r="K850" s="43"/>
      <c r="L850" s="43"/>
      <c r="M850" s="46"/>
      <c r="N850" s="42"/>
      <c r="O850" s="47"/>
      <c r="Q850" s="3"/>
      <c r="R850" s="13"/>
      <c r="S850" s="13"/>
      <c r="T850" s="13"/>
      <c r="U850" s="13"/>
      <c r="V850" s="1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</sheetData>
  <autoFilter ref="A2:AO654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22">
    <cfRule type="duplicateValues" dxfId="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3ACF-C3FC-43F2-9BF2-89C24E1C9F18}">
  <sheetPr>
    <pageSetUpPr fitToPage="1"/>
  </sheetPr>
  <dimension ref="A1:AQ716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3" sqref="P1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31">
        <v>40013807</v>
      </c>
      <c r="D3" s="110"/>
      <c r="E3" s="110"/>
      <c r="F3" s="110"/>
      <c r="G3" s="110"/>
      <c r="H3" s="111"/>
      <c r="I3" s="112"/>
      <c r="J3" s="112"/>
      <c r="K3" s="112"/>
      <c r="L3" s="113"/>
      <c r="M3" s="8"/>
      <c r="N3" s="91" t="s">
        <v>426</v>
      </c>
      <c r="O3" s="10">
        <v>1</v>
      </c>
      <c r="P3" s="10">
        <f>144</f>
        <v>144</v>
      </c>
      <c r="Q3" s="11" t="s">
        <v>76</v>
      </c>
      <c r="R3" s="43">
        <f>3600/P3</f>
        <v>25</v>
      </c>
      <c r="X3" s="122"/>
      <c r="Y3" s="50">
        <v>1</v>
      </c>
      <c r="Z3" s="50"/>
      <c r="AA3" s="50"/>
      <c r="AB3" s="50">
        <v>1</v>
      </c>
      <c r="AC3" s="121"/>
      <c r="AD3" s="122"/>
      <c r="AE3" s="122">
        <v>1</v>
      </c>
      <c r="AF3" s="122"/>
      <c r="AG3" s="122"/>
      <c r="AH3" s="122">
        <v>1</v>
      </c>
      <c r="AI3" s="122"/>
      <c r="AJ3" s="122"/>
      <c r="AK3" s="122">
        <v>1</v>
      </c>
      <c r="AL3" s="122"/>
      <c r="AM3" s="122"/>
      <c r="AN3" s="122">
        <v>1</v>
      </c>
    </row>
    <row r="4" spans="1:40" ht="22.5" customHeight="1" x14ac:dyDescent="0.55000000000000004">
      <c r="A4" s="5">
        <v>1000</v>
      </c>
      <c r="B4" s="52" t="s">
        <v>66</v>
      </c>
      <c r="C4" s="114"/>
      <c r="D4" s="133">
        <v>30023545</v>
      </c>
      <c r="E4" s="71"/>
      <c r="F4" s="71"/>
      <c r="G4" s="71"/>
      <c r="H4" s="115"/>
      <c r="I4" s="72"/>
      <c r="J4" s="72"/>
      <c r="K4" s="72"/>
      <c r="L4" s="116"/>
      <c r="M4" s="8"/>
      <c r="N4" s="91" t="s">
        <v>427</v>
      </c>
      <c r="O4" s="10">
        <f>O3</f>
        <v>1</v>
      </c>
      <c r="P4" s="10">
        <v>16</v>
      </c>
      <c r="Q4" s="11" t="s">
        <v>75</v>
      </c>
      <c r="R4" s="43">
        <f t="shared" ref="R4:R37" si="0">3600/P4</f>
        <v>225</v>
      </c>
      <c r="X4" s="122"/>
      <c r="Y4" s="50">
        <f t="shared" ref="Y4:Y37" si="1">$Y$1/R4</f>
        <v>4.4444444444444446</v>
      </c>
      <c r="Z4" s="50"/>
      <c r="AA4" s="50"/>
      <c r="AB4" s="50">
        <f t="shared" ref="AB4:AB37" si="2">$Y$1/R4</f>
        <v>4.4444444444444446</v>
      </c>
      <c r="AC4" s="121"/>
      <c r="AD4" s="122"/>
      <c r="AE4" s="122">
        <f t="shared" ref="AE4:AE37" si="3">$Y$1/R4</f>
        <v>4.4444444444444446</v>
      </c>
      <c r="AF4" s="122"/>
      <c r="AG4" s="122"/>
      <c r="AH4" s="122">
        <f t="shared" ref="AH4:AH37" si="4">$Y$1/R4</f>
        <v>4.4444444444444446</v>
      </c>
      <c r="AI4" s="122"/>
      <c r="AJ4" s="122"/>
      <c r="AK4" s="122">
        <f t="shared" ref="AK4:AK37" si="5">$Y$1/R4</f>
        <v>4.4444444444444446</v>
      </c>
      <c r="AL4" s="122"/>
      <c r="AM4" s="122"/>
      <c r="AN4" s="122">
        <f t="shared" ref="AN4:AN37" si="6">$Y$1/R4</f>
        <v>4.4444444444444446</v>
      </c>
    </row>
    <row r="5" spans="1:40" ht="22.5" customHeight="1" x14ac:dyDescent="0.55000000000000004">
      <c r="A5" s="5">
        <v>1000</v>
      </c>
      <c r="B5" s="52" t="s">
        <v>66</v>
      </c>
      <c r="C5" s="114"/>
      <c r="D5" s="71"/>
      <c r="E5" s="71"/>
      <c r="F5" s="124">
        <v>30022063</v>
      </c>
      <c r="G5" s="71"/>
      <c r="H5" s="71"/>
      <c r="I5" s="115"/>
      <c r="J5" s="72"/>
      <c r="K5" s="72"/>
      <c r="L5" s="116"/>
      <c r="M5" s="8"/>
      <c r="N5" s="91" t="s">
        <v>187</v>
      </c>
      <c r="O5" s="10">
        <f t="shared" ref="O5:O6" si="7">O4</f>
        <v>1</v>
      </c>
      <c r="P5" s="10">
        <v>24</v>
      </c>
      <c r="Q5" s="11" t="s">
        <v>84</v>
      </c>
      <c r="R5" s="43">
        <f>3600/P5</f>
        <v>150</v>
      </c>
      <c r="X5" s="122"/>
      <c r="Y5" s="50">
        <f t="shared" si="1"/>
        <v>6.666666666666667</v>
      </c>
      <c r="Z5" s="50"/>
      <c r="AA5" s="50"/>
      <c r="AB5" s="50">
        <f t="shared" si="2"/>
        <v>6.666666666666667</v>
      </c>
      <c r="AC5" s="121"/>
      <c r="AD5" s="122"/>
      <c r="AE5" s="122">
        <f t="shared" si="3"/>
        <v>6.666666666666667</v>
      </c>
      <c r="AF5" s="122"/>
      <c r="AG5" s="122"/>
      <c r="AH5" s="122">
        <f t="shared" si="4"/>
        <v>6.666666666666667</v>
      </c>
      <c r="AI5" s="122"/>
      <c r="AJ5" s="122"/>
      <c r="AK5" s="122">
        <f t="shared" si="5"/>
        <v>6.666666666666667</v>
      </c>
      <c r="AL5" s="122"/>
      <c r="AM5" s="122"/>
      <c r="AN5" s="122">
        <f t="shared" si="6"/>
        <v>6.666666666666667</v>
      </c>
    </row>
    <row r="6" spans="1:40" ht="22.5" customHeight="1" x14ac:dyDescent="0.55000000000000004">
      <c r="A6" s="5">
        <v>1000</v>
      </c>
      <c r="B6" s="52" t="s">
        <v>66</v>
      </c>
      <c r="C6" s="114"/>
      <c r="D6" s="64"/>
      <c r="E6" s="64"/>
      <c r="F6" s="71"/>
      <c r="G6" s="71">
        <v>30022064</v>
      </c>
      <c r="H6" s="71"/>
      <c r="I6" s="115"/>
      <c r="J6" s="72"/>
      <c r="K6" s="72"/>
      <c r="L6" s="116"/>
      <c r="M6" s="8"/>
      <c r="N6" s="91" t="s">
        <v>186</v>
      </c>
      <c r="O6" s="10">
        <f t="shared" si="7"/>
        <v>1</v>
      </c>
      <c r="P6" s="10">
        <v>63</v>
      </c>
      <c r="Q6" s="11" t="s">
        <v>72</v>
      </c>
      <c r="R6" s="43">
        <f t="shared" si="0"/>
        <v>57.142857142857146</v>
      </c>
      <c r="X6" s="122"/>
      <c r="Y6" s="50">
        <f t="shared" si="1"/>
        <v>17.5</v>
      </c>
      <c r="Z6" s="50"/>
      <c r="AA6" s="50"/>
      <c r="AB6" s="50">
        <f t="shared" si="2"/>
        <v>17.5</v>
      </c>
      <c r="AC6" s="121"/>
      <c r="AD6" s="122"/>
      <c r="AE6" s="122">
        <f t="shared" si="3"/>
        <v>17.5</v>
      </c>
      <c r="AF6" s="122"/>
      <c r="AG6" s="122"/>
      <c r="AH6" s="122">
        <f t="shared" si="4"/>
        <v>17.5</v>
      </c>
      <c r="AI6" s="122"/>
      <c r="AJ6" s="122"/>
      <c r="AK6" s="122">
        <f t="shared" si="5"/>
        <v>17.5</v>
      </c>
      <c r="AL6" s="122"/>
      <c r="AM6" s="122"/>
      <c r="AN6" s="122">
        <f t="shared" si="6"/>
        <v>17.5</v>
      </c>
    </row>
    <row r="7" spans="1:40" ht="22.5" customHeight="1" x14ac:dyDescent="0.55000000000000004">
      <c r="A7" s="5">
        <v>1000</v>
      </c>
      <c r="B7" s="52" t="s">
        <v>66</v>
      </c>
      <c r="C7" s="114"/>
      <c r="D7" s="71"/>
      <c r="E7" s="71"/>
      <c r="F7" s="124">
        <v>30022066</v>
      </c>
      <c r="G7" s="138"/>
      <c r="H7" s="71"/>
      <c r="I7" s="115"/>
      <c r="J7" s="72"/>
      <c r="K7" s="72"/>
      <c r="L7" s="116"/>
      <c r="M7" s="8"/>
      <c r="N7" s="91" t="s">
        <v>189</v>
      </c>
      <c r="O7" s="10">
        <f>O4</f>
        <v>1</v>
      </c>
      <c r="P7" s="10">
        <v>18</v>
      </c>
      <c r="Q7" s="11" t="s">
        <v>72</v>
      </c>
      <c r="R7" s="43">
        <f>3600/P7</f>
        <v>200</v>
      </c>
      <c r="X7" s="122"/>
      <c r="Y7" s="50">
        <v>1</v>
      </c>
      <c r="Z7" s="50"/>
      <c r="AA7" s="50"/>
      <c r="AB7" s="50">
        <v>1</v>
      </c>
      <c r="AC7" s="121"/>
      <c r="AD7" s="122"/>
      <c r="AE7" s="122">
        <v>1</v>
      </c>
      <c r="AF7" s="122"/>
      <c r="AG7" s="122"/>
      <c r="AH7" s="122">
        <v>1</v>
      </c>
      <c r="AI7" s="122"/>
      <c r="AJ7" s="122"/>
      <c r="AK7" s="122">
        <v>1</v>
      </c>
      <c r="AL7" s="122"/>
      <c r="AM7" s="122"/>
      <c r="AN7" s="122">
        <v>1</v>
      </c>
    </row>
    <row r="8" spans="1:40" ht="22.5" customHeight="1" x14ac:dyDescent="0.55000000000000004">
      <c r="A8" s="5">
        <v>1000</v>
      </c>
      <c r="B8" s="52" t="s">
        <v>66</v>
      </c>
      <c r="C8" s="114"/>
      <c r="D8" s="71"/>
      <c r="E8" s="71"/>
      <c r="F8" s="124">
        <v>30022111</v>
      </c>
      <c r="G8" s="71"/>
      <c r="H8" s="71"/>
      <c r="I8" s="115"/>
      <c r="J8" s="72"/>
      <c r="K8" s="72"/>
      <c r="L8" s="116"/>
      <c r="M8" s="8"/>
      <c r="N8" s="91" t="s">
        <v>196</v>
      </c>
      <c r="O8" s="10">
        <f>O4</f>
        <v>1</v>
      </c>
      <c r="P8" s="10">
        <v>40</v>
      </c>
      <c r="Q8" s="11" t="s">
        <v>73</v>
      </c>
      <c r="R8" s="43">
        <f t="shared" si="0"/>
        <v>90</v>
      </c>
      <c r="X8" s="122"/>
      <c r="Y8" s="50">
        <f t="shared" si="1"/>
        <v>11.111111111111111</v>
      </c>
      <c r="Z8" s="50"/>
      <c r="AA8" s="50"/>
      <c r="AB8" s="50">
        <f t="shared" si="2"/>
        <v>11.111111111111111</v>
      </c>
      <c r="AC8" s="121"/>
      <c r="AD8" s="122"/>
      <c r="AE8" s="122">
        <f t="shared" si="3"/>
        <v>11.111111111111111</v>
      </c>
      <c r="AF8" s="122"/>
      <c r="AG8" s="122"/>
      <c r="AH8" s="122">
        <f t="shared" si="4"/>
        <v>11.111111111111111</v>
      </c>
      <c r="AI8" s="122"/>
      <c r="AJ8" s="122"/>
      <c r="AK8" s="122">
        <f t="shared" si="5"/>
        <v>11.111111111111111</v>
      </c>
      <c r="AL8" s="122"/>
      <c r="AM8" s="122"/>
      <c r="AN8" s="122">
        <f t="shared" si="6"/>
        <v>11.111111111111111</v>
      </c>
    </row>
    <row r="9" spans="1:40" ht="22.5" customHeight="1" x14ac:dyDescent="0.55000000000000004">
      <c r="A9" s="5"/>
      <c r="B9" s="52"/>
      <c r="C9" s="114"/>
      <c r="D9" s="71"/>
      <c r="E9" s="71"/>
      <c r="F9" s="71"/>
      <c r="G9" s="124">
        <v>30023754</v>
      </c>
      <c r="H9" s="71"/>
      <c r="I9" s="115"/>
      <c r="J9" s="72"/>
      <c r="K9" s="72"/>
      <c r="L9" s="116"/>
      <c r="M9" s="8"/>
      <c r="N9" s="91" t="s">
        <v>468</v>
      </c>
      <c r="O9" s="10">
        <v>1</v>
      </c>
      <c r="P9" s="10">
        <v>9</v>
      </c>
      <c r="Q9" s="11" t="s">
        <v>72</v>
      </c>
      <c r="R9" s="43">
        <f>3600/P9</f>
        <v>400</v>
      </c>
      <c r="X9" s="122"/>
      <c r="Y9" s="50">
        <v>1</v>
      </c>
      <c r="Z9" s="50"/>
      <c r="AA9" s="50"/>
      <c r="AB9" s="50">
        <v>1</v>
      </c>
      <c r="AC9" s="121"/>
      <c r="AD9" s="122"/>
      <c r="AE9" s="122">
        <v>1</v>
      </c>
      <c r="AF9" s="122"/>
      <c r="AG9" s="122"/>
      <c r="AH9" s="122">
        <v>1</v>
      </c>
      <c r="AI9" s="122"/>
      <c r="AJ9" s="122"/>
      <c r="AK9" s="122">
        <v>1</v>
      </c>
      <c r="AL9" s="122"/>
      <c r="AM9" s="122"/>
      <c r="AN9" s="122">
        <v>1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64"/>
      <c r="E10" s="64"/>
      <c r="F10" s="71"/>
      <c r="G10" s="71"/>
      <c r="H10" s="124">
        <v>30023041</v>
      </c>
      <c r="I10" s="71"/>
      <c r="J10" s="71"/>
      <c r="K10" s="115"/>
      <c r="L10" s="116"/>
      <c r="M10" s="8"/>
      <c r="N10" s="91" t="s">
        <v>191</v>
      </c>
      <c r="O10" s="10">
        <f>O5</f>
        <v>1</v>
      </c>
      <c r="P10" s="10">
        <v>12</v>
      </c>
      <c r="Q10" s="11" t="s">
        <v>84</v>
      </c>
      <c r="R10" s="43">
        <f t="shared" si="0"/>
        <v>300</v>
      </c>
      <c r="X10" s="122"/>
      <c r="Y10" s="50">
        <f t="shared" si="1"/>
        <v>3.3333333333333335</v>
      </c>
      <c r="Z10" s="50"/>
      <c r="AA10" s="50"/>
      <c r="AB10" s="50">
        <f t="shared" si="2"/>
        <v>3.3333333333333335</v>
      </c>
      <c r="AC10" s="121"/>
      <c r="AD10" s="122"/>
      <c r="AE10" s="122">
        <f t="shared" si="3"/>
        <v>3.3333333333333335</v>
      </c>
      <c r="AF10" s="122"/>
      <c r="AG10" s="122"/>
      <c r="AH10" s="122">
        <f t="shared" si="4"/>
        <v>3.3333333333333335</v>
      </c>
      <c r="AI10" s="122"/>
      <c r="AJ10" s="122"/>
      <c r="AK10" s="122">
        <f t="shared" si="5"/>
        <v>3.3333333333333335</v>
      </c>
      <c r="AL10" s="122"/>
      <c r="AM10" s="122"/>
      <c r="AN10" s="122">
        <f t="shared" si="6"/>
        <v>3.3333333333333335</v>
      </c>
    </row>
    <row r="11" spans="1:40" ht="22.5" customHeight="1" x14ac:dyDescent="0.55000000000000004">
      <c r="A11" s="5">
        <v>1000</v>
      </c>
      <c r="B11" s="52" t="s">
        <v>66</v>
      </c>
      <c r="C11" s="114"/>
      <c r="D11" s="64"/>
      <c r="E11" s="64"/>
      <c r="F11" s="124">
        <v>30022067</v>
      </c>
      <c r="G11" s="71"/>
      <c r="H11" s="71"/>
      <c r="I11" s="71"/>
      <c r="J11" s="71"/>
      <c r="K11" s="71"/>
      <c r="L11" s="116"/>
      <c r="M11" s="8"/>
      <c r="N11" s="91" t="s">
        <v>197</v>
      </c>
      <c r="O11" s="10">
        <f>O4</f>
        <v>1</v>
      </c>
      <c r="P11" s="10">
        <v>40</v>
      </c>
      <c r="Q11" s="11" t="s">
        <v>73</v>
      </c>
      <c r="R11" s="43">
        <f t="shared" si="0"/>
        <v>90</v>
      </c>
      <c r="X11" s="122"/>
      <c r="Y11" s="50">
        <f t="shared" si="1"/>
        <v>11.111111111111111</v>
      </c>
      <c r="Z11" s="50"/>
      <c r="AA11" s="50"/>
      <c r="AB11" s="50">
        <f t="shared" si="2"/>
        <v>11.111111111111111</v>
      </c>
      <c r="AC11" s="121"/>
      <c r="AD11" s="122"/>
      <c r="AE11" s="122">
        <f t="shared" si="3"/>
        <v>11.111111111111111</v>
      </c>
      <c r="AF11" s="122"/>
      <c r="AG11" s="122"/>
      <c r="AH11" s="122">
        <f t="shared" si="4"/>
        <v>11.111111111111111</v>
      </c>
      <c r="AI11" s="122"/>
      <c r="AJ11" s="122"/>
      <c r="AK11" s="122">
        <f t="shared" si="5"/>
        <v>11.111111111111111</v>
      </c>
      <c r="AL11" s="122"/>
      <c r="AM11" s="122"/>
      <c r="AN11" s="122">
        <f t="shared" si="6"/>
        <v>11.111111111111111</v>
      </c>
    </row>
    <row r="12" spans="1:40" ht="22.5" customHeight="1" x14ac:dyDescent="0.55000000000000004">
      <c r="A12" s="5"/>
      <c r="B12" s="52"/>
      <c r="C12" s="114"/>
      <c r="D12" s="71"/>
      <c r="E12" s="71"/>
      <c r="F12" s="71"/>
      <c r="G12" s="124">
        <v>30023755</v>
      </c>
      <c r="H12" s="71"/>
      <c r="I12" s="115"/>
      <c r="J12" s="72"/>
      <c r="K12" s="72"/>
      <c r="L12" s="116"/>
      <c r="M12" s="8"/>
      <c r="N12" s="91" t="s">
        <v>470</v>
      </c>
      <c r="O12" s="10">
        <v>1</v>
      </c>
      <c r="P12" s="10">
        <v>9</v>
      </c>
      <c r="Q12" s="11" t="s">
        <v>72</v>
      </c>
      <c r="R12" s="43">
        <f>3600/P12</f>
        <v>400</v>
      </c>
      <c r="X12" s="122"/>
      <c r="Y12" s="50">
        <v>1</v>
      </c>
      <c r="Z12" s="50"/>
      <c r="AA12" s="50"/>
      <c r="AB12" s="50">
        <v>1</v>
      </c>
      <c r="AC12" s="121"/>
      <c r="AD12" s="122"/>
      <c r="AE12" s="122">
        <v>1</v>
      </c>
      <c r="AF12" s="122"/>
      <c r="AG12" s="122"/>
      <c r="AH12" s="122">
        <v>1</v>
      </c>
      <c r="AI12" s="122"/>
      <c r="AJ12" s="122"/>
      <c r="AK12" s="122">
        <v>1</v>
      </c>
      <c r="AL12" s="122"/>
      <c r="AM12" s="122"/>
      <c r="AN12" s="122">
        <v>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71"/>
      <c r="G13" s="71"/>
      <c r="H13" s="124">
        <v>30022068</v>
      </c>
      <c r="I13" s="71"/>
      <c r="J13" s="71"/>
      <c r="K13" s="71"/>
      <c r="L13" s="116"/>
      <c r="M13" s="8"/>
      <c r="N13" s="91" t="s">
        <v>192</v>
      </c>
      <c r="O13" s="10">
        <f>O5</f>
        <v>1</v>
      </c>
      <c r="P13" s="10">
        <v>12</v>
      </c>
      <c r="Q13" s="11" t="s">
        <v>84</v>
      </c>
      <c r="R13" s="43">
        <f t="shared" si="0"/>
        <v>300</v>
      </c>
      <c r="X13" s="122"/>
      <c r="Y13" s="50">
        <f t="shared" si="1"/>
        <v>3.3333333333333335</v>
      </c>
      <c r="Z13" s="50"/>
      <c r="AA13" s="50"/>
      <c r="AB13" s="50">
        <f t="shared" si="2"/>
        <v>3.3333333333333335</v>
      </c>
      <c r="AC13" s="121"/>
      <c r="AD13" s="122"/>
      <c r="AE13" s="122">
        <f t="shared" si="3"/>
        <v>3.3333333333333335</v>
      </c>
      <c r="AF13" s="122"/>
      <c r="AG13" s="122"/>
      <c r="AH13" s="122">
        <f t="shared" si="4"/>
        <v>3.3333333333333335</v>
      </c>
      <c r="AI13" s="122"/>
      <c r="AJ13" s="122"/>
      <c r="AK13" s="122">
        <f t="shared" si="5"/>
        <v>3.3333333333333335</v>
      </c>
      <c r="AL13" s="122"/>
      <c r="AM13" s="122"/>
      <c r="AN13" s="122">
        <f t="shared" si="6"/>
        <v>3.3333333333333335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133">
        <v>30023546</v>
      </c>
      <c r="E14" s="71"/>
      <c r="F14" s="71"/>
      <c r="G14" s="71"/>
      <c r="H14" s="71"/>
      <c r="I14" s="64"/>
      <c r="J14" s="64"/>
      <c r="K14" s="71"/>
      <c r="L14" s="116"/>
      <c r="M14" s="8"/>
      <c r="N14" s="91" t="s">
        <v>428</v>
      </c>
      <c r="O14" s="10">
        <f>O3</f>
        <v>1</v>
      </c>
      <c r="P14" s="10">
        <f>16</f>
        <v>16</v>
      </c>
      <c r="Q14" s="11" t="s">
        <v>75</v>
      </c>
      <c r="R14" s="43">
        <f t="shared" si="0"/>
        <v>225</v>
      </c>
      <c r="X14" s="122"/>
      <c r="Y14" s="50">
        <f t="shared" si="1"/>
        <v>4.4444444444444446</v>
      </c>
      <c r="Z14" s="50"/>
      <c r="AA14" s="50"/>
      <c r="AB14" s="50">
        <f t="shared" si="2"/>
        <v>4.4444444444444446</v>
      </c>
      <c r="AC14" s="121"/>
      <c r="AD14" s="122"/>
      <c r="AE14" s="122">
        <f t="shared" si="3"/>
        <v>4.4444444444444446</v>
      </c>
      <c r="AF14" s="122"/>
      <c r="AG14" s="122"/>
      <c r="AH14" s="122">
        <f t="shared" si="4"/>
        <v>4.4444444444444446</v>
      </c>
      <c r="AI14" s="122"/>
      <c r="AJ14" s="122"/>
      <c r="AK14" s="122">
        <f t="shared" si="5"/>
        <v>4.4444444444444446</v>
      </c>
      <c r="AL14" s="122"/>
      <c r="AM14" s="122"/>
      <c r="AN14" s="122">
        <f t="shared" si="6"/>
        <v>4.4444444444444446</v>
      </c>
    </row>
    <row r="15" spans="1:40" ht="22.5" customHeight="1" x14ac:dyDescent="0.55000000000000004">
      <c r="A15" s="5">
        <v>1000</v>
      </c>
      <c r="B15" s="52" t="s">
        <v>66</v>
      </c>
      <c r="C15" s="114"/>
      <c r="D15" s="71"/>
      <c r="E15" s="130">
        <v>30022058</v>
      </c>
      <c r="F15" s="71"/>
      <c r="G15" s="71"/>
      <c r="H15" s="71"/>
      <c r="I15" s="71"/>
      <c r="J15" s="64"/>
      <c r="K15" s="64"/>
      <c r="L15" s="116"/>
      <c r="M15" s="8"/>
      <c r="N15" s="91" t="s">
        <v>236</v>
      </c>
      <c r="O15" s="10">
        <f>O3</f>
        <v>1</v>
      </c>
      <c r="P15" s="10">
        <f>120+30+30</f>
        <v>180</v>
      </c>
      <c r="Q15" s="11" t="s">
        <v>74</v>
      </c>
      <c r="R15" s="43">
        <f t="shared" si="0"/>
        <v>20</v>
      </c>
      <c r="X15" s="122"/>
      <c r="Y15" s="50">
        <f t="shared" si="1"/>
        <v>50</v>
      </c>
      <c r="Z15" s="50"/>
      <c r="AA15" s="50"/>
      <c r="AB15" s="50">
        <f t="shared" si="2"/>
        <v>50</v>
      </c>
      <c r="AC15" s="121"/>
      <c r="AD15" s="122"/>
      <c r="AE15" s="122">
        <f t="shared" si="3"/>
        <v>50</v>
      </c>
      <c r="AF15" s="122"/>
      <c r="AG15" s="122"/>
      <c r="AH15" s="122">
        <f t="shared" si="4"/>
        <v>50</v>
      </c>
      <c r="AI15" s="122"/>
      <c r="AJ15" s="122"/>
      <c r="AK15" s="122">
        <f t="shared" si="5"/>
        <v>50</v>
      </c>
      <c r="AL15" s="122"/>
      <c r="AM15" s="122"/>
      <c r="AN15" s="122">
        <f t="shared" si="6"/>
        <v>50</v>
      </c>
    </row>
    <row r="16" spans="1:40" ht="22.5" customHeight="1" x14ac:dyDescent="0.55000000000000004">
      <c r="A16" s="5">
        <v>1000</v>
      </c>
      <c r="B16" s="52" t="s">
        <v>66</v>
      </c>
      <c r="C16" s="114"/>
      <c r="D16" s="71"/>
      <c r="E16" s="71"/>
      <c r="F16" s="71">
        <v>30022059</v>
      </c>
      <c r="G16" s="71"/>
      <c r="H16" s="71"/>
      <c r="I16" s="71"/>
      <c r="J16" s="64"/>
      <c r="K16" s="64"/>
      <c r="L16" s="116"/>
      <c r="M16" s="8"/>
      <c r="N16" s="91" t="s">
        <v>234</v>
      </c>
      <c r="O16" s="10">
        <f>O15</f>
        <v>1</v>
      </c>
      <c r="P16" s="10">
        <f>84+119+84+84</f>
        <v>371</v>
      </c>
      <c r="Q16" s="11" t="s">
        <v>73</v>
      </c>
      <c r="R16" s="43">
        <f t="shared" si="0"/>
        <v>9.703504043126685</v>
      </c>
      <c r="X16" s="122"/>
      <c r="Y16" s="50">
        <f t="shared" si="1"/>
        <v>103.05555555555556</v>
      </c>
      <c r="Z16" s="50"/>
      <c r="AA16" s="50"/>
      <c r="AB16" s="50">
        <f t="shared" si="2"/>
        <v>103.05555555555556</v>
      </c>
      <c r="AC16" s="121"/>
      <c r="AD16" s="122"/>
      <c r="AE16" s="122">
        <f t="shared" si="3"/>
        <v>103.05555555555556</v>
      </c>
      <c r="AF16" s="122"/>
      <c r="AG16" s="122"/>
      <c r="AH16" s="122">
        <f t="shared" si="4"/>
        <v>103.05555555555556</v>
      </c>
      <c r="AI16" s="122"/>
      <c r="AJ16" s="122"/>
      <c r="AK16" s="122">
        <f t="shared" si="5"/>
        <v>103.05555555555556</v>
      </c>
      <c r="AL16" s="122"/>
      <c r="AM16" s="122"/>
      <c r="AN16" s="122">
        <f t="shared" si="6"/>
        <v>103.05555555555556</v>
      </c>
    </row>
    <row r="17" spans="1:40" ht="22.5" customHeight="1" x14ac:dyDescent="0.55000000000000004">
      <c r="A17" s="5">
        <v>1000</v>
      </c>
      <c r="B17" s="52" t="s">
        <v>66</v>
      </c>
      <c r="C17" s="114"/>
      <c r="D17" s="64"/>
      <c r="E17" s="64"/>
      <c r="F17" s="64"/>
      <c r="G17" s="71">
        <v>30022073</v>
      </c>
      <c r="H17" s="71"/>
      <c r="I17" s="71"/>
      <c r="J17" s="64"/>
      <c r="K17" s="64"/>
      <c r="L17" s="116"/>
      <c r="M17" s="8"/>
      <c r="N17" s="91" t="s">
        <v>233</v>
      </c>
      <c r="O17" s="10">
        <f t="shared" ref="O17:O18" si="8">O16</f>
        <v>1</v>
      </c>
      <c r="P17" s="10">
        <f>75</f>
        <v>75</v>
      </c>
      <c r="Q17" s="11" t="s">
        <v>73</v>
      </c>
      <c r="R17" s="43">
        <f t="shared" si="0"/>
        <v>48</v>
      </c>
      <c r="X17" s="122"/>
      <c r="Y17" s="50">
        <f t="shared" si="1"/>
        <v>20.833333333333332</v>
      </c>
      <c r="Z17" s="50"/>
      <c r="AA17" s="50"/>
      <c r="AB17" s="50">
        <f t="shared" si="2"/>
        <v>20.833333333333332</v>
      </c>
      <c r="AC17" s="121"/>
      <c r="AD17" s="122"/>
      <c r="AE17" s="122">
        <f t="shared" si="3"/>
        <v>20.833333333333332</v>
      </c>
      <c r="AF17" s="122"/>
      <c r="AG17" s="122"/>
      <c r="AH17" s="122">
        <f t="shared" si="4"/>
        <v>20.833333333333332</v>
      </c>
      <c r="AI17" s="122"/>
      <c r="AJ17" s="122"/>
      <c r="AK17" s="122">
        <f t="shared" si="5"/>
        <v>20.833333333333332</v>
      </c>
      <c r="AL17" s="122"/>
      <c r="AM17" s="122"/>
      <c r="AN17" s="122">
        <f t="shared" si="6"/>
        <v>20.833333333333332</v>
      </c>
    </row>
    <row r="18" spans="1:40" ht="22.5" customHeight="1" x14ac:dyDescent="0.55000000000000004">
      <c r="A18" s="5">
        <v>1000</v>
      </c>
      <c r="B18" s="52" t="s">
        <v>66</v>
      </c>
      <c r="C18" s="114"/>
      <c r="D18" s="64"/>
      <c r="E18" s="64"/>
      <c r="F18" s="64"/>
      <c r="G18" s="64"/>
      <c r="H18" s="124">
        <v>30022074</v>
      </c>
      <c r="I18" s="71"/>
      <c r="J18" s="64"/>
      <c r="K18" s="64"/>
      <c r="L18" s="116"/>
      <c r="M18" s="8"/>
      <c r="N18" s="91" t="s">
        <v>231</v>
      </c>
      <c r="O18" s="10">
        <f t="shared" si="8"/>
        <v>1</v>
      </c>
      <c r="P18" s="10">
        <v>27</v>
      </c>
      <c r="Q18" s="11" t="s">
        <v>72</v>
      </c>
      <c r="R18" s="43">
        <f t="shared" si="0"/>
        <v>133.33333333333334</v>
      </c>
      <c r="X18" s="122"/>
      <c r="Y18" s="50">
        <f t="shared" si="1"/>
        <v>7.4999999999999991</v>
      </c>
      <c r="Z18" s="50"/>
      <c r="AA18" s="50"/>
      <c r="AB18" s="50">
        <f t="shared" si="2"/>
        <v>7.4999999999999991</v>
      </c>
      <c r="AC18" s="121"/>
      <c r="AD18" s="122"/>
      <c r="AE18" s="122">
        <f t="shared" si="3"/>
        <v>7.4999999999999991</v>
      </c>
      <c r="AF18" s="122"/>
      <c r="AG18" s="122"/>
      <c r="AH18" s="122">
        <f t="shared" si="4"/>
        <v>7.4999999999999991</v>
      </c>
      <c r="AI18" s="122"/>
      <c r="AJ18" s="122"/>
      <c r="AK18" s="122">
        <f t="shared" si="5"/>
        <v>7.4999999999999991</v>
      </c>
      <c r="AL18" s="122"/>
      <c r="AM18" s="122"/>
      <c r="AN18" s="122">
        <f t="shared" si="6"/>
        <v>7.4999999999999991</v>
      </c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64"/>
      <c r="F19" s="64"/>
      <c r="G19" s="64"/>
      <c r="H19" s="124">
        <v>30022075</v>
      </c>
      <c r="I19" s="138"/>
      <c r="J19" s="71"/>
      <c r="K19" s="64"/>
      <c r="L19" s="105"/>
      <c r="M19" s="8"/>
      <c r="N19" s="91" t="s">
        <v>227</v>
      </c>
      <c r="O19" s="10">
        <f>O14*2</f>
        <v>2</v>
      </c>
      <c r="P19" s="10">
        <v>12</v>
      </c>
      <c r="Q19" s="11" t="s">
        <v>475</v>
      </c>
      <c r="R19" s="43">
        <f t="shared" si="0"/>
        <v>300</v>
      </c>
      <c r="X19" s="122"/>
      <c r="Y19" s="50">
        <v>1</v>
      </c>
      <c r="Z19" s="50"/>
      <c r="AA19" s="50"/>
      <c r="AB19" s="50">
        <v>1</v>
      </c>
      <c r="AC19" s="121"/>
      <c r="AD19" s="122"/>
      <c r="AE19" s="122">
        <v>1</v>
      </c>
      <c r="AF19" s="122"/>
      <c r="AG19" s="122"/>
      <c r="AH19" s="122">
        <v>1</v>
      </c>
      <c r="AI19" s="122"/>
      <c r="AJ19" s="122"/>
      <c r="AK19" s="122">
        <v>1</v>
      </c>
      <c r="AL19" s="122"/>
      <c r="AM19" s="122"/>
      <c r="AN19" s="122">
        <v>1</v>
      </c>
    </row>
    <row r="20" spans="1:40" ht="22.5" customHeight="1" x14ac:dyDescent="0.55000000000000004">
      <c r="A20" s="5">
        <v>1000</v>
      </c>
      <c r="B20" s="52" t="s">
        <v>66</v>
      </c>
      <c r="C20" s="63"/>
      <c r="D20" s="64"/>
      <c r="E20" s="64"/>
      <c r="F20" s="64"/>
      <c r="G20" s="64"/>
      <c r="H20" s="124">
        <v>30022076</v>
      </c>
      <c r="I20" s="138"/>
      <c r="J20" s="71"/>
      <c r="K20" s="118"/>
      <c r="L20" s="105"/>
      <c r="M20" s="8"/>
      <c r="N20" s="91" t="s">
        <v>228</v>
      </c>
      <c r="O20" s="10">
        <f>O14</f>
        <v>1</v>
      </c>
      <c r="P20" s="10">
        <v>12</v>
      </c>
      <c r="Q20" s="11" t="s">
        <v>475</v>
      </c>
      <c r="R20" s="43">
        <f t="shared" si="0"/>
        <v>300</v>
      </c>
      <c r="X20" s="122"/>
      <c r="Y20" s="50">
        <v>1</v>
      </c>
      <c r="Z20" s="50"/>
      <c r="AA20" s="50"/>
      <c r="AB20" s="50">
        <v>1</v>
      </c>
      <c r="AC20" s="121"/>
      <c r="AD20" s="122"/>
      <c r="AE20" s="122">
        <v>1</v>
      </c>
      <c r="AF20" s="122"/>
      <c r="AG20" s="122"/>
      <c r="AH20" s="122">
        <v>1</v>
      </c>
      <c r="AI20" s="122"/>
      <c r="AJ20" s="122"/>
      <c r="AK20" s="122">
        <v>1</v>
      </c>
      <c r="AL20" s="122"/>
      <c r="AM20" s="122"/>
      <c r="AN20" s="122">
        <v>1</v>
      </c>
    </row>
    <row r="21" spans="1:40" ht="22.5" customHeight="1" x14ac:dyDescent="0.55000000000000004">
      <c r="A21" s="5">
        <v>1000</v>
      </c>
      <c r="B21" s="52" t="s">
        <v>66</v>
      </c>
      <c r="C21" s="114"/>
      <c r="D21" s="64"/>
      <c r="E21" s="64"/>
      <c r="F21" s="64"/>
      <c r="G21" s="71">
        <v>30022088</v>
      </c>
      <c r="H21" s="64"/>
      <c r="I21" s="64"/>
      <c r="J21" s="64"/>
      <c r="K21" s="64"/>
      <c r="L21" s="116"/>
      <c r="M21" s="8"/>
      <c r="N21" s="91" t="s">
        <v>226</v>
      </c>
      <c r="O21" s="10">
        <f>O2</f>
        <v>0</v>
      </c>
      <c r="P21" s="10">
        <f>30</f>
        <v>30</v>
      </c>
      <c r="Q21" s="11" t="s">
        <v>73</v>
      </c>
      <c r="R21" s="43">
        <f t="shared" si="0"/>
        <v>120</v>
      </c>
      <c r="X21" s="122"/>
      <c r="Y21" s="50">
        <f t="shared" si="1"/>
        <v>8.3333333333333339</v>
      </c>
      <c r="Z21" s="50"/>
      <c r="AA21" s="50"/>
      <c r="AB21" s="50">
        <f t="shared" si="2"/>
        <v>8.3333333333333339</v>
      </c>
      <c r="AC21" s="121"/>
      <c r="AD21" s="122"/>
      <c r="AE21" s="122">
        <f t="shared" si="3"/>
        <v>8.3333333333333339</v>
      </c>
      <c r="AF21" s="122"/>
      <c r="AG21" s="122"/>
      <c r="AH21" s="122">
        <f t="shared" si="4"/>
        <v>8.3333333333333339</v>
      </c>
      <c r="AI21" s="122"/>
      <c r="AJ21" s="122"/>
      <c r="AK21" s="122">
        <f t="shared" si="5"/>
        <v>8.3333333333333339</v>
      </c>
      <c r="AL21" s="122"/>
      <c r="AM21" s="122"/>
      <c r="AN21" s="122">
        <f t="shared" si="6"/>
        <v>8.3333333333333339</v>
      </c>
    </row>
    <row r="22" spans="1:40" ht="22.5" customHeight="1" x14ac:dyDescent="0.55000000000000004">
      <c r="A22" s="5">
        <v>1000</v>
      </c>
      <c r="B22" s="52" t="s">
        <v>66</v>
      </c>
      <c r="C22" s="114"/>
      <c r="D22" s="64"/>
      <c r="E22" s="64"/>
      <c r="F22" s="64"/>
      <c r="G22" s="71"/>
      <c r="H22" s="71"/>
      <c r="I22" s="71">
        <v>30022089</v>
      </c>
      <c r="J22" s="64"/>
      <c r="K22" s="64"/>
      <c r="L22" s="116"/>
      <c r="M22" s="8"/>
      <c r="N22" s="91" t="s">
        <v>224</v>
      </c>
      <c r="O22" s="10">
        <f>O21</f>
        <v>0</v>
      </c>
      <c r="P22" s="10">
        <v>18</v>
      </c>
      <c r="Q22" s="11" t="s">
        <v>72</v>
      </c>
      <c r="R22" s="43">
        <f t="shared" si="0"/>
        <v>200</v>
      </c>
      <c r="X22" s="122"/>
      <c r="Y22" s="50">
        <f t="shared" si="1"/>
        <v>5</v>
      </c>
      <c r="Z22" s="50"/>
      <c r="AA22" s="50"/>
      <c r="AB22" s="50">
        <f t="shared" si="2"/>
        <v>5</v>
      </c>
      <c r="AC22" s="121"/>
      <c r="AD22" s="122"/>
      <c r="AE22" s="122">
        <f t="shared" si="3"/>
        <v>5</v>
      </c>
      <c r="AF22" s="122"/>
      <c r="AG22" s="122"/>
      <c r="AH22" s="122">
        <f t="shared" si="4"/>
        <v>5</v>
      </c>
      <c r="AI22" s="122"/>
      <c r="AJ22" s="122"/>
      <c r="AK22" s="122">
        <f t="shared" si="5"/>
        <v>5</v>
      </c>
      <c r="AL22" s="122"/>
      <c r="AM22" s="122"/>
      <c r="AN22" s="122">
        <f t="shared" si="6"/>
        <v>5</v>
      </c>
    </row>
    <row r="23" spans="1:40" ht="22.5" customHeight="1" x14ac:dyDescent="0.55000000000000004">
      <c r="A23" s="5">
        <v>1000</v>
      </c>
      <c r="B23" s="52" t="s">
        <v>66</v>
      </c>
      <c r="C23" s="114"/>
      <c r="D23" s="64"/>
      <c r="E23" s="64"/>
      <c r="F23" s="64"/>
      <c r="G23" s="64"/>
      <c r="H23" s="64"/>
      <c r="I23" s="64"/>
      <c r="J23" s="71">
        <v>30022090</v>
      </c>
      <c r="K23" s="71"/>
      <c r="L23" s="116"/>
      <c r="M23" s="8"/>
      <c r="N23" s="91" t="s">
        <v>223</v>
      </c>
      <c r="O23" s="10">
        <f t="shared" ref="O23" si="9">O22</f>
        <v>0</v>
      </c>
      <c r="P23" s="10">
        <v>24</v>
      </c>
      <c r="Q23" s="11" t="s">
        <v>84</v>
      </c>
      <c r="R23" s="43">
        <f t="shared" si="0"/>
        <v>150</v>
      </c>
      <c r="X23" s="122"/>
      <c r="Y23" s="50">
        <f t="shared" si="1"/>
        <v>6.666666666666667</v>
      </c>
      <c r="Z23" s="50"/>
      <c r="AA23" s="50"/>
      <c r="AB23" s="50">
        <f t="shared" si="2"/>
        <v>6.666666666666667</v>
      </c>
      <c r="AC23" s="121"/>
      <c r="AD23" s="122"/>
      <c r="AE23" s="122">
        <f t="shared" si="3"/>
        <v>6.666666666666667</v>
      </c>
      <c r="AF23" s="122"/>
      <c r="AG23" s="122"/>
      <c r="AH23" s="122">
        <f t="shared" si="4"/>
        <v>6.666666666666667</v>
      </c>
      <c r="AI23" s="122"/>
      <c r="AJ23" s="122"/>
      <c r="AK23" s="122">
        <f t="shared" si="5"/>
        <v>6.666666666666667</v>
      </c>
      <c r="AL23" s="122"/>
      <c r="AM23" s="122"/>
      <c r="AN23" s="122">
        <f t="shared" si="6"/>
        <v>6.666666666666667</v>
      </c>
    </row>
    <row r="24" spans="1:40" ht="22.5" customHeight="1" x14ac:dyDescent="0.55000000000000004">
      <c r="A24" s="5">
        <v>1000</v>
      </c>
      <c r="B24" s="52" t="s">
        <v>66</v>
      </c>
      <c r="C24" s="114"/>
      <c r="D24" s="64"/>
      <c r="E24" s="64"/>
      <c r="F24" s="64"/>
      <c r="G24" s="64"/>
      <c r="H24" s="124">
        <v>30022091</v>
      </c>
      <c r="I24" s="71"/>
      <c r="J24" s="71"/>
      <c r="K24" s="64"/>
      <c r="L24" s="116"/>
      <c r="M24" s="8"/>
      <c r="N24" s="91" t="s">
        <v>219</v>
      </c>
      <c r="O24" s="10">
        <f>O21</f>
        <v>0</v>
      </c>
      <c r="P24" s="10">
        <v>9</v>
      </c>
      <c r="Q24" s="11" t="s">
        <v>72</v>
      </c>
      <c r="R24" s="43">
        <f t="shared" si="0"/>
        <v>400</v>
      </c>
      <c r="X24" s="122"/>
      <c r="Y24" s="50">
        <f t="shared" si="1"/>
        <v>2.5</v>
      </c>
      <c r="Z24" s="50"/>
      <c r="AA24" s="50"/>
      <c r="AB24" s="50">
        <f t="shared" si="2"/>
        <v>2.5</v>
      </c>
      <c r="AC24" s="121"/>
      <c r="AD24" s="122"/>
      <c r="AE24" s="122">
        <f t="shared" si="3"/>
        <v>2.5</v>
      </c>
      <c r="AF24" s="122"/>
      <c r="AG24" s="122"/>
      <c r="AH24" s="122">
        <f t="shared" si="4"/>
        <v>2.5</v>
      </c>
      <c r="AI24" s="122"/>
      <c r="AJ24" s="122"/>
      <c r="AK24" s="122">
        <f t="shared" si="5"/>
        <v>2.5</v>
      </c>
      <c r="AL24" s="122"/>
      <c r="AM24" s="122"/>
      <c r="AN24" s="122">
        <f t="shared" si="6"/>
        <v>2.5</v>
      </c>
    </row>
    <row r="25" spans="1:40" ht="22.5" customHeight="1" x14ac:dyDescent="0.55000000000000004">
      <c r="A25" s="5">
        <v>1000</v>
      </c>
      <c r="B25" s="52" t="s">
        <v>66</v>
      </c>
      <c r="C25" s="63"/>
      <c r="D25" s="64"/>
      <c r="E25" s="64"/>
      <c r="F25" s="64"/>
      <c r="G25" s="64"/>
      <c r="H25" s="124">
        <v>30022092</v>
      </c>
      <c r="I25" s="71"/>
      <c r="J25" s="71"/>
      <c r="K25" s="71"/>
      <c r="L25" s="105"/>
      <c r="M25" s="8"/>
      <c r="N25" s="91" t="s">
        <v>220</v>
      </c>
      <c r="O25" s="10">
        <f>O21</f>
        <v>0</v>
      </c>
      <c r="P25" s="10">
        <v>9</v>
      </c>
      <c r="Q25" s="11" t="s">
        <v>72</v>
      </c>
      <c r="R25" s="43">
        <f t="shared" si="0"/>
        <v>400</v>
      </c>
      <c r="X25" s="122"/>
      <c r="Y25" s="50">
        <f t="shared" si="1"/>
        <v>2.5</v>
      </c>
      <c r="Z25" s="50"/>
      <c r="AA25" s="50"/>
      <c r="AB25" s="50">
        <f t="shared" si="2"/>
        <v>2.5</v>
      </c>
      <c r="AC25" s="121"/>
      <c r="AD25" s="122"/>
      <c r="AE25" s="122">
        <f t="shared" si="3"/>
        <v>2.5</v>
      </c>
      <c r="AF25" s="122"/>
      <c r="AG25" s="122"/>
      <c r="AH25" s="122">
        <f t="shared" si="4"/>
        <v>2.5</v>
      </c>
      <c r="AI25" s="122"/>
      <c r="AJ25" s="122"/>
      <c r="AK25" s="122">
        <f t="shared" si="5"/>
        <v>2.5</v>
      </c>
      <c r="AL25" s="122"/>
      <c r="AM25" s="122"/>
      <c r="AN25" s="122">
        <f t="shared" si="6"/>
        <v>2.5</v>
      </c>
    </row>
    <row r="26" spans="1:40" ht="22.5" customHeight="1" x14ac:dyDescent="0.55000000000000004">
      <c r="A26" s="5">
        <v>1000</v>
      </c>
      <c r="B26" s="52" t="s">
        <v>66</v>
      </c>
      <c r="C26" s="114"/>
      <c r="D26" s="64"/>
      <c r="E26" s="64"/>
      <c r="F26" s="64"/>
      <c r="G26" s="71">
        <v>30022077</v>
      </c>
      <c r="H26" s="71"/>
      <c r="I26" s="71"/>
      <c r="J26" s="71"/>
      <c r="K26" s="64"/>
      <c r="L26" s="116"/>
      <c r="M26" s="8"/>
      <c r="N26" s="91" t="s">
        <v>205</v>
      </c>
      <c r="O26" s="10">
        <f>O16</f>
        <v>1</v>
      </c>
      <c r="P26" s="10">
        <f>15+20+50+40+16</f>
        <v>141</v>
      </c>
      <c r="Q26" s="11" t="s">
        <v>73</v>
      </c>
      <c r="R26" s="43">
        <f t="shared" si="0"/>
        <v>25.531914893617021</v>
      </c>
      <c r="X26" s="122"/>
      <c r="Y26" s="50">
        <f t="shared" si="1"/>
        <v>39.166666666666664</v>
      </c>
      <c r="Z26" s="50"/>
      <c r="AA26" s="50"/>
      <c r="AB26" s="50">
        <f t="shared" si="2"/>
        <v>39.166666666666664</v>
      </c>
      <c r="AC26" s="121"/>
      <c r="AD26" s="122"/>
      <c r="AE26" s="122">
        <f t="shared" si="3"/>
        <v>39.166666666666664</v>
      </c>
      <c r="AF26" s="122"/>
      <c r="AG26" s="122"/>
      <c r="AH26" s="122">
        <f t="shared" si="4"/>
        <v>39.166666666666664</v>
      </c>
      <c r="AI26" s="122"/>
      <c r="AJ26" s="122"/>
      <c r="AK26" s="122">
        <f t="shared" si="5"/>
        <v>39.166666666666664</v>
      </c>
      <c r="AL26" s="122"/>
      <c r="AM26" s="122"/>
      <c r="AN26" s="122">
        <f t="shared" si="6"/>
        <v>39.166666666666664</v>
      </c>
    </row>
    <row r="27" spans="1:40" ht="22.5" customHeight="1" x14ac:dyDescent="0.55000000000000004">
      <c r="A27" s="5">
        <v>1000</v>
      </c>
      <c r="B27" s="52" t="s">
        <v>66</v>
      </c>
      <c r="C27" s="114"/>
      <c r="D27" s="64"/>
      <c r="E27" s="64"/>
      <c r="F27" s="64"/>
      <c r="G27" s="71"/>
      <c r="H27" s="124">
        <v>30022078</v>
      </c>
      <c r="I27" s="71"/>
      <c r="J27" s="71"/>
      <c r="K27" s="64"/>
      <c r="L27" s="116"/>
      <c r="M27" s="8"/>
      <c r="N27" s="91" t="s">
        <v>200</v>
      </c>
      <c r="O27" s="10">
        <f>O26</f>
        <v>1</v>
      </c>
      <c r="P27" s="10">
        <v>27</v>
      </c>
      <c r="Q27" s="11" t="s">
        <v>72</v>
      </c>
      <c r="R27" s="43">
        <f t="shared" si="0"/>
        <v>133.33333333333334</v>
      </c>
      <c r="X27" s="122"/>
      <c r="Y27" s="50">
        <f t="shared" si="1"/>
        <v>7.4999999999999991</v>
      </c>
      <c r="Z27" s="50"/>
      <c r="AA27" s="50"/>
      <c r="AB27" s="50">
        <f t="shared" si="2"/>
        <v>7.4999999999999991</v>
      </c>
      <c r="AC27" s="121"/>
      <c r="AD27" s="122"/>
      <c r="AE27" s="122">
        <f t="shared" si="3"/>
        <v>7.4999999999999991</v>
      </c>
      <c r="AF27" s="122"/>
      <c r="AG27" s="122"/>
      <c r="AH27" s="122">
        <f t="shared" si="4"/>
        <v>7.4999999999999991</v>
      </c>
      <c r="AI27" s="122"/>
      <c r="AJ27" s="122"/>
      <c r="AK27" s="122">
        <f t="shared" si="5"/>
        <v>7.4999999999999991</v>
      </c>
      <c r="AL27" s="122"/>
      <c r="AM27" s="122"/>
      <c r="AN27" s="122">
        <f t="shared" si="6"/>
        <v>7.4999999999999991</v>
      </c>
    </row>
    <row r="28" spans="1:40" ht="22.5" customHeight="1" x14ac:dyDescent="0.55000000000000004">
      <c r="A28" s="5">
        <v>1000</v>
      </c>
      <c r="B28" s="52" t="s">
        <v>66</v>
      </c>
      <c r="C28" s="114"/>
      <c r="D28" s="64"/>
      <c r="E28" s="64"/>
      <c r="F28" s="64"/>
      <c r="G28" s="71"/>
      <c r="H28" s="71"/>
      <c r="I28" s="71">
        <v>30022079</v>
      </c>
      <c r="J28" s="71"/>
      <c r="K28" s="64"/>
      <c r="L28" s="116"/>
      <c r="M28" s="8"/>
      <c r="N28" s="91" t="s">
        <v>199</v>
      </c>
      <c r="O28" s="10">
        <f t="shared" ref="O28" si="10">O27</f>
        <v>1</v>
      </c>
      <c r="P28" s="10">
        <v>36</v>
      </c>
      <c r="Q28" s="11" t="s">
        <v>84</v>
      </c>
      <c r="R28" s="43">
        <f t="shared" si="0"/>
        <v>100</v>
      </c>
      <c r="X28" s="122"/>
      <c r="Y28" s="50">
        <f t="shared" si="1"/>
        <v>10</v>
      </c>
      <c r="Z28" s="50"/>
      <c r="AA28" s="50"/>
      <c r="AB28" s="50">
        <f t="shared" si="2"/>
        <v>10</v>
      </c>
      <c r="AC28" s="121"/>
      <c r="AD28" s="122"/>
      <c r="AE28" s="122">
        <f t="shared" si="3"/>
        <v>10</v>
      </c>
      <c r="AF28" s="122"/>
      <c r="AG28" s="122"/>
      <c r="AH28" s="122">
        <f t="shared" si="4"/>
        <v>10</v>
      </c>
      <c r="AI28" s="122"/>
      <c r="AJ28" s="122"/>
      <c r="AK28" s="122">
        <f t="shared" si="5"/>
        <v>10</v>
      </c>
      <c r="AL28" s="122"/>
      <c r="AM28" s="122"/>
      <c r="AN28" s="122">
        <f t="shared" si="6"/>
        <v>10</v>
      </c>
    </row>
    <row r="29" spans="1:40" ht="22.5" customHeight="1" x14ac:dyDescent="0.55000000000000004">
      <c r="A29" s="5">
        <v>1000</v>
      </c>
      <c r="B29" s="52" t="s">
        <v>66</v>
      </c>
      <c r="C29" s="63"/>
      <c r="D29" s="64"/>
      <c r="E29" s="64"/>
      <c r="F29" s="64"/>
      <c r="G29" s="71"/>
      <c r="H29" s="71">
        <v>30023044</v>
      </c>
      <c r="I29" s="71"/>
      <c r="J29" s="71"/>
      <c r="K29" s="71"/>
      <c r="L29" s="105"/>
      <c r="M29" s="8"/>
      <c r="N29" s="91" t="s">
        <v>213</v>
      </c>
      <c r="O29" s="10">
        <f>O26</f>
        <v>1</v>
      </c>
      <c r="P29" s="10">
        <f>50</f>
        <v>50</v>
      </c>
      <c r="Q29" s="11" t="s">
        <v>73</v>
      </c>
      <c r="R29" s="43">
        <f t="shared" si="0"/>
        <v>72</v>
      </c>
      <c r="X29" s="122"/>
      <c r="Y29" s="50">
        <f t="shared" si="1"/>
        <v>13.888888888888889</v>
      </c>
      <c r="Z29" s="50"/>
      <c r="AA29" s="50"/>
      <c r="AB29" s="50">
        <f t="shared" si="2"/>
        <v>13.888888888888889</v>
      </c>
      <c r="AC29" s="121"/>
      <c r="AD29" s="122"/>
      <c r="AE29" s="122">
        <f t="shared" si="3"/>
        <v>13.888888888888889</v>
      </c>
      <c r="AF29" s="122"/>
      <c r="AG29" s="122"/>
      <c r="AH29" s="122">
        <f t="shared" si="4"/>
        <v>13.888888888888889</v>
      </c>
      <c r="AI29" s="122"/>
      <c r="AJ29" s="122"/>
      <c r="AK29" s="122">
        <f t="shared" si="5"/>
        <v>13.888888888888889</v>
      </c>
      <c r="AL29" s="122"/>
      <c r="AM29" s="122"/>
      <c r="AN29" s="122">
        <f t="shared" si="6"/>
        <v>13.888888888888889</v>
      </c>
    </row>
    <row r="30" spans="1:40" ht="22.5" customHeight="1" x14ac:dyDescent="0.55000000000000004">
      <c r="A30" s="5">
        <v>1000</v>
      </c>
      <c r="B30" s="52" t="s">
        <v>66</v>
      </c>
      <c r="C30" s="114"/>
      <c r="D30" s="64"/>
      <c r="E30" s="64"/>
      <c r="F30" s="64"/>
      <c r="G30" s="71"/>
      <c r="H30" s="71"/>
      <c r="I30" s="71">
        <v>30023043</v>
      </c>
      <c r="J30" s="71"/>
      <c r="K30" s="71"/>
      <c r="L30" s="116"/>
      <c r="M30" s="8"/>
      <c r="N30" s="91" t="s">
        <v>210</v>
      </c>
      <c r="O30" s="10">
        <f>O29</f>
        <v>1</v>
      </c>
      <c r="P30" s="10">
        <v>24</v>
      </c>
      <c r="Q30" s="11" t="s">
        <v>84</v>
      </c>
      <c r="R30" s="43">
        <f t="shared" si="0"/>
        <v>150</v>
      </c>
      <c r="X30" s="122"/>
      <c r="Y30" s="50">
        <f t="shared" si="1"/>
        <v>6.666666666666667</v>
      </c>
      <c r="Z30" s="50"/>
      <c r="AA30" s="50"/>
      <c r="AB30" s="50">
        <f t="shared" si="2"/>
        <v>6.666666666666667</v>
      </c>
      <c r="AC30" s="121"/>
      <c r="AD30" s="122"/>
      <c r="AE30" s="122">
        <f t="shared" si="3"/>
        <v>6.666666666666667</v>
      </c>
      <c r="AF30" s="122"/>
      <c r="AG30" s="122"/>
      <c r="AH30" s="122">
        <f t="shared" si="4"/>
        <v>6.666666666666667</v>
      </c>
      <c r="AI30" s="122"/>
      <c r="AJ30" s="122"/>
      <c r="AK30" s="122">
        <f t="shared" si="5"/>
        <v>6.666666666666667</v>
      </c>
      <c r="AL30" s="122"/>
      <c r="AM30" s="122"/>
      <c r="AN30" s="122">
        <f t="shared" si="6"/>
        <v>6.666666666666667</v>
      </c>
    </row>
    <row r="31" spans="1:40" ht="22.5" customHeight="1" x14ac:dyDescent="0.55000000000000004">
      <c r="A31" s="5">
        <v>1000</v>
      </c>
      <c r="B31" s="52" t="s">
        <v>66</v>
      </c>
      <c r="C31" s="114"/>
      <c r="D31" s="64"/>
      <c r="E31" s="64"/>
      <c r="F31" s="64"/>
      <c r="G31" s="71"/>
      <c r="H31" s="71"/>
      <c r="I31" s="124">
        <v>30023032</v>
      </c>
      <c r="J31" s="71"/>
      <c r="K31" s="71"/>
      <c r="L31" s="116"/>
      <c r="M31" s="8"/>
      <c r="N31" s="91" t="s">
        <v>271</v>
      </c>
      <c r="O31" s="10">
        <f>O29</f>
        <v>1</v>
      </c>
      <c r="P31" s="10">
        <v>18</v>
      </c>
      <c r="Q31" s="11" t="s">
        <v>72</v>
      </c>
      <c r="R31" s="43">
        <f t="shared" ref="R31" si="11">3600/P31</f>
        <v>200</v>
      </c>
      <c r="X31" s="122"/>
      <c r="Y31" s="50">
        <f t="shared" ref="Y31" si="12">$Y$1/R31</f>
        <v>5</v>
      </c>
      <c r="Z31" s="50"/>
      <c r="AA31" s="50"/>
      <c r="AB31" s="50">
        <f t="shared" ref="AB31" si="13">$Y$1/R31</f>
        <v>5</v>
      </c>
      <c r="AC31" s="121"/>
      <c r="AD31" s="122"/>
      <c r="AE31" s="122">
        <f t="shared" ref="AE31" si="14">$Y$1/R31</f>
        <v>5</v>
      </c>
      <c r="AF31" s="122"/>
      <c r="AG31" s="122"/>
      <c r="AH31" s="122">
        <f t="shared" ref="AH31" si="15">$Y$1/R31</f>
        <v>5</v>
      </c>
      <c r="AI31" s="122"/>
      <c r="AJ31" s="122"/>
      <c r="AK31" s="122">
        <f t="shared" ref="AK31" si="16">$Y$1/R31</f>
        <v>5</v>
      </c>
      <c r="AL31" s="122"/>
      <c r="AM31" s="122"/>
      <c r="AN31" s="122">
        <f t="shared" ref="AN31" si="17">$Y$1/R31</f>
        <v>5</v>
      </c>
    </row>
    <row r="32" spans="1:40" ht="22.5" customHeight="1" x14ac:dyDescent="0.55000000000000004">
      <c r="A32" s="5">
        <v>1000</v>
      </c>
      <c r="B32" s="52" t="s">
        <v>66</v>
      </c>
      <c r="C32" s="114"/>
      <c r="D32" s="64"/>
      <c r="E32" s="64"/>
      <c r="F32" s="64"/>
      <c r="G32" s="71"/>
      <c r="H32" s="124">
        <v>30023048</v>
      </c>
      <c r="I32" s="71"/>
      <c r="J32" s="64"/>
      <c r="K32" s="64"/>
      <c r="L32" s="116"/>
      <c r="M32" s="8"/>
      <c r="N32" s="91" t="s">
        <v>215</v>
      </c>
      <c r="O32" s="10">
        <f>O26</f>
        <v>1</v>
      </c>
      <c r="P32" s="10">
        <v>12</v>
      </c>
      <c r="Q32" s="11" t="s">
        <v>84</v>
      </c>
      <c r="R32" s="43">
        <f t="shared" si="0"/>
        <v>300</v>
      </c>
      <c r="X32" s="122"/>
      <c r="Y32" s="50">
        <f t="shared" si="1"/>
        <v>3.3333333333333335</v>
      </c>
      <c r="Z32" s="50"/>
      <c r="AA32" s="50"/>
      <c r="AB32" s="50">
        <f t="shared" si="2"/>
        <v>3.3333333333333335</v>
      </c>
      <c r="AC32" s="121"/>
      <c r="AD32" s="122"/>
      <c r="AE32" s="122">
        <f t="shared" si="3"/>
        <v>3.3333333333333335</v>
      </c>
      <c r="AF32" s="122"/>
      <c r="AG32" s="122"/>
      <c r="AH32" s="122">
        <f t="shared" si="4"/>
        <v>3.3333333333333335</v>
      </c>
      <c r="AI32" s="122"/>
      <c r="AJ32" s="122"/>
      <c r="AK32" s="122">
        <f t="shared" si="5"/>
        <v>3.3333333333333335</v>
      </c>
      <c r="AL32" s="122"/>
      <c r="AM32" s="122"/>
      <c r="AN32" s="122">
        <f t="shared" si="6"/>
        <v>3.3333333333333335</v>
      </c>
    </row>
    <row r="33" spans="1:40" ht="22.5" customHeight="1" x14ac:dyDescent="0.55000000000000004">
      <c r="A33" s="5">
        <v>1000</v>
      </c>
      <c r="B33" s="52" t="s">
        <v>66</v>
      </c>
      <c r="C33" s="114"/>
      <c r="D33" s="64"/>
      <c r="E33" s="64"/>
      <c r="F33" s="64"/>
      <c r="G33" s="71">
        <v>30022083</v>
      </c>
      <c r="H33" s="71"/>
      <c r="I33" s="71"/>
      <c r="J33" s="71"/>
      <c r="K33" s="64"/>
      <c r="L33" s="116"/>
      <c r="M33" s="8"/>
      <c r="N33" s="91" t="s">
        <v>206</v>
      </c>
      <c r="O33" s="10">
        <f>O16</f>
        <v>1</v>
      </c>
      <c r="P33" s="10">
        <f>15+20+40+16</f>
        <v>91</v>
      </c>
      <c r="Q33" s="11" t="s">
        <v>73</v>
      </c>
      <c r="R33" s="43">
        <f t="shared" si="0"/>
        <v>39.560439560439562</v>
      </c>
      <c r="X33" s="122"/>
      <c r="Y33" s="50">
        <f t="shared" si="1"/>
        <v>25.277777777777775</v>
      </c>
      <c r="Z33" s="50"/>
      <c r="AA33" s="50"/>
      <c r="AB33" s="50">
        <f t="shared" si="2"/>
        <v>25.277777777777775</v>
      </c>
      <c r="AC33" s="121"/>
      <c r="AD33" s="122"/>
      <c r="AE33" s="122">
        <f t="shared" si="3"/>
        <v>25.277777777777775</v>
      </c>
      <c r="AF33" s="122"/>
      <c r="AG33" s="122"/>
      <c r="AH33" s="122">
        <f t="shared" si="4"/>
        <v>25.277777777777775</v>
      </c>
      <c r="AI33" s="122"/>
      <c r="AJ33" s="122"/>
      <c r="AK33" s="122">
        <f t="shared" si="5"/>
        <v>25.277777777777775</v>
      </c>
      <c r="AL33" s="122"/>
      <c r="AM33" s="122"/>
      <c r="AN33" s="122">
        <f t="shared" si="6"/>
        <v>25.277777777777775</v>
      </c>
    </row>
    <row r="34" spans="1:40" ht="22.5" customHeight="1" x14ac:dyDescent="0.55000000000000004">
      <c r="A34" s="5">
        <v>1000</v>
      </c>
      <c r="B34" s="52" t="s">
        <v>66</v>
      </c>
      <c r="C34" s="114"/>
      <c r="D34" s="64"/>
      <c r="E34" s="64"/>
      <c r="F34" s="64"/>
      <c r="G34" s="71"/>
      <c r="H34" s="124">
        <v>30022084</v>
      </c>
      <c r="I34" s="71"/>
      <c r="J34" s="71"/>
      <c r="K34" s="64"/>
      <c r="L34" s="116"/>
      <c r="M34" s="8"/>
      <c r="N34" s="91" t="s">
        <v>204</v>
      </c>
      <c r="O34" s="10">
        <f>O33</f>
        <v>1</v>
      </c>
      <c r="P34" s="10">
        <v>27</v>
      </c>
      <c r="Q34" s="11" t="s">
        <v>72</v>
      </c>
      <c r="R34" s="43">
        <f t="shared" si="0"/>
        <v>133.33333333333334</v>
      </c>
      <c r="X34" s="122"/>
      <c r="Y34" s="50">
        <f t="shared" si="1"/>
        <v>7.4999999999999991</v>
      </c>
      <c r="Z34" s="50"/>
      <c r="AA34" s="50"/>
      <c r="AB34" s="50">
        <f t="shared" si="2"/>
        <v>7.4999999999999991</v>
      </c>
      <c r="AC34" s="121"/>
      <c r="AD34" s="122"/>
      <c r="AE34" s="122">
        <f t="shared" si="3"/>
        <v>7.4999999999999991</v>
      </c>
      <c r="AF34" s="122"/>
      <c r="AG34" s="122"/>
      <c r="AH34" s="122">
        <f t="shared" si="4"/>
        <v>7.4999999999999991</v>
      </c>
      <c r="AI34" s="122"/>
      <c r="AJ34" s="122"/>
      <c r="AK34" s="122">
        <f t="shared" si="5"/>
        <v>7.4999999999999991</v>
      </c>
      <c r="AL34" s="122"/>
      <c r="AM34" s="122"/>
      <c r="AN34" s="122">
        <f t="shared" si="6"/>
        <v>7.4999999999999991</v>
      </c>
    </row>
    <row r="35" spans="1:40" ht="22.5" customHeight="1" x14ac:dyDescent="0.55000000000000004">
      <c r="A35" s="5">
        <v>1000</v>
      </c>
      <c r="B35" s="52" t="s">
        <v>66</v>
      </c>
      <c r="C35" s="114"/>
      <c r="D35" s="64"/>
      <c r="E35" s="64"/>
      <c r="F35" s="64"/>
      <c r="G35" s="71"/>
      <c r="H35" s="71"/>
      <c r="I35" s="71">
        <v>30022085</v>
      </c>
      <c r="J35" s="71"/>
      <c r="K35" s="64"/>
      <c r="L35" s="116"/>
      <c r="M35" s="8"/>
      <c r="N35" s="91" t="s">
        <v>203</v>
      </c>
      <c r="O35" s="10">
        <f t="shared" ref="O35" si="18">O34</f>
        <v>1</v>
      </c>
      <c r="P35" s="10">
        <v>36</v>
      </c>
      <c r="Q35" s="11" t="s">
        <v>84</v>
      </c>
      <c r="R35" s="43">
        <f t="shared" si="0"/>
        <v>100</v>
      </c>
      <c r="X35" s="122"/>
      <c r="Y35" s="50">
        <f t="shared" si="1"/>
        <v>10</v>
      </c>
      <c r="Z35" s="50"/>
      <c r="AA35" s="50"/>
      <c r="AB35" s="50">
        <f t="shared" si="2"/>
        <v>10</v>
      </c>
      <c r="AC35" s="121"/>
      <c r="AD35" s="122"/>
      <c r="AE35" s="122">
        <f t="shared" si="3"/>
        <v>10</v>
      </c>
      <c r="AF35" s="122"/>
      <c r="AG35" s="122"/>
      <c r="AH35" s="122">
        <f t="shared" si="4"/>
        <v>10</v>
      </c>
      <c r="AI35" s="122"/>
      <c r="AJ35" s="122"/>
      <c r="AK35" s="122">
        <f t="shared" si="5"/>
        <v>10</v>
      </c>
      <c r="AL35" s="122"/>
      <c r="AM35" s="122"/>
      <c r="AN35" s="122">
        <f t="shared" si="6"/>
        <v>10</v>
      </c>
    </row>
    <row r="36" spans="1:40" ht="22.5" customHeight="1" x14ac:dyDescent="0.55000000000000004">
      <c r="A36" s="5">
        <v>1000</v>
      </c>
      <c r="B36" s="52" t="s">
        <v>66</v>
      </c>
      <c r="C36" s="114"/>
      <c r="D36" s="64"/>
      <c r="E36" s="64"/>
      <c r="F36" s="64"/>
      <c r="G36" s="71"/>
      <c r="H36" s="71">
        <v>30023047</v>
      </c>
      <c r="I36" s="71"/>
      <c r="J36" s="71"/>
      <c r="K36" s="71"/>
      <c r="L36" s="116"/>
      <c r="M36" s="8"/>
      <c r="N36" s="91" t="s">
        <v>214</v>
      </c>
      <c r="O36" s="10">
        <f>O33</f>
        <v>1</v>
      </c>
      <c r="P36" s="10">
        <f>50</f>
        <v>50</v>
      </c>
      <c r="Q36" s="11" t="s">
        <v>73</v>
      </c>
      <c r="R36" s="43">
        <f t="shared" si="0"/>
        <v>72</v>
      </c>
      <c r="X36" s="122"/>
      <c r="Y36" s="50">
        <f t="shared" si="1"/>
        <v>13.888888888888889</v>
      </c>
      <c r="Z36" s="50"/>
      <c r="AA36" s="50"/>
      <c r="AB36" s="50">
        <f t="shared" si="2"/>
        <v>13.888888888888889</v>
      </c>
      <c r="AC36" s="121"/>
      <c r="AD36" s="122"/>
      <c r="AE36" s="122">
        <f t="shared" si="3"/>
        <v>13.888888888888889</v>
      </c>
      <c r="AF36" s="122"/>
      <c r="AG36" s="122"/>
      <c r="AH36" s="122">
        <f t="shared" si="4"/>
        <v>13.888888888888889</v>
      </c>
      <c r="AI36" s="122"/>
      <c r="AJ36" s="122"/>
      <c r="AK36" s="122">
        <f t="shared" si="5"/>
        <v>13.888888888888889</v>
      </c>
      <c r="AL36" s="122"/>
      <c r="AM36" s="122"/>
      <c r="AN36" s="122">
        <f t="shared" si="6"/>
        <v>13.888888888888889</v>
      </c>
    </row>
    <row r="37" spans="1:40" ht="22.5" customHeight="1" x14ac:dyDescent="0.55000000000000004">
      <c r="A37" s="5">
        <v>1000</v>
      </c>
      <c r="B37" s="52" t="s">
        <v>66</v>
      </c>
      <c r="C37" s="114"/>
      <c r="D37" s="64"/>
      <c r="E37" s="64"/>
      <c r="F37" s="64"/>
      <c r="G37" s="71"/>
      <c r="H37" s="71"/>
      <c r="I37" s="71">
        <v>30023046</v>
      </c>
      <c r="J37" s="71"/>
      <c r="K37" s="71"/>
      <c r="L37" s="116"/>
      <c r="M37" s="8"/>
      <c r="N37" s="91" t="s">
        <v>209</v>
      </c>
      <c r="O37" s="10">
        <f>O36</f>
        <v>1</v>
      </c>
      <c r="P37" s="10">
        <v>24</v>
      </c>
      <c r="Q37" s="11" t="s">
        <v>84</v>
      </c>
      <c r="R37" s="43">
        <f t="shared" si="0"/>
        <v>150</v>
      </c>
      <c r="X37" s="122"/>
      <c r="Y37" s="50">
        <f t="shared" si="1"/>
        <v>6.666666666666667</v>
      </c>
      <c r="Z37" s="50"/>
      <c r="AA37" s="50"/>
      <c r="AB37" s="50">
        <f t="shared" si="2"/>
        <v>6.666666666666667</v>
      </c>
      <c r="AC37" s="121"/>
      <c r="AD37" s="122"/>
      <c r="AE37" s="122">
        <f t="shared" si="3"/>
        <v>6.666666666666667</v>
      </c>
      <c r="AF37" s="122"/>
      <c r="AG37" s="122"/>
      <c r="AH37" s="122">
        <f t="shared" si="4"/>
        <v>6.666666666666667</v>
      </c>
      <c r="AI37" s="122"/>
      <c r="AJ37" s="122"/>
      <c r="AK37" s="122">
        <f t="shared" si="5"/>
        <v>6.666666666666667</v>
      </c>
      <c r="AL37" s="122"/>
      <c r="AM37" s="122"/>
      <c r="AN37" s="122">
        <f t="shared" si="6"/>
        <v>6.666666666666667</v>
      </c>
    </row>
    <row r="38" spans="1:40" ht="22.5" customHeight="1" x14ac:dyDescent="0.55000000000000004">
      <c r="A38" s="5">
        <v>1000</v>
      </c>
      <c r="B38" s="52" t="s">
        <v>66</v>
      </c>
      <c r="C38" s="114"/>
      <c r="D38" s="64"/>
      <c r="E38" s="64"/>
      <c r="F38" s="64"/>
      <c r="G38" s="71"/>
      <c r="H38" s="71"/>
      <c r="I38" s="124">
        <v>30023032</v>
      </c>
      <c r="J38" s="71"/>
      <c r="K38" s="71"/>
      <c r="L38" s="116"/>
      <c r="M38" s="8"/>
      <c r="N38" s="91" t="s">
        <v>271</v>
      </c>
      <c r="O38" s="10">
        <f>O36</f>
        <v>1</v>
      </c>
      <c r="P38" s="10">
        <v>18</v>
      </c>
      <c r="Q38" s="11" t="s">
        <v>72</v>
      </c>
      <c r="R38" s="43">
        <f t="shared" ref="R38:R39" si="19">3600/P38</f>
        <v>200</v>
      </c>
      <c r="X38" s="122"/>
      <c r="Y38" s="50">
        <f t="shared" ref="Y38" si="20">$Y$1/R38</f>
        <v>5</v>
      </c>
      <c r="Z38" s="50"/>
      <c r="AA38" s="50"/>
      <c r="AB38" s="50">
        <f t="shared" ref="AB38" si="21">$Y$1/R38</f>
        <v>5</v>
      </c>
      <c r="AC38" s="121"/>
      <c r="AD38" s="122"/>
      <c r="AE38" s="122">
        <f t="shared" ref="AE38" si="22">$Y$1/R38</f>
        <v>5</v>
      </c>
      <c r="AF38" s="122"/>
      <c r="AG38" s="122"/>
      <c r="AH38" s="122">
        <f t="shared" ref="AH38" si="23">$Y$1/R38</f>
        <v>5</v>
      </c>
      <c r="AI38" s="122"/>
      <c r="AJ38" s="122"/>
      <c r="AK38" s="122">
        <f t="shared" ref="AK38" si="24">$Y$1/R38</f>
        <v>5</v>
      </c>
      <c r="AL38" s="122"/>
      <c r="AM38" s="122"/>
      <c r="AN38" s="122">
        <f t="shared" ref="AN38" si="25">$Y$1/R38</f>
        <v>5</v>
      </c>
    </row>
    <row r="39" spans="1:40" ht="22.5" customHeight="1" x14ac:dyDescent="0.55000000000000004">
      <c r="A39" s="5">
        <v>1000</v>
      </c>
      <c r="B39" s="52" t="s">
        <v>66</v>
      </c>
      <c r="C39" s="114"/>
      <c r="D39" s="64"/>
      <c r="E39" s="64"/>
      <c r="F39" s="64"/>
      <c r="G39" s="71"/>
      <c r="H39" s="124">
        <v>30023049</v>
      </c>
      <c r="I39" s="71"/>
      <c r="J39" s="64"/>
      <c r="K39" s="64"/>
      <c r="L39" s="116"/>
      <c r="M39" s="8"/>
      <c r="N39" s="91" t="s">
        <v>216</v>
      </c>
      <c r="O39" s="10">
        <f>O33</f>
        <v>1</v>
      </c>
      <c r="P39" s="10">
        <v>12</v>
      </c>
      <c r="Q39" s="11" t="s">
        <v>84</v>
      </c>
      <c r="R39" s="43">
        <f t="shared" si="19"/>
        <v>300</v>
      </c>
      <c r="X39" s="122"/>
      <c r="Y39" s="50">
        <f t="shared" ref="Y39" si="26">$Y$1/R39</f>
        <v>3.3333333333333335</v>
      </c>
      <c r="Z39" s="50"/>
      <c r="AA39" s="50"/>
      <c r="AB39" s="50">
        <f t="shared" ref="AB39" si="27">$Y$1/R39</f>
        <v>3.3333333333333335</v>
      </c>
      <c r="AC39" s="121"/>
      <c r="AD39" s="122"/>
      <c r="AE39" s="122">
        <f t="shared" ref="AE39" si="28">$Y$1/R39</f>
        <v>3.3333333333333335</v>
      </c>
      <c r="AF39" s="122"/>
      <c r="AG39" s="122"/>
      <c r="AH39" s="122">
        <f t="shared" ref="AH39" si="29">$Y$1/R39</f>
        <v>3.3333333333333335</v>
      </c>
      <c r="AI39" s="122"/>
      <c r="AJ39" s="122"/>
      <c r="AK39" s="122">
        <f t="shared" ref="AK39" si="30">$Y$1/R39</f>
        <v>3.3333333333333335</v>
      </c>
      <c r="AL39" s="122"/>
      <c r="AM39" s="122"/>
      <c r="AN39" s="122">
        <f t="shared" ref="AN39" si="31">$Y$1/R39</f>
        <v>3.3333333333333335</v>
      </c>
    </row>
    <row r="40" spans="1:40" ht="22.5" customHeight="1" x14ac:dyDescent="0.55000000000000004">
      <c r="A40" s="5">
        <v>1000</v>
      </c>
      <c r="B40" s="52" t="s">
        <v>66</v>
      </c>
      <c r="C40" s="114"/>
      <c r="D40" s="133">
        <v>30023547</v>
      </c>
      <c r="E40" s="64"/>
      <c r="F40" s="118"/>
      <c r="G40" s="118"/>
      <c r="H40" s="118"/>
      <c r="I40" s="64"/>
      <c r="J40" s="118"/>
      <c r="K40" s="118"/>
      <c r="L40" s="116"/>
      <c r="M40" s="8"/>
      <c r="N40" s="126" t="s">
        <v>429</v>
      </c>
      <c r="O40" s="10">
        <f>3*O3</f>
        <v>3</v>
      </c>
      <c r="P40" s="10">
        <f>16</f>
        <v>16</v>
      </c>
      <c r="Q40" s="11" t="s">
        <v>75</v>
      </c>
      <c r="R40" s="43">
        <f t="shared" ref="R40:R57" si="32">3600/P40</f>
        <v>225</v>
      </c>
      <c r="X40" s="122"/>
      <c r="Y40" s="50">
        <f t="shared" ref="Y40:Y57" si="33">$Y$1/R40</f>
        <v>4.4444444444444446</v>
      </c>
      <c r="Z40" s="50"/>
      <c r="AA40" s="50"/>
      <c r="AB40" s="50">
        <f t="shared" ref="AB40:AB57" si="34">$Y$1/R40</f>
        <v>4.4444444444444446</v>
      </c>
      <c r="AC40" s="121"/>
      <c r="AD40" s="122"/>
      <c r="AE40" s="122">
        <f t="shared" ref="AE40:AE57" si="35">$Y$1/R40</f>
        <v>4.4444444444444446</v>
      </c>
      <c r="AF40" s="122"/>
      <c r="AG40" s="122"/>
      <c r="AH40" s="122">
        <f t="shared" ref="AH40:AH57" si="36">$Y$1/R40</f>
        <v>4.4444444444444446</v>
      </c>
      <c r="AI40" s="122"/>
      <c r="AJ40" s="122"/>
      <c r="AK40" s="122">
        <f t="shared" ref="AK40:AK57" si="37">$Y$1/R40</f>
        <v>4.4444444444444446</v>
      </c>
      <c r="AL40" s="122"/>
      <c r="AM40" s="122"/>
      <c r="AN40" s="122">
        <f t="shared" ref="AN40:AN57" si="38">$Y$1/R40</f>
        <v>4.4444444444444446</v>
      </c>
    </row>
    <row r="41" spans="1:40" ht="22.5" customHeight="1" x14ac:dyDescent="0.55000000000000004">
      <c r="A41" s="5">
        <v>1000</v>
      </c>
      <c r="B41" s="52" t="s">
        <v>66</v>
      </c>
      <c r="C41" s="114"/>
      <c r="D41" s="71"/>
      <c r="E41" s="130">
        <v>30022094</v>
      </c>
      <c r="F41" s="118"/>
      <c r="G41" s="118"/>
      <c r="H41" s="118"/>
      <c r="I41" s="64"/>
      <c r="J41" s="118"/>
      <c r="K41" s="118"/>
      <c r="L41" s="116"/>
      <c r="M41" s="8"/>
      <c r="N41" s="126" t="s">
        <v>237</v>
      </c>
      <c r="O41" s="10">
        <f t="shared" ref="O41:O47" si="39">$O$40</f>
        <v>3</v>
      </c>
      <c r="P41" s="10">
        <v>90</v>
      </c>
      <c r="Q41" s="11" t="s">
        <v>73</v>
      </c>
      <c r="R41" s="43">
        <f t="shared" si="32"/>
        <v>40</v>
      </c>
      <c r="X41" s="122"/>
      <c r="Y41" s="50">
        <f t="shared" si="33"/>
        <v>25</v>
      </c>
      <c r="Z41" s="50"/>
      <c r="AA41" s="50"/>
      <c r="AB41" s="50">
        <f t="shared" si="34"/>
        <v>25</v>
      </c>
      <c r="AC41" s="121"/>
      <c r="AD41" s="122"/>
      <c r="AE41" s="122">
        <f t="shared" si="35"/>
        <v>25</v>
      </c>
      <c r="AF41" s="122"/>
      <c r="AG41" s="122"/>
      <c r="AH41" s="122">
        <f t="shared" si="36"/>
        <v>25</v>
      </c>
      <c r="AI41" s="122"/>
      <c r="AJ41" s="122"/>
      <c r="AK41" s="122">
        <f t="shared" si="37"/>
        <v>25</v>
      </c>
      <c r="AL41" s="122"/>
      <c r="AM41" s="122"/>
      <c r="AN41" s="122">
        <f t="shared" si="38"/>
        <v>25</v>
      </c>
    </row>
    <row r="42" spans="1:40" ht="22.5" customHeight="1" x14ac:dyDescent="0.55000000000000004">
      <c r="A42" s="5">
        <v>1000</v>
      </c>
      <c r="B42" s="52" t="s">
        <v>66</v>
      </c>
      <c r="C42" s="63"/>
      <c r="D42" s="64"/>
      <c r="E42" s="118"/>
      <c r="F42" s="89">
        <v>30022095</v>
      </c>
      <c r="G42" s="118"/>
      <c r="H42" s="118"/>
      <c r="I42" s="64"/>
      <c r="J42" s="118"/>
      <c r="K42" s="118"/>
      <c r="L42" s="105"/>
      <c r="M42" s="8"/>
      <c r="N42" s="16" t="s">
        <v>240</v>
      </c>
      <c r="O42" s="10">
        <f t="shared" si="39"/>
        <v>3</v>
      </c>
      <c r="P42" s="10">
        <v>9</v>
      </c>
      <c r="Q42" s="11" t="s">
        <v>72</v>
      </c>
      <c r="R42" s="43">
        <f t="shared" si="32"/>
        <v>400</v>
      </c>
      <c r="X42" s="122"/>
      <c r="Y42" s="50">
        <f t="shared" si="33"/>
        <v>2.5</v>
      </c>
      <c r="Z42" s="50"/>
      <c r="AA42" s="50"/>
      <c r="AB42" s="50">
        <f t="shared" si="34"/>
        <v>2.5</v>
      </c>
      <c r="AC42" s="121"/>
      <c r="AD42" s="122"/>
      <c r="AE42" s="122">
        <f t="shared" si="35"/>
        <v>2.5</v>
      </c>
      <c r="AF42" s="122"/>
      <c r="AG42" s="122"/>
      <c r="AH42" s="122">
        <f t="shared" si="36"/>
        <v>2.5</v>
      </c>
      <c r="AI42" s="122"/>
      <c r="AJ42" s="122"/>
      <c r="AK42" s="122">
        <f t="shared" si="37"/>
        <v>2.5</v>
      </c>
      <c r="AL42" s="122"/>
      <c r="AM42" s="122"/>
      <c r="AN42" s="122">
        <f t="shared" si="38"/>
        <v>2.5</v>
      </c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118"/>
      <c r="F43" s="118"/>
      <c r="G43" s="89">
        <v>30022096</v>
      </c>
      <c r="H43" s="118"/>
      <c r="I43" s="64"/>
      <c r="J43" s="118"/>
      <c r="K43" s="118"/>
      <c r="L43" s="105"/>
      <c r="M43" s="8"/>
      <c r="N43" s="16" t="s">
        <v>241</v>
      </c>
      <c r="O43" s="10">
        <f t="shared" si="39"/>
        <v>3</v>
      </c>
      <c r="P43" s="10">
        <v>12</v>
      </c>
      <c r="Q43" s="11" t="s">
        <v>84</v>
      </c>
      <c r="R43" s="43">
        <f t="shared" si="32"/>
        <v>300</v>
      </c>
      <c r="X43" s="122"/>
      <c r="Y43" s="50">
        <f t="shared" si="33"/>
        <v>3.3333333333333335</v>
      </c>
      <c r="Z43" s="50"/>
      <c r="AA43" s="50"/>
      <c r="AB43" s="50">
        <f t="shared" si="34"/>
        <v>3.3333333333333335</v>
      </c>
      <c r="AC43" s="121"/>
      <c r="AD43" s="122"/>
      <c r="AE43" s="122">
        <f t="shared" si="35"/>
        <v>3.3333333333333335</v>
      </c>
      <c r="AF43" s="122"/>
      <c r="AG43" s="122"/>
      <c r="AH43" s="122">
        <f t="shared" si="36"/>
        <v>3.3333333333333335</v>
      </c>
      <c r="AI43" s="122"/>
      <c r="AJ43" s="122"/>
      <c r="AK43" s="122">
        <f t="shared" si="37"/>
        <v>3.3333333333333335</v>
      </c>
      <c r="AL43" s="122"/>
      <c r="AM43" s="122"/>
      <c r="AN43" s="122">
        <f t="shared" si="38"/>
        <v>3.3333333333333335</v>
      </c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118"/>
      <c r="F44" s="89">
        <v>30022097</v>
      </c>
      <c r="G44" s="118"/>
      <c r="H44" s="118"/>
      <c r="I44" s="64"/>
      <c r="J44" s="118"/>
      <c r="K44" s="118"/>
      <c r="L44" s="105"/>
      <c r="M44" s="8"/>
      <c r="N44" s="91" t="s">
        <v>244</v>
      </c>
      <c r="O44" s="10">
        <f t="shared" si="39"/>
        <v>3</v>
      </c>
      <c r="P44" s="10">
        <v>36</v>
      </c>
      <c r="Q44" s="11" t="s">
        <v>72</v>
      </c>
      <c r="R44" s="43">
        <f t="shared" si="32"/>
        <v>100</v>
      </c>
      <c r="X44" s="122"/>
      <c r="Y44" s="50">
        <f t="shared" si="33"/>
        <v>10</v>
      </c>
      <c r="Z44" s="50"/>
      <c r="AA44" s="50"/>
      <c r="AB44" s="50">
        <f t="shared" si="34"/>
        <v>10</v>
      </c>
      <c r="AC44" s="121"/>
      <c r="AD44" s="122"/>
      <c r="AE44" s="122">
        <f t="shared" si="35"/>
        <v>10</v>
      </c>
      <c r="AF44" s="122"/>
      <c r="AG44" s="122"/>
      <c r="AH44" s="122">
        <f t="shared" si="36"/>
        <v>10</v>
      </c>
      <c r="AI44" s="122"/>
      <c r="AJ44" s="122"/>
      <c r="AK44" s="122">
        <f t="shared" si="37"/>
        <v>10</v>
      </c>
      <c r="AL44" s="122"/>
      <c r="AM44" s="122"/>
      <c r="AN44" s="122">
        <f t="shared" si="38"/>
        <v>10</v>
      </c>
    </row>
    <row r="45" spans="1:40" ht="22.5" customHeight="1" x14ac:dyDescent="0.55000000000000004">
      <c r="A45" s="5">
        <v>1000</v>
      </c>
      <c r="B45" s="52" t="s">
        <v>66</v>
      </c>
      <c r="C45" s="63"/>
      <c r="D45" s="64"/>
      <c r="E45" s="118"/>
      <c r="F45" s="64"/>
      <c r="G45" s="89">
        <v>30022098</v>
      </c>
      <c r="H45" s="118"/>
      <c r="I45" s="64"/>
      <c r="J45" s="118"/>
      <c r="K45" s="118"/>
      <c r="L45" s="105"/>
      <c r="M45" s="8"/>
      <c r="N45" s="91" t="s">
        <v>243</v>
      </c>
      <c r="O45" s="10">
        <f t="shared" si="39"/>
        <v>3</v>
      </c>
      <c r="P45" s="10">
        <v>72</v>
      </c>
      <c r="Q45" s="11" t="s">
        <v>84</v>
      </c>
      <c r="R45" s="43">
        <f t="shared" si="32"/>
        <v>50</v>
      </c>
      <c r="X45" s="122"/>
      <c r="Y45" s="50">
        <f t="shared" si="33"/>
        <v>20</v>
      </c>
      <c r="Z45" s="50"/>
      <c r="AA45" s="50"/>
      <c r="AB45" s="50">
        <f t="shared" si="34"/>
        <v>20</v>
      </c>
      <c r="AC45" s="121"/>
      <c r="AD45" s="122"/>
      <c r="AE45" s="122">
        <f t="shared" si="35"/>
        <v>20</v>
      </c>
      <c r="AF45" s="122"/>
      <c r="AG45" s="122"/>
      <c r="AH45" s="122">
        <f t="shared" si="36"/>
        <v>20</v>
      </c>
      <c r="AI45" s="122"/>
      <c r="AJ45" s="122"/>
      <c r="AK45" s="122">
        <f t="shared" si="37"/>
        <v>20</v>
      </c>
      <c r="AL45" s="122"/>
      <c r="AM45" s="122"/>
      <c r="AN45" s="122">
        <f t="shared" si="38"/>
        <v>20</v>
      </c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118"/>
      <c r="F46" s="89">
        <v>30022099</v>
      </c>
      <c r="G46" s="118"/>
      <c r="H46" s="118"/>
      <c r="I46" s="64"/>
      <c r="J46" s="118"/>
      <c r="K46" s="118"/>
      <c r="L46" s="105"/>
      <c r="M46" s="8"/>
      <c r="N46" s="91" t="s">
        <v>247</v>
      </c>
      <c r="O46" s="10">
        <f t="shared" si="39"/>
        <v>3</v>
      </c>
      <c r="P46" s="10">
        <v>12</v>
      </c>
      <c r="Q46" s="11" t="s">
        <v>84</v>
      </c>
      <c r="R46" s="43">
        <f t="shared" si="32"/>
        <v>300</v>
      </c>
      <c r="X46" s="122"/>
      <c r="Y46" s="50">
        <f t="shared" si="33"/>
        <v>3.3333333333333335</v>
      </c>
      <c r="Z46" s="50"/>
      <c r="AA46" s="50"/>
      <c r="AB46" s="50">
        <f t="shared" si="34"/>
        <v>3.3333333333333335</v>
      </c>
      <c r="AC46" s="121"/>
      <c r="AD46" s="122"/>
      <c r="AE46" s="122">
        <f t="shared" si="35"/>
        <v>3.3333333333333335</v>
      </c>
      <c r="AF46" s="122"/>
      <c r="AG46" s="122"/>
      <c r="AH46" s="122">
        <f t="shared" si="36"/>
        <v>3.3333333333333335</v>
      </c>
      <c r="AI46" s="122"/>
      <c r="AJ46" s="122"/>
      <c r="AK46" s="122">
        <f t="shared" si="37"/>
        <v>3.3333333333333335</v>
      </c>
      <c r="AL46" s="122"/>
      <c r="AM46" s="122"/>
      <c r="AN46" s="122">
        <f t="shared" si="38"/>
        <v>3.3333333333333335</v>
      </c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118"/>
      <c r="F47" s="64"/>
      <c r="G47" s="89">
        <v>30022100</v>
      </c>
      <c r="H47" s="118"/>
      <c r="I47" s="64"/>
      <c r="J47" s="118"/>
      <c r="K47" s="118"/>
      <c r="L47" s="105"/>
      <c r="M47" s="8"/>
      <c r="N47" s="91" t="s">
        <v>246</v>
      </c>
      <c r="O47" s="10">
        <f t="shared" si="39"/>
        <v>3</v>
      </c>
      <c r="P47" s="10">
        <v>9</v>
      </c>
      <c r="Q47" s="11" t="s">
        <v>72</v>
      </c>
      <c r="R47" s="43">
        <f t="shared" si="32"/>
        <v>400</v>
      </c>
      <c r="X47" s="122"/>
      <c r="Y47" s="50">
        <f t="shared" si="33"/>
        <v>2.5</v>
      </c>
      <c r="Z47" s="50"/>
      <c r="AA47" s="50"/>
      <c r="AB47" s="50">
        <f t="shared" si="34"/>
        <v>2.5</v>
      </c>
      <c r="AC47" s="121"/>
      <c r="AD47" s="122"/>
      <c r="AE47" s="122">
        <f t="shared" si="35"/>
        <v>2.5</v>
      </c>
      <c r="AF47" s="122"/>
      <c r="AG47" s="122"/>
      <c r="AH47" s="122">
        <f t="shared" si="36"/>
        <v>2.5</v>
      </c>
      <c r="AI47" s="122"/>
      <c r="AJ47" s="122"/>
      <c r="AK47" s="122">
        <f t="shared" si="37"/>
        <v>2.5</v>
      </c>
      <c r="AL47" s="122"/>
      <c r="AM47" s="122"/>
      <c r="AN47" s="122">
        <f t="shared" si="38"/>
        <v>2.5</v>
      </c>
    </row>
    <row r="48" spans="1:40" ht="22.5" customHeight="1" x14ac:dyDescent="0.55000000000000004">
      <c r="A48" s="5">
        <v>1000</v>
      </c>
      <c r="B48" s="52" t="s">
        <v>66</v>
      </c>
      <c r="C48" s="63"/>
      <c r="D48" s="134">
        <v>30023548</v>
      </c>
      <c r="E48" s="118"/>
      <c r="F48" s="118"/>
      <c r="G48" s="118"/>
      <c r="H48" s="118"/>
      <c r="I48" s="64"/>
      <c r="J48" s="118"/>
      <c r="K48" s="118"/>
      <c r="L48" s="105"/>
      <c r="M48" s="8"/>
      <c r="N48" s="91" t="s">
        <v>430</v>
      </c>
      <c r="O48" s="10">
        <f>4*O3</f>
        <v>4</v>
      </c>
      <c r="P48" s="10">
        <f>16</f>
        <v>16</v>
      </c>
      <c r="Q48" s="11" t="s">
        <v>75</v>
      </c>
      <c r="R48" s="43">
        <f t="shared" si="32"/>
        <v>225</v>
      </c>
      <c r="X48" s="122"/>
      <c r="Y48" s="50">
        <f t="shared" si="33"/>
        <v>4.4444444444444446</v>
      </c>
      <c r="Z48" s="50"/>
      <c r="AA48" s="50"/>
      <c r="AB48" s="50">
        <f t="shared" si="34"/>
        <v>4.4444444444444446</v>
      </c>
      <c r="AC48" s="121"/>
      <c r="AD48" s="122"/>
      <c r="AE48" s="122">
        <f t="shared" si="35"/>
        <v>4.4444444444444446</v>
      </c>
      <c r="AF48" s="122"/>
      <c r="AG48" s="122"/>
      <c r="AH48" s="122">
        <f t="shared" si="36"/>
        <v>4.4444444444444446</v>
      </c>
      <c r="AI48" s="122"/>
      <c r="AJ48" s="122"/>
      <c r="AK48" s="122">
        <f t="shared" si="37"/>
        <v>4.4444444444444446</v>
      </c>
      <c r="AL48" s="122"/>
      <c r="AM48" s="122"/>
      <c r="AN48" s="122">
        <f t="shared" si="38"/>
        <v>4.4444444444444446</v>
      </c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89">
        <v>30022102</v>
      </c>
      <c r="F49" s="118"/>
      <c r="G49" s="118"/>
      <c r="H49" s="118"/>
      <c r="I49" s="64"/>
      <c r="J49" s="118"/>
      <c r="K49" s="118"/>
      <c r="L49" s="105"/>
      <c r="M49" s="8"/>
      <c r="N49" s="91" t="s">
        <v>248</v>
      </c>
      <c r="O49" s="10">
        <f t="shared" ref="O49:O55" si="40">$O$48</f>
        <v>4</v>
      </c>
      <c r="P49" s="10">
        <v>100</v>
      </c>
      <c r="Q49" s="11" t="s">
        <v>73</v>
      </c>
      <c r="R49" s="43">
        <f t="shared" si="32"/>
        <v>36</v>
      </c>
      <c r="X49" s="122"/>
      <c r="Y49" s="50">
        <f t="shared" si="33"/>
        <v>27.777777777777779</v>
      </c>
      <c r="Z49" s="50"/>
      <c r="AA49" s="50"/>
      <c r="AB49" s="50">
        <f t="shared" si="34"/>
        <v>27.777777777777779</v>
      </c>
      <c r="AC49" s="121"/>
      <c r="AD49" s="122"/>
      <c r="AE49" s="122">
        <f t="shared" si="35"/>
        <v>27.777777777777779</v>
      </c>
      <c r="AF49" s="122"/>
      <c r="AG49" s="122"/>
      <c r="AH49" s="122">
        <f t="shared" si="36"/>
        <v>27.777777777777779</v>
      </c>
      <c r="AI49" s="122"/>
      <c r="AJ49" s="122"/>
      <c r="AK49" s="122">
        <f t="shared" si="37"/>
        <v>27.777777777777779</v>
      </c>
      <c r="AL49" s="122"/>
      <c r="AM49" s="122"/>
      <c r="AN49" s="122">
        <f t="shared" si="38"/>
        <v>27.777777777777779</v>
      </c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71"/>
      <c r="F50" s="89">
        <v>30023039</v>
      </c>
      <c r="G50" s="118"/>
      <c r="H50" s="118"/>
      <c r="I50" s="64"/>
      <c r="J50" s="64"/>
      <c r="K50" s="118"/>
      <c r="L50" s="105"/>
      <c r="M50" s="8"/>
      <c r="N50" s="91" t="s">
        <v>252</v>
      </c>
      <c r="O50" s="10">
        <f t="shared" si="40"/>
        <v>4</v>
      </c>
      <c r="P50" s="10">
        <v>9</v>
      </c>
      <c r="Q50" s="11" t="s">
        <v>72</v>
      </c>
      <c r="R50" s="43">
        <f t="shared" si="32"/>
        <v>400</v>
      </c>
      <c r="X50" s="122"/>
      <c r="Y50" s="50">
        <f t="shared" si="33"/>
        <v>2.5</v>
      </c>
      <c r="Z50" s="50"/>
      <c r="AA50" s="50"/>
      <c r="AB50" s="50">
        <f t="shared" si="34"/>
        <v>2.5</v>
      </c>
      <c r="AC50" s="121"/>
      <c r="AD50" s="122"/>
      <c r="AE50" s="122">
        <f t="shared" si="35"/>
        <v>2.5</v>
      </c>
      <c r="AF50" s="122"/>
      <c r="AG50" s="122"/>
      <c r="AH50" s="122">
        <f t="shared" si="36"/>
        <v>2.5</v>
      </c>
      <c r="AI50" s="122"/>
      <c r="AJ50" s="122"/>
      <c r="AK50" s="122">
        <f t="shared" si="37"/>
        <v>2.5</v>
      </c>
      <c r="AL50" s="122"/>
      <c r="AM50" s="122"/>
      <c r="AN50" s="122">
        <f t="shared" si="38"/>
        <v>2.5</v>
      </c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71"/>
      <c r="F51" s="64"/>
      <c r="G51" s="89">
        <v>30023040</v>
      </c>
      <c r="H51" s="118"/>
      <c r="I51" s="64"/>
      <c r="J51" s="64"/>
      <c r="K51" s="118"/>
      <c r="L51" s="105"/>
      <c r="M51" s="8"/>
      <c r="N51" s="91" t="s">
        <v>251</v>
      </c>
      <c r="O51" s="10">
        <f t="shared" si="40"/>
        <v>4</v>
      </c>
      <c r="P51" s="10">
        <v>12</v>
      </c>
      <c r="Q51" s="11" t="s">
        <v>84</v>
      </c>
      <c r="R51" s="43">
        <f t="shared" si="32"/>
        <v>300</v>
      </c>
      <c r="X51" s="122"/>
      <c r="Y51" s="50">
        <f t="shared" si="33"/>
        <v>3.3333333333333335</v>
      </c>
      <c r="Z51" s="50"/>
      <c r="AA51" s="50"/>
      <c r="AB51" s="50">
        <f t="shared" si="34"/>
        <v>3.3333333333333335</v>
      </c>
      <c r="AC51" s="121"/>
      <c r="AD51" s="122"/>
      <c r="AE51" s="122">
        <f t="shared" si="35"/>
        <v>3.3333333333333335</v>
      </c>
      <c r="AF51" s="122"/>
      <c r="AG51" s="122"/>
      <c r="AH51" s="122">
        <f t="shared" si="36"/>
        <v>3.3333333333333335</v>
      </c>
      <c r="AI51" s="122"/>
      <c r="AJ51" s="122"/>
      <c r="AK51" s="122">
        <f t="shared" si="37"/>
        <v>3.3333333333333335</v>
      </c>
      <c r="AL51" s="122"/>
      <c r="AM51" s="122"/>
      <c r="AN51" s="122">
        <f t="shared" si="38"/>
        <v>3.3333333333333335</v>
      </c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118"/>
      <c r="F52" s="89">
        <v>30023037</v>
      </c>
      <c r="G52" s="118"/>
      <c r="H52" s="118"/>
      <c r="I52" s="118"/>
      <c r="J52" s="64"/>
      <c r="K52" s="118"/>
      <c r="L52" s="105"/>
      <c r="M52" s="8"/>
      <c r="N52" s="91" t="s">
        <v>255</v>
      </c>
      <c r="O52" s="10">
        <f t="shared" si="40"/>
        <v>4</v>
      </c>
      <c r="P52" s="10">
        <v>36</v>
      </c>
      <c r="Q52" s="11" t="s">
        <v>72</v>
      </c>
      <c r="R52" s="43">
        <f t="shared" si="32"/>
        <v>100</v>
      </c>
      <c r="X52" s="122"/>
      <c r="Y52" s="50">
        <f t="shared" si="33"/>
        <v>10</v>
      </c>
      <c r="Z52" s="50"/>
      <c r="AA52" s="50"/>
      <c r="AB52" s="50">
        <f t="shared" si="34"/>
        <v>10</v>
      </c>
      <c r="AC52" s="121"/>
      <c r="AD52" s="122"/>
      <c r="AE52" s="122">
        <f t="shared" si="35"/>
        <v>10</v>
      </c>
      <c r="AF52" s="122"/>
      <c r="AG52" s="122"/>
      <c r="AH52" s="122">
        <f t="shared" si="36"/>
        <v>10</v>
      </c>
      <c r="AI52" s="122"/>
      <c r="AJ52" s="122"/>
      <c r="AK52" s="122">
        <f t="shared" si="37"/>
        <v>10</v>
      </c>
      <c r="AL52" s="122"/>
      <c r="AM52" s="122"/>
      <c r="AN52" s="122">
        <f t="shared" si="38"/>
        <v>10</v>
      </c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118"/>
      <c r="F53" s="64"/>
      <c r="G53" s="89">
        <v>30023038</v>
      </c>
      <c r="H53" s="118"/>
      <c r="I53" s="118"/>
      <c r="J53" s="64"/>
      <c r="K53" s="118"/>
      <c r="L53" s="105"/>
      <c r="M53" s="8"/>
      <c r="N53" s="91" t="s">
        <v>254</v>
      </c>
      <c r="O53" s="10">
        <f t="shared" si="40"/>
        <v>4</v>
      </c>
      <c r="P53" s="10">
        <v>72</v>
      </c>
      <c r="Q53" s="11" t="s">
        <v>84</v>
      </c>
      <c r="R53" s="43">
        <f t="shared" si="32"/>
        <v>50</v>
      </c>
      <c r="X53" s="122"/>
      <c r="Y53" s="50">
        <f t="shared" si="33"/>
        <v>20</v>
      </c>
      <c r="Z53" s="50"/>
      <c r="AA53" s="50"/>
      <c r="AB53" s="50">
        <f t="shared" si="34"/>
        <v>20</v>
      </c>
      <c r="AC53" s="121"/>
      <c r="AD53" s="122"/>
      <c r="AE53" s="122">
        <f t="shared" si="35"/>
        <v>20</v>
      </c>
      <c r="AF53" s="122"/>
      <c r="AG53" s="122"/>
      <c r="AH53" s="122">
        <f t="shared" si="36"/>
        <v>20</v>
      </c>
      <c r="AI53" s="122"/>
      <c r="AJ53" s="122"/>
      <c r="AK53" s="122">
        <f t="shared" si="37"/>
        <v>20</v>
      </c>
      <c r="AL53" s="122"/>
      <c r="AM53" s="122"/>
      <c r="AN53" s="122">
        <f t="shared" si="38"/>
        <v>20</v>
      </c>
    </row>
    <row r="54" spans="1:40" ht="22.5" customHeight="1" x14ac:dyDescent="0.55000000000000004">
      <c r="A54" s="5">
        <v>1000</v>
      </c>
      <c r="B54" s="52" t="s">
        <v>66</v>
      </c>
      <c r="C54" s="63"/>
      <c r="D54" s="64"/>
      <c r="E54" s="118"/>
      <c r="F54" s="89">
        <v>30022107</v>
      </c>
      <c r="G54" s="118"/>
      <c r="H54" s="118"/>
      <c r="I54" s="118"/>
      <c r="J54" s="64"/>
      <c r="K54" s="118"/>
      <c r="L54" s="105"/>
      <c r="M54" s="8"/>
      <c r="N54" s="91" t="s">
        <v>258</v>
      </c>
      <c r="O54" s="10">
        <f t="shared" si="40"/>
        <v>4</v>
      </c>
      <c r="P54" s="10">
        <v>12</v>
      </c>
      <c r="Q54" s="11" t="s">
        <v>84</v>
      </c>
      <c r="R54" s="43">
        <f t="shared" si="32"/>
        <v>300</v>
      </c>
      <c r="X54" s="122"/>
      <c r="Y54" s="50">
        <f t="shared" si="33"/>
        <v>3.3333333333333335</v>
      </c>
      <c r="Z54" s="50"/>
      <c r="AA54" s="50"/>
      <c r="AB54" s="50">
        <f t="shared" si="34"/>
        <v>3.3333333333333335</v>
      </c>
      <c r="AC54" s="121"/>
      <c r="AD54" s="122"/>
      <c r="AE54" s="122">
        <f t="shared" si="35"/>
        <v>3.3333333333333335</v>
      </c>
      <c r="AF54" s="122"/>
      <c r="AG54" s="122"/>
      <c r="AH54" s="122">
        <f t="shared" si="36"/>
        <v>3.3333333333333335</v>
      </c>
      <c r="AI54" s="122"/>
      <c r="AJ54" s="122"/>
      <c r="AK54" s="122">
        <f t="shared" si="37"/>
        <v>3.3333333333333335</v>
      </c>
      <c r="AL54" s="122"/>
      <c r="AM54" s="122"/>
      <c r="AN54" s="122">
        <f t="shared" si="38"/>
        <v>3.3333333333333335</v>
      </c>
    </row>
    <row r="55" spans="1:40" ht="22.5" customHeight="1" x14ac:dyDescent="0.55000000000000004">
      <c r="A55" s="5">
        <v>1000</v>
      </c>
      <c r="B55" s="52" t="s">
        <v>66</v>
      </c>
      <c r="C55" s="63"/>
      <c r="D55" s="64"/>
      <c r="E55" s="118"/>
      <c r="F55" s="64"/>
      <c r="G55" s="89">
        <v>30022108</v>
      </c>
      <c r="H55" s="118"/>
      <c r="I55" s="118"/>
      <c r="J55" s="64"/>
      <c r="K55" s="118"/>
      <c r="L55" s="105"/>
      <c r="M55" s="8"/>
      <c r="N55" s="91" t="s">
        <v>257</v>
      </c>
      <c r="O55" s="10">
        <f t="shared" si="40"/>
        <v>4</v>
      </c>
      <c r="P55" s="10">
        <v>9</v>
      </c>
      <c r="Q55" s="11" t="s">
        <v>72</v>
      </c>
      <c r="R55" s="43">
        <f t="shared" si="32"/>
        <v>400</v>
      </c>
      <c r="X55" s="122"/>
      <c r="Y55" s="50">
        <f t="shared" si="33"/>
        <v>2.5</v>
      </c>
      <c r="Z55" s="50"/>
      <c r="AA55" s="50"/>
      <c r="AB55" s="50">
        <f t="shared" si="34"/>
        <v>2.5</v>
      </c>
      <c r="AC55" s="121"/>
      <c r="AD55" s="122"/>
      <c r="AE55" s="122">
        <f t="shared" si="35"/>
        <v>2.5</v>
      </c>
      <c r="AF55" s="122"/>
      <c r="AG55" s="122"/>
      <c r="AH55" s="122">
        <f t="shared" si="36"/>
        <v>2.5</v>
      </c>
      <c r="AI55" s="122"/>
      <c r="AJ55" s="122"/>
      <c r="AK55" s="122">
        <f t="shared" si="37"/>
        <v>2.5</v>
      </c>
      <c r="AL55" s="122"/>
      <c r="AM55" s="122"/>
      <c r="AN55" s="122">
        <f t="shared" si="38"/>
        <v>2.5</v>
      </c>
    </row>
    <row r="56" spans="1:40" ht="22.5" customHeight="1" x14ac:dyDescent="0.55000000000000004">
      <c r="A56" s="5">
        <v>1000</v>
      </c>
      <c r="B56" s="52" t="s">
        <v>66</v>
      </c>
      <c r="C56" s="114"/>
      <c r="D56" s="134">
        <v>30023549</v>
      </c>
      <c r="E56" s="71"/>
      <c r="F56" s="71"/>
      <c r="G56" s="71"/>
      <c r="H56" s="71"/>
      <c r="I56" s="64"/>
      <c r="J56" s="64"/>
      <c r="K56" s="117"/>
      <c r="L56" s="116"/>
      <c r="M56" s="8"/>
      <c r="N56" s="91" t="s">
        <v>431</v>
      </c>
      <c r="O56" s="10">
        <v>2</v>
      </c>
      <c r="P56" s="10">
        <f>16</f>
        <v>16</v>
      </c>
      <c r="Q56" s="11" t="s">
        <v>75</v>
      </c>
      <c r="R56" s="43">
        <f t="shared" si="32"/>
        <v>225</v>
      </c>
      <c r="X56" s="122"/>
      <c r="Y56" s="50">
        <f t="shared" si="33"/>
        <v>4.4444444444444446</v>
      </c>
      <c r="Z56" s="50"/>
      <c r="AA56" s="50"/>
      <c r="AB56" s="50">
        <f t="shared" si="34"/>
        <v>4.4444444444444446</v>
      </c>
      <c r="AC56" s="121"/>
      <c r="AD56" s="122"/>
      <c r="AE56" s="122">
        <f t="shared" si="35"/>
        <v>4.4444444444444446</v>
      </c>
      <c r="AF56" s="122"/>
      <c r="AG56" s="122"/>
      <c r="AH56" s="122">
        <f t="shared" si="36"/>
        <v>4.4444444444444446</v>
      </c>
      <c r="AI56" s="122"/>
      <c r="AJ56" s="122"/>
      <c r="AK56" s="122">
        <f t="shared" si="37"/>
        <v>4.4444444444444446</v>
      </c>
      <c r="AL56" s="122"/>
      <c r="AM56" s="122"/>
      <c r="AN56" s="122">
        <f t="shared" si="38"/>
        <v>4.4444444444444446</v>
      </c>
    </row>
    <row r="57" spans="1:40" ht="22.5" customHeight="1" x14ac:dyDescent="0.55000000000000004">
      <c r="A57" s="5">
        <v>1000</v>
      </c>
      <c r="B57" s="52" t="s">
        <v>66</v>
      </c>
      <c r="C57" s="63"/>
      <c r="D57" s="134">
        <v>30023550</v>
      </c>
      <c r="E57" s="71"/>
      <c r="F57" s="64"/>
      <c r="G57" s="71"/>
      <c r="H57" s="118"/>
      <c r="I57" s="118"/>
      <c r="J57" s="118"/>
      <c r="K57" s="118"/>
      <c r="L57" s="105"/>
      <c r="M57" s="8"/>
      <c r="N57" s="91" t="s">
        <v>432</v>
      </c>
      <c r="O57" s="10">
        <v>1</v>
      </c>
      <c r="P57" s="10">
        <f>16</f>
        <v>16</v>
      </c>
      <c r="Q57" s="11" t="s">
        <v>75</v>
      </c>
      <c r="R57" s="43">
        <f t="shared" si="32"/>
        <v>225</v>
      </c>
      <c r="X57" s="122"/>
      <c r="Y57" s="50">
        <f t="shared" si="33"/>
        <v>4.4444444444444446</v>
      </c>
      <c r="Z57" s="50"/>
      <c r="AA57" s="50"/>
      <c r="AB57" s="50">
        <f t="shared" si="34"/>
        <v>4.4444444444444446</v>
      </c>
      <c r="AC57" s="121"/>
      <c r="AD57" s="122"/>
      <c r="AE57" s="122">
        <f t="shared" si="35"/>
        <v>4.4444444444444446</v>
      </c>
      <c r="AF57" s="122"/>
      <c r="AG57" s="122"/>
      <c r="AH57" s="122">
        <f t="shared" si="36"/>
        <v>4.4444444444444446</v>
      </c>
      <c r="AI57" s="122"/>
      <c r="AJ57" s="122"/>
      <c r="AK57" s="122">
        <f t="shared" si="37"/>
        <v>4.4444444444444446</v>
      </c>
      <c r="AL57" s="122"/>
      <c r="AM57" s="122"/>
      <c r="AN57" s="122">
        <f t="shared" si="38"/>
        <v>4.4444444444444446</v>
      </c>
    </row>
    <row r="58" spans="1:40" ht="22.5" customHeight="1" x14ac:dyDescent="0.55000000000000004">
      <c r="A58" s="5">
        <v>1000</v>
      </c>
      <c r="B58" s="52" t="s">
        <v>66</v>
      </c>
      <c r="C58" s="63"/>
      <c r="D58" s="134">
        <v>30023551</v>
      </c>
      <c r="E58" s="117"/>
      <c r="F58" s="64"/>
      <c r="G58" s="117"/>
      <c r="H58" s="118"/>
      <c r="I58" s="118"/>
      <c r="J58" s="118"/>
      <c r="K58" s="118"/>
      <c r="L58" s="105"/>
      <c r="M58" s="8"/>
      <c r="N58" s="91" t="s">
        <v>433</v>
      </c>
      <c r="O58" s="10">
        <v>1</v>
      </c>
      <c r="P58" s="10">
        <f>16</f>
        <v>16</v>
      </c>
      <c r="Q58" s="11" t="s">
        <v>75</v>
      </c>
      <c r="R58" s="43">
        <f t="shared" ref="R58" si="41">3600/P58</f>
        <v>225</v>
      </c>
      <c r="X58" s="122"/>
      <c r="Y58" s="50">
        <f t="shared" ref="Y58" si="42">$Y$1/R58</f>
        <v>4.4444444444444446</v>
      </c>
      <c r="Z58" s="50"/>
      <c r="AA58" s="50"/>
      <c r="AB58" s="50">
        <f t="shared" ref="AB58" si="43">$Y$1/R58</f>
        <v>4.4444444444444446</v>
      </c>
      <c r="AC58" s="121"/>
      <c r="AD58" s="122"/>
      <c r="AE58" s="122">
        <f t="shared" ref="AE58" si="44">$Y$1/R58</f>
        <v>4.4444444444444446</v>
      </c>
      <c r="AF58" s="122"/>
      <c r="AG58" s="122"/>
      <c r="AH58" s="122">
        <f t="shared" ref="AH58" si="45">$Y$1/R58</f>
        <v>4.4444444444444446</v>
      </c>
      <c r="AI58" s="122"/>
      <c r="AJ58" s="122"/>
      <c r="AK58" s="122">
        <f t="shared" ref="AK58" si="46">$Y$1/R58</f>
        <v>4.4444444444444446</v>
      </c>
      <c r="AL58" s="122"/>
      <c r="AM58" s="122"/>
      <c r="AN58" s="122">
        <f t="shared" ref="AN58" si="47">$Y$1/R58</f>
        <v>4.4444444444444446</v>
      </c>
    </row>
    <row r="59" spans="1:40" ht="22.5" customHeight="1" x14ac:dyDescent="0.55000000000000004">
      <c r="A59" s="5">
        <v>1000</v>
      </c>
      <c r="B59" s="52" t="s">
        <v>66</v>
      </c>
      <c r="C59" s="63"/>
      <c r="D59" s="64"/>
      <c r="E59" s="118"/>
      <c r="F59" s="118"/>
      <c r="G59" s="118"/>
      <c r="H59" s="118"/>
      <c r="I59" s="118"/>
      <c r="J59" s="117"/>
      <c r="K59" s="118"/>
      <c r="L59" s="105"/>
      <c r="M59" s="8"/>
      <c r="N59" s="91"/>
      <c r="O59" s="10"/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63"/>
      <c r="D60" s="64"/>
      <c r="E60" s="118"/>
      <c r="F60" s="118"/>
      <c r="G60" s="118"/>
      <c r="H60" s="118"/>
      <c r="I60" s="118"/>
      <c r="J60" s="117"/>
      <c r="K60" s="118"/>
      <c r="L60" s="105"/>
      <c r="M60" s="8"/>
      <c r="N60" s="91"/>
      <c r="O60" s="10"/>
      <c r="P60" s="10"/>
      <c r="Q60" s="11"/>
      <c r="R60" s="43"/>
      <c r="X60" s="122"/>
      <c r="Y60" s="50"/>
      <c r="Z60" s="50"/>
      <c r="AA60" s="50"/>
      <c r="AB60" s="50"/>
      <c r="AC60" s="121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</row>
    <row r="61" spans="1:40" ht="22.5" customHeight="1" x14ac:dyDescent="0.55000000000000004">
      <c r="A61" s="5">
        <v>1000</v>
      </c>
      <c r="B61" s="52" t="s">
        <v>66</v>
      </c>
      <c r="C61" s="63"/>
      <c r="D61" s="64"/>
      <c r="E61" s="118"/>
      <c r="F61" s="71"/>
      <c r="G61" s="118"/>
      <c r="H61" s="118"/>
      <c r="I61" s="64"/>
      <c r="J61" s="65"/>
      <c r="K61" s="66"/>
      <c r="L61" s="105"/>
      <c r="M61" s="8"/>
      <c r="N61" s="91"/>
      <c r="O61" s="10"/>
      <c r="P61" s="10"/>
      <c r="Q61" s="11"/>
      <c r="R61" s="43"/>
      <c r="X61" s="122"/>
      <c r="Y61" s="50"/>
      <c r="Z61" s="50"/>
      <c r="AA61" s="50"/>
      <c r="AB61" s="50"/>
      <c r="AC61" s="121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</row>
    <row r="62" spans="1:40" ht="22.5" customHeight="1" x14ac:dyDescent="0.55000000000000004">
      <c r="A62" s="5">
        <v>1000</v>
      </c>
      <c r="B62" s="52" t="s">
        <v>66</v>
      </c>
      <c r="C62" s="63"/>
      <c r="D62" s="64"/>
      <c r="E62" s="64"/>
      <c r="F62" s="71"/>
      <c r="G62" s="118"/>
      <c r="H62" s="118"/>
      <c r="I62" s="64"/>
      <c r="J62" s="65"/>
      <c r="K62" s="66"/>
      <c r="L62" s="105"/>
      <c r="M62" s="8"/>
      <c r="N62" s="91"/>
      <c r="O62" s="10"/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64"/>
      <c r="H63" s="71"/>
      <c r="I63" s="64"/>
      <c r="J63" s="64"/>
      <c r="K63" s="65"/>
      <c r="L63" s="105"/>
      <c r="M63" s="8"/>
      <c r="N63" s="91"/>
      <c r="O63" s="10"/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64"/>
      <c r="H64" s="64"/>
      <c r="I64" s="64"/>
      <c r="J64" s="64"/>
      <c r="K64" s="65"/>
      <c r="L64" s="105"/>
      <c r="M64" s="8"/>
      <c r="N64" s="91"/>
      <c r="O64" s="10"/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63"/>
      <c r="D65" s="64"/>
      <c r="E65" s="64"/>
      <c r="F65" s="64"/>
      <c r="G65" s="64"/>
      <c r="H65" s="64"/>
      <c r="I65" s="64"/>
      <c r="J65" s="64"/>
      <c r="K65" s="65"/>
      <c r="L65" s="105"/>
      <c r="M65" s="8"/>
      <c r="N65" s="91"/>
      <c r="O65" s="10"/>
      <c r="P65" s="10"/>
      <c r="Q65" s="11"/>
      <c r="R65" s="43"/>
      <c r="X65" s="122"/>
      <c r="Y65" s="50"/>
      <c r="Z65" s="50"/>
      <c r="AA65" s="50"/>
      <c r="AB65" s="50"/>
      <c r="AC65" s="121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</row>
    <row r="66" spans="1:40" ht="22.5" customHeight="1" x14ac:dyDescent="0.55000000000000004">
      <c r="A66" s="5">
        <v>1000</v>
      </c>
      <c r="B66" s="52" t="s">
        <v>66</v>
      </c>
      <c r="C66" s="63"/>
      <c r="D66" s="64"/>
      <c r="E66" s="64"/>
      <c r="F66" s="64"/>
      <c r="G66" s="64"/>
      <c r="H66" s="118"/>
      <c r="I66" s="118"/>
      <c r="J66" s="64"/>
      <c r="K66" s="65"/>
      <c r="L66" s="105"/>
      <c r="M66" s="8"/>
      <c r="N66" s="91"/>
      <c r="O66" s="10"/>
      <c r="P66" s="10"/>
      <c r="Q66" s="11"/>
      <c r="R66" s="43"/>
      <c r="X66" s="122"/>
      <c r="Y66" s="50"/>
      <c r="Z66" s="50"/>
      <c r="AA66" s="50"/>
      <c r="AB66" s="50"/>
      <c r="AC66" s="121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</row>
    <row r="67" spans="1:40" ht="22.5" customHeight="1" x14ac:dyDescent="0.55000000000000004">
      <c r="A67" s="5">
        <v>1000</v>
      </c>
      <c r="B67" s="52" t="s">
        <v>66</v>
      </c>
      <c r="C67" s="63"/>
      <c r="D67" s="64"/>
      <c r="E67" s="64"/>
      <c r="F67" s="64"/>
      <c r="G67" s="64"/>
      <c r="H67" s="118"/>
      <c r="I67" s="118"/>
      <c r="J67" s="64"/>
      <c r="K67" s="65"/>
      <c r="L67" s="105"/>
      <c r="M67" s="8"/>
      <c r="N67" s="91"/>
      <c r="O67" s="10"/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63"/>
      <c r="D68" s="64"/>
      <c r="E68" s="64"/>
      <c r="F68" s="64"/>
      <c r="G68" s="64"/>
      <c r="H68" s="71"/>
      <c r="I68" s="118"/>
      <c r="J68" s="64"/>
      <c r="K68" s="65"/>
      <c r="L68" s="105"/>
      <c r="M68" s="8"/>
      <c r="N68" s="91"/>
      <c r="O68" s="10"/>
      <c r="P68" s="10"/>
      <c r="Q68" s="11"/>
      <c r="R68" s="43"/>
      <c r="X68" s="122"/>
      <c r="Y68" s="50"/>
      <c r="Z68" s="50"/>
      <c r="AA68" s="50"/>
      <c r="AB68" s="50"/>
      <c r="AC68" s="121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118"/>
      <c r="J69" s="64"/>
      <c r="K69" s="65"/>
      <c r="L69" s="105"/>
      <c r="M69" s="8"/>
      <c r="N69" s="91"/>
      <c r="O69" s="10"/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118"/>
      <c r="J70" s="64"/>
      <c r="K70" s="65"/>
      <c r="L70" s="105"/>
      <c r="M70" s="8"/>
      <c r="N70" s="91"/>
      <c r="O70" s="10"/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63"/>
      <c r="D71" s="64"/>
      <c r="E71" s="118"/>
      <c r="F71" s="118"/>
      <c r="G71" s="118"/>
      <c r="H71" s="118"/>
      <c r="I71" s="64"/>
      <c r="J71" s="118"/>
      <c r="K71" s="118"/>
      <c r="L71" s="105"/>
      <c r="M71" s="8"/>
      <c r="N71" s="91"/>
      <c r="O71" s="10"/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63"/>
      <c r="D72" s="64"/>
      <c r="E72" s="118"/>
      <c r="F72" s="118"/>
      <c r="G72" s="118"/>
      <c r="H72" s="118"/>
      <c r="I72" s="64"/>
      <c r="J72" s="118"/>
      <c r="K72" s="118"/>
      <c r="L72" s="105"/>
      <c r="M72" s="8"/>
      <c r="N72" s="91"/>
      <c r="O72" s="10"/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63"/>
      <c r="D73" s="64"/>
      <c r="E73" s="118"/>
      <c r="F73" s="118"/>
      <c r="G73" s="118"/>
      <c r="H73" s="118"/>
      <c r="I73" s="64"/>
      <c r="J73" s="118"/>
      <c r="K73" s="118"/>
      <c r="L73" s="105"/>
      <c r="M73" s="8"/>
      <c r="N73" s="91"/>
      <c r="O73" s="10"/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63"/>
      <c r="D74" s="64"/>
      <c r="E74" s="118"/>
      <c r="F74" s="118"/>
      <c r="G74" s="118"/>
      <c r="H74" s="118"/>
      <c r="I74" s="118"/>
      <c r="J74" s="117"/>
      <c r="K74" s="118"/>
      <c r="L74" s="105"/>
      <c r="M74" s="8"/>
      <c r="N74" s="91"/>
      <c r="O74" s="10"/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63"/>
      <c r="D75" s="64"/>
      <c r="E75" s="118"/>
      <c r="F75" s="118"/>
      <c r="G75" s="118"/>
      <c r="H75" s="118"/>
      <c r="I75" s="118"/>
      <c r="J75" s="117"/>
      <c r="K75" s="118"/>
      <c r="L75" s="105"/>
      <c r="M75" s="8"/>
      <c r="N75" s="91"/>
      <c r="O75" s="10"/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63"/>
      <c r="D76" s="64"/>
      <c r="E76" s="118"/>
      <c r="F76" s="118"/>
      <c r="G76" s="118"/>
      <c r="H76" s="118"/>
      <c r="I76" s="118"/>
      <c r="J76" s="117"/>
      <c r="K76" s="118"/>
      <c r="L76" s="105"/>
      <c r="M76" s="8"/>
      <c r="N76" s="91"/>
      <c r="O76" s="10"/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63"/>
      <c r="D77" s="64"/>
      <c r="E77" s="118"/>
      <c r="F77" s="118"/>
      <c r="G77" s="118"/>
      <c r="H77" s="118"/>
      <c r="I77" s="118"/>
      <c r="J77" s="117"/>
      <c r="K77" s="118"/>
      <c r="L77" s="105"/>
      <c r="M77" s="8"/>
      <c r="N77" s="91"/>
      <c r="O77" s="10"/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63"/>
      <c r="D78" s="64"/>
      <c r="E78" s="64"/>
      <c r="F78" s="64"/>
      <c r="G78" s="118"/>
      <c r="H78" s="118"/>
      <c r="I78" s="118"/>
      <c r="J78" s="118"/>
      <c r="K78" s="65"/>
      <c r="L78" s="105"/>
      <c r="M78" s="8"/>
      <c r="N78" s="91"/>
      <c r="O78" s="10"/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63"/>
      <c r="D79" s="64"/>
      <c r="E79" s="64"/>
      <c r="F79" s="64"/>
      <c r="G79" s="118"/>
      <c r="H79" s="118"/>
      <c r="I79" s="118"/>
      <c r="J79" s="118"/>
      <c r="K79" s="65"/>
      <c r="L79" s="105"/>
      <c r="M79" s="8"/>
      <c r="N79" s="91"/>
      <c r="O79" s="10"/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63"/>
      <c r="D80" s="64"/>
      <c r="E80" s="64"/>
      <c r="F80" s="64"/>
      <c r="G80" s="64"/>
      <c r="H80" s="64"/>
      <c r="I80" s="118"/>
      <c r="J80" s="118"/>
      <c r="K80" s="118"/>
      <c r="L80" s="105"/>
      <c r="M80" s="8"/>
      <c r="N80" s="91"/>
      <c r="O80" s="10"/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 t="s">
        <v>66</v>
      </c>
      <c r="C81" s="63"/>
      <c r="D81" s="64"/>
      <c r="E81" s="64"/>
      <c r="F81" s="64"/>
      <c r="G81" s="64"/>
      <c r="H81" s="64"/>
      <c r="I81" s="64"/>
      <c r="J81" s="118"/>
      <c r="K81" s="118"/>
      <c r="L81" s="105"/>
      <c r="M81" s="8"/>
      <c r="N81" s="91"/>
      <c r="O81" s="10"/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 t="s">
        <v>66</v>
      </c>
      <c r="C82" s="63"/>
      <c r="D82" s="64"/>
      <c r="E82" s="64"/>
      <c r="F82" s="64"/>
      <c r="G82" s="64"/>
      <c r="H82" s="64"/>
      <c r="I82" s="64"/>
      <c r="J82" s="64"/>
      <c r="K82" s="118"/>
      <c r="L82" s="105"/>
      <c r="M82" s="8"/>
      <c r="N82" s="91"/>
      <c r="O82" s="10"/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 t="s">
        <v>66</v>
      </c>
      <c r="C83" s="63"/>
      <c r="D83" s="64"/>
      <c r="E83" s="64"/>
      <c r="F83" s="64"/>
      <c r="G83" s="64"/>
      <c r="H83" s="64"/>
      <c r="I83" s="64"/>
      <c r="J83" s="64"/>
      <c r="K83" s="64"/>
      <c r="L83" s="105"/>
      <c r="M83" s="8"/>
      <c r="N83" s="91"/>
      <c r="O83" s="10"/>
      <c r="P83" s="10"/>
      <c r="Q83" s="11"/>
      <c r="R83" s="43"/>
      <c r="X83" s="122"/>
      <c r="Y83" s="50"/>
      <c r="Z83" s="50"/>
      <c r="AA83" s="50"/>
      <c r="AB83" s="50"/>
      <c r="AC83" s="121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</row>
    <row r="84" spans="1:40" ht="22.5" customHeight="1" x14ac:dyDescent="0.55000000000000004">
      <c r="A84" s="5">
        <v>1000</v>
      </c>
      <c r="B84" s="52" t="s">
        <v>66</v>
      </c>
      <c r="C84" s="63"/>
      <c r="D84" s="64"/>
      <c r="E84" s="64"/>
      <c r="F84" s="64"/>
      <c r="G84" s="64"/>
      <c r="H84" s="64"/>
      <c r="I84" s="64"/>
      <c r="J84" s="64"/>
      <c r="K84" s="64"/>
      <c r="L84" s="105"/>
      <c r="M84" s="8"/>
      <c r="N84" s="91"/>
      <c r="O84" s="10"/>
      <c r="P84" s="10"/>
      <c r="Q84" s="11"/>
      <c r="R84" s="43"/>
      <c r="X84" s="122"/>
      <c r="Y84" s="50"/>
      <c r="Z84" s="50"/>
      <c r="AA84" s="50"/>
      <c r="AB84" s="50"/>
      <c r="AC84" s="121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64"/>
      <c r="F85" s="64"/>
      <c r="G85" s="64"/>
      <c r="H85" s="64"/>
      <c r="I85" s="64"/>
      <c r="J85" s="64"/>
      <c r="K85" s="64"/>
      <c r="L85" s="105"/>
      <c r="M85" s="8"/>
      <c r="N85" s="91"/>
      <c r="O85" s="10"/>
      <c r="P85" s="10"/>
      <c r="Q85" s="11"/>
      <c r="R85" s="43"/>
      <c r="X85" s="122"/>
      <c r="Y85" s="50"/>
      <c r="Z85" s="50"/>
      <c r="AA85" s="50"/>
      <c r="AB85" s="50"/>
      <c r="AC85" s="121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64"/>
      <c r="F86" s="64"/>
      <c r="G86" s="64"/>
      <c r="H86" s="64"/>
      <c r="I86" s="64"/>
      <c r="J86" s="64"/>
      <c r="K86" s="64"/>
      <c r="L86" s="105"/>
      <c r="M86" s="8"/>
      <c r="N86" s="91"/>
      <c r="O86" s="10"/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64"/>
      <c r="F87" s="64"/>
      <c r="G87" s="64"/>
      <c r="H87" s="64"/>
      <c r="I87" s="64"/>
      <c r="J87" s="64"/>
      <c r="K87" s="64"/>
      <c r="L87" s="105"/>
      <c r="M87" s="8"/>
      <c r="N87" s="91"/>
      <c r="O87" s="10"/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64"/>
      <c r="F88" s="64"/>
      <c r="G88" s="64"/>
      <c r="H88" s="64"/>
      <c r="I88" s="118"/>
      <c r="J88" s="64"/>
      <c r="K88" s="64"/>
      <c r="L88" s="105"/>
      <c r="M88" s="8"/>
      <c r="N88" s="91"/>
      <c r="O88" s="10"/>
      <c r="P88" s="10"/>
      <c r="Q88" s="11"/>
      <c r="R88" s="43"/>
      <c r="X88" s="122"/>
      <c r="Y88" s="50"/>
      <c r="Z88" s="50"/>
      <c r="AA88" s="50"/>
      <c r="AB88" s="50"/>
      <c r="AC88" s="121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64"/>
      <c r="F89" s="64"/>
      <c r="G89" s="64"/>
      <c r="H89" s="64"/>
      <c r="I89" s="118"/>
      <c r="J89" s="64"/>
      <c r="K89" s="64"/>
      <c r="L89" s="105"/>
      <c r="M89" s="8"/>
      <c r="N89" s="91"/>
      <c r="O89" s="10"/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64"/>
      <c r="F90" s="64"/>
      <c r="G90" s="64"/>
      <c r="H90" s="64"/>
      <c r="I90" s="64"/>
      <c r="J90" s="64"/>
      <c r="K90" s="64"/>
      <c r="L90" s="105"/>
      <c r="M90" s="8"/>
      <c r="N90" s="91"/>
      <c r="O90" s="10"/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64"/>
      <c r="F91" s="64"/>
      <c r="G91" s="64"/>
      <c r="H91" s="64"/>
      <c r="I91" s="64"/>
      <c r="J91" s="64"/>
      <c r="K91" s="64"/>
      <c r="L91" s="105"/>
      <c r="M91" s="8"/>
      <c r="N91" s="91"/>
      <c r="O91" s="10"/>
      <c r="P91" s="10"/>
      <c r="Q91" s="11"/>
      <c r="R91" s="43"/>
      <c r="X91" s="122"/>
      <c r="Y91" s="50"/>
      <c r="Z91" s="50"/>
      <c r="AA91" s="50"/>
      <c r="AB91" s="50"/>
      <c r="AC91" s="121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64"/>
      <c r="F92" s="64"/>
      <c r="G92" s="64"/>
      <c r="H92" s="64"/>
      <c r="I92" s="64"/>
      <c r="J92" s="64"/>
      <c r="K92" s="64"/>
      <c r="L92" s="105"/>
      <c r="M92" s="8"/>
      <c r="N92" s="91"/>
      <c r="O92" s="10"/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 t="s">
        <v>66</v>
      </c>
      <c r="C93" s="63"/>
      <c r="D93" s="64"/>
      <c r="E93" s="64"/>
      <c r="F93" s="64"/>
      <c r="G93" s="64"/>
      <c r="H93" s="64"/>
      <c r="I93" s="64"/>
      <c r="J93" s="64"/>
      <c r="K93" s="64"/>
      <c r="L93" s="105"/>
      <c r="M93" s="8"/>
      <c r="N93" s="91"/>
      <c r="O93" s="10"/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 t="s">
        <v>66</v>
      </c>
      <c r="C94" s="63"/>
      <c r="D94" s="64"/>
      <c r="E94" s="64"/>
      <c r="F94" s="64"/>
      <c r="G94" s="64"/>
      <c r="H94" s="64"/>
      <c r="I94" s="64"/>
      <c r="J94" s="64"/>
      <c r="K94" s="64"/>
      <c r="L94" s="105"/>
      <c r="M94" s="8"/>
      <c r="N94" s="91"/>
      <c r="O94" s="10"/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 t="s">
        <v>66</v>
      </c>
      <c r="C95" s="63"/>
      <c r="D95" s="64"/>
      <c r="E95" s="64"/>
      <c r="F95" s="64"/>
      <c r="G95" s="64"/>
      <c r="H95" s="64"/>
      <c r="I95" s="118"/>
      <c r="J95" s="64"/>
      <c r="K95" s="64"/>
      <c r="L95" s="105"/>
      <c r="M95" s="8"/>
      <c r="N95" s="91"/>
      <c r="O95" s="10"/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 t="s">
        <v>66</v>
      </c>
      <c r="C96" s="63"/>
      <c r="D96" s="64"/>
      <c r="E96" s="64"/>
      <c r="F96" s="64"/>
      <c r="G96" s="64"/>
      <c r="H96" s="64"/>
      <c r="I96" s="118"/>
      <c r="J96" s="64"/>
      <c r="K96" s="64"/>
      <c r="L96" s="105"/>
      <c r="M96" s="8"/>
      <c r="N96" s="91"/>
      <c r="O96" s="10"/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0" ht="22.5" customHeight="1" x14ac:dyDescent="0.55000000000000004">
      <c r="A97" s="5">
        <v>1000</v>
      </c>
      <c r="B97" s="52" t="s">
        <v>66</v>
      </c>
      <c r="C97" s="63"/>
      <c r="D97" s="64"/>
      <c r="E97" s="64"/>
      <c r="F97" s="64"/>
      <c r="G97" s="64"/>
      <c r="H97" s="64"/>
      <c r="I97" s="64"/>
      <c r="J97" s="64"/>
      <c r="K97" s="64"/>
      <c r="L97" s="105"/>
      <c r="M97" s="8"/>
      <c r="N97" s="91"/>
      <c r="O97" s="10"/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0" ht="22.5" customHeight="1" x14ac:dyDescent="0.55000000000000004">
      <c r="A98" s="5">
        <v>1000</v>
      </c>
      <c r="B98" s="52" t="s">
        <v>66</v>
      </c>
      <c r="C98" s="63"/>
      <c r="D98" s="64"/>
      <c r="E98" s="64"/>
      <c r="F98" s="64"/>
      <c r="G98" s="64"/>
      <c r="H98" s="64"/>
      <c r="I98" s="64"/>
      <c r="J98" s="64"/>
      <c r="K98" s="64"/>
      <c r="L98" s="105"/>
      <c r="M98" s="8"/>
      <c r="N98" s="91"/>
      <c r="O98" s="10"/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0" ht="22.5" customHeight="1" x14ac:dyDescent="0.55000000000000004">
      <c r="A99" s="5">
        <v>1000</v>
      </c>
      <c r="B99" s="52" t="s">
        <v>66</v>
      </c>
      <c r="C99" s="63"/>
      <c r="D99" s="64"/>
      <c r="E99" s="64"/>
      <c r="F99" s="64"/>
      <c r="G99" s="64"/>
      <c r="H99" s="64"/>
      <c r="I99" s="64"/>
      <c r="J99" s="64"/>
      <c r="K99" s="118"/>
      <c r="L99" s="105"/>
      <c r="M99" s="8"/>
      <c r="N99" s="91"/>
      <c r="O99" s="10"/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0" ht="22.5" customHeight="1" x14ac:dyDescent="0.55000000000000004">
      <c r="A100" s="5">
        <v>1000</v>
      </c>
      <c r="B100" s="52" t="s">
        <v>66</v>
      </c>
      <c r="C100" s="63"/>
      <c r="D100" s="64"/>
      <c r="E100" s="64"/>
      <c r="F100" s="64"/>
      <c r="G100" s="64"/>
      <c r="H100" s="64"/>
      <c r="I100" s="64"/>
      <c r="J100" s="64"/>
      <c r="K100" s="64"/>
      <c r="L100" s="105"/>
      <c r="M100" s="8"/>
      <c r="N100" s="91"/>
      <c r="O100" s="10"/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0" ht="22.5" customHeight="1" x14ac:dyDescent="0.55000000000000004">
      <c r="A101" s="5">
        <v>1000</v>
      </c>
      <c r="B101" s="52" t="s">
        <v>66</v>
      </c>
      <c r="C101" s="63"/>
      <c r="D101" s="64"/>
      <c r="E101" s="64"/>
      <c r="F101" s="64"/>
      <c r="G101" s="64"/>
      <c r="H101" s="64"/>
      <c r="I101" s="64"/>
      <c r="J101" s="64"/>
      <c r="K101" s="118"/>
      <c r="L101" s="105"/>
      <c r="M101" s="8"/>
      <c r="N101" s="91"/>
      <c r="O101" s="10"/>
      <c r="P101" s="10"/>
      <c r="Q101" s="11"/>
      <c r="R101" s="43"/>
      <c r="X101" s="122"/>
      <c r="Y101" s="50"/>
      <c r="Z101" s="50"/>
      <c r="AA101" s="50"/>
      <c r="AB101" s="50"/>
      <c r="AC101" s="121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</row>
    <row r="102" spans="1:40" ht="22.5" customHeight="1" x14ac:dyDescent="0.55000000000000004">
      <c r="A102" s="5">
        <v>1000</v>
      </c>
      <c r="B102" s="52" t="s">
        <v>66</v>
      </c>
      <c r="C102" s="63"/>
      <c r="D102" s="64"/>
      <c r="E102" s="64"/>
      <c r="F102" s="64"/>
      <c r="G102" s="64"/>
      <c r="H102" s="64"/>
      <c r="I102" s="64"/>
      <c r="J102" s="64"/>
      <c r="K102" s="118"/>
      <c r="L102" s="105"/>
      <c r="M102" s="8"/>
      <c r="N102" s="91"/>
      <c r="O102" s="10"/>
      <c r="P102" s="10"/>
      <c r="Q102" s="11"/>
      <c r="R102" s="43"/>
      <c r="X102" s="122"/>
      <c r="Y102" s="50"/>
      <c r="Z102" s="50"/>
      <c r="AA102" s="50"/>
      <c r="AB102" s="50"/>
      <c r="AC102" s="121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</row>
    <row r="103" spans="1:40" ht="22.5" customHeight="1" x14ac:dyDescent="0.55000000000000004">
      <c r="A103" s="5">
        <v>1000</v>
      </c>
      <c r="B103" s="52" t="s">
        <v>66</v>
      </c>
      <c r="C103" s="63"/>
      <c r="D103" s="64"/>
      <c r="E103" s="64"/>
      <c r="F103" s="64"/>
      <c r="G103" s="64"/>
      <c r="H103" s="64"/>
      <c r="I103" s="64"/>
      <c r="J103" s="64"/>
      <c r="K103" s="118"/>
      <c r="L103" s="105"/>
      <c r="M103" s="8"/>
      <c r="N103" s="91"/>
      <c r="O103" s="10"/>
      <c r="P103" s="10"/>
      <c r="Q103" s="11"/>
      <c r="R103" s="43"/>
      <c r="X103" s="122"/>
      <c r="Y103" s="50"/>
      <c r="Z103" s="50"/>
      <c r="AA103" s="50"/>
      <c r="AB103" s="50"/>
      <c r="AC103" s="121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</row>
    <row r="104" spans="1:40" ht="22.5" customHeight="1" x14ac:dyDescent="0.55000000000000004">
      <c r="A104" s="5">
        <v>1000</v>
      </c>
      <c r="B104" s="52" t="s">
        <v>66</v>
      </c>
      <c r="C104" s="63"/>
      <c r="D104" s="64"/>
      <c r="E104" s="64"/>
      <c r="F104" s="64"/>
      <c r="G104" s="64"/>
      <c r="H104" s="64"/>
      <c r="I104" s="64"/>
      <c r="J104" s="64"/>
      <c r="K104" s="64"/>
      <c r="L104" s="105"/>
      <c r="M104" s="8"/>
      <c r="N104" s="91"/>
      <c r="O104" s="10"/>
      <c r="P104" s="10"/>
      <c r="Q104" s="11"/>
      <c r="R104" s="4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</row>
    <row r="105" spans="1:40" ht="22.5" customHeight="1" x14ac:dyDescent="0.55000000000000004">
      <c r="A105" s="5">
        <v>1000</v>
      </c>
      <c r="B105" s="52" t="s">
        <v>66</v>
      </c>
      <c r="C105" s="63"/>
      <c r="D105" s="64"/>
      <c r="E105" s="64"/>
      <c r="F105" s="64"/>
      <c r="G105" s="64"/>
      <c r="H105" s="64"/>
      <c r="I105" s="64"/>
      <c r="J105" s="64"/>
      <c r="K105" s="118"/>
      <c r="L105" s="105"/>
      <c r="M105" s="8"/>
      <c r="N105" s="91"/>
      <c r="O105" s="10"/>
      <c r="P105" s="10"/>
      <c r="Q105" s="11"/>
      <c r="R105" s="4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</row>
    <row r="106" spans="1:40" ht="22.5" customHeight="1" x14ac:dyDescent="0.55000000000000004">
      <c r="A106" s="5">
        <v>1000</v>
      </c>
      <c r="B106" s="52" t="s">
        <v>66</v>
      </c>
      <c r="C106" s="63"/>
      <c r="D106" s="64"/>
      <c r="E106" s="64"/>
      <c r="F106" s="64"/>
      <c r="G106" s="64"/>
      <c r="H106" s="64"/>
      <c r="I106" s="64"/>
      <c r="J106" s="71"/>
      <c r="K106" s="64"/>
      <c r="L106" s="105"/>
      <c r="M106" s="8"/>
      <c r="N106" s="91"/>
      <c r="O106" s="10"/>
      <c r="P106" s="10"/>
      <c r="Q106" s="11"/>
      <c r="R106" s="43"/>
      <c r="X106" s="122"/>
      <c r="Y106" s="50"/>
      <c r="Z106" s="50"/>
      <c r="AA106" s="50"/>
      <c r="AB106" s="50"/>
      <c r="AC106" s="121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</row>
    <row r="107" spans="1:40" ht="22.5" customHeight="1" x14ac:dyDescent="0.55000000000000004">
      <c r="A107" s="5">
        <v>1000</v>
      </c>
      <c r="B107" s="52" t="s">
        <v>66</v>
      </c>
      <c r="C107" s="63"/>
      <c r="D107" s="64"/>
      <c r="E107" s="64"/>
      <c r="F107" s="64"/>
      <c r="G107" s="64"/>
      <c r="H107" s="64"/>
      <c r="I107" s="64"/>
      <c r="J107" s="71"/>
      <c r="K107" s="64"/>
      <c r="L107" s="105"/>
      <c r="M107" s="8"/>
      <c r="N107" s="91"/>
      <c r="O107" s="10"/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0" ht="22.5" customHeight="1" x14ac:dyDescent="0.55000000000000004">
      <c r="A108" s="5">
        <v>1000</v>
      </c>
      <c r="B108" s="52" t="s">
        <v>66</v>
      </c>
      <c r="C108" s="63"/>
      <c r="D108" s="64"/>
      <c r="E108" s="64"/>
      <c r="F108" s="64"/>
      <c r="G108" s="64"/>
      <c r="H108" s="64"/>
      <c r="I108" s="64"/>
      <c r="J108" s="64"/>
      <c r="K108" s="64"/>
      <c r="L108" s="105"/>
      <c r="M108" s="8"/>
      <c r="N108" s="91"/>
      <c r="O108" s="10"/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0" ht="22.5" customHeight="1" x14ac:dyDescent="0.55000000000000004">
      <c r="A109" s="5">
        <v>1000</v>
      </c>
      <c r="B109" s="52" t="s">
        <v>66</v>
      </c>
      <c r="C109" s="63"/>
      <c r="D109" s="64"/>
      <c r="E109" s="64"/>
      <c r="F109" s="64"/>
      <c r="G109" s="64"/>
      <c r="H109" s="64"/>
      <c r="I109" s="64"/>
      <c r="J109" s="64"/>
      <c r="K109" s="64"/>
      <c r="L109" s="105"/>
      <c r="M109" s="8"/>
      <c r="N109" s="91"/>
      <c r="O109" s="10"/>
      <c r="P109" s="10"/>
      <c r="Q109" s="11"/>
      <c r="R109" s="43"/>
      <c r="X109" s="122"/>
      <c r="Y109" s="50"/>
      <c r="Z109" s="50"/>
      <c r="AA109" s="50"/>
      <c r="AB109" s="50"/>
      <c r="AC109" s="121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</row>
    <row r="110" spans="1:40" ht="22.5" customHeight="1" x14ac:dyDescent="0.55000000000000004">
      <c r="A110" s="5">
        <v>1000</v>
      </c>
      <c r="B110" s="52" t="s">
        <v>66</v>
      </c>
      <c r="C110" s="63"/>
      <c r="D110" s="64"/>
      <c r="E110" s="64"/>
      <c r="F110" s="64"/>
      <c r="G110" s="64"/>
      <c r="H110" s="64"/>
      <c r="I110" s="64"/>
      <c r="J110" s="64"/>
      <c r="K110" s="64"/>
      <c r="L110" s="105"/>
      <c r="M110" s="8"/>
      <c r="N110" s="91"/>
      <c r="O110" s="10"/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0" ht="22.5" customHeight="1" x14ac:dyDescent="0.55000000000000004">
      <c r="A111" s="5">
        <v>1000</v>
      </c>
      <c r="B111" s="52" t="s">
        <v>66</v>
      </c>
      <c r="C111" s="63"/>
      <c r="D111" s="64"/>
      <c r="E111" s="64"/>
      <c r="F111" s="64"/>
      <c r="G111" s="64"/>
      <c r="H111" s="64"/>
      <c r="I111" s="64"/>
      <c r="J111" s="118"/>
      <c r="K111" s="118"/>
      <c r="L111" s="105"/>
      <c r="M111" s="8"/>
      <c r="N111" s="91"/>
      <c r="O111" s="10"/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0" ht="22.5" customHeight="1" x14ac:dyDescent="0.55000000000000004">
      <c r="A112" s="5">
        <v>1000</v>
      </c>
      <c r="B112" s="52" t="s">
        <v>66</v>
      </c>
      <c r="C112" s="63"/>
      <c r="D112" s="64"/>
      <c r="E112" s="64"/>
      <c r="F112" s="64"/>
      <c r="G112" s="64"/>
      <c r="H112" s="64"/>
      <c r="I112" s="118"/>
      <c r="J112" s="118"/>
      <c r="K112" s="118"/>
      <c r="L112" s="105"/>
      <c r="M112" s="8"/>
      <c r="N112" s="91"/>
      <c r="O112" s="10"/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0" ht="22.5" customHeight="1" x14ac:dyDescent="0.55000000000000004">
      <c r="A113" s="5">
        <v>1000</v>
      </c>
      <c r="B113" s="52" t="s">
        <v>66</v>
      </c>
      <c r="C113" s="63"/>
      <c r="D113" s="64"/>
      <c r="E113" s="64"/>
      <c r="F113" s="64"/>
      <c r="G113" s="64"/>
      <c r="H113" s="64"/>
      <c r="I113" s="118"/>
      <c r="J113" s="118"/>
      <c r="K113" s="118"/>
      <c r="L113" s="105"/>
      <c r="M113" s="8"/>
      <c r="N113" s="91"/>
      <c r="O113" s="10"/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0" ht="22.5" customHeight="1" x14ac:dyDescent="0.55000000000000004">
      <c r="A114" s="5">
        <v>1000</v>
      </c>
      <c r="B114" s="52" t="s">
        <v>66</v>
      </c>
      <c r="C114" s="63"/>
      <c r="D114" s="64"/>
      <c r="E114" s="118"/>
      <c r="F114" s="118"/>
      <c r="G114" s="118"/>
      <c r="H114" s="118"/>
      <c r="I114" s="64"/>
      <c r="J114" s="118"/>
      <c r="K114" s="118"/>
      <c r="L114" s="105"/>
      <c r="M114" s="8"/>
      <c r="N114" s="91"/>
      <c r="O114" s="10"/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0" ht="22.5" customHeight="1" x14ac:dyDescent="0.55000000000000004">
      <c r="A115" s="5">
        <v>1000</v>
      </c>
      <c r="B115" s="52" t="s">
        <v>66</v>
      </c>
      <c r="C115" s="63"/>
      <c r="D115" s="64"/>
      <c r="E115" s="118"/>
      <c r="F115" s="118"/>
      <c r="G115" s="118"/>
      <c r="H115" s="118"/>
      <c r="I115" s="64"/>
      <c r="J115" s="118"/>
      <c r="K115" s="118"/>
      <c r="L115" s="105"/>
      <c r="M115" s="8"/>
      <c r="N115" s="91"/>
      <c r="O115" s="10"/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0" ht="22.5" customHeight="1" x14ac:dyDescent="0.55000000000000004">
      <c r="A116" s="5">
        <v>1000</v>
      </c>
      <c r="B116" s="52" t="s">
        <v>66</v>
      </c>
      <c r="C116" s="63"/>
      <c r="D116" s="64"/>
      <c r="E116" s="118"/>
      <c r="F116" s="118"/>
      <c r="G116" s="118"/>
      <c r="H116" s="118"/>
      <c r="I116" s="64"/>
      <c r="J116" s="118"/>
      <c r="K116" s="118"/>
      <c r="L116" s="105"/>
      <c r="M116" s="8"/>
      <c r="N116" s="91"/>
      <c r="O116" s="10"/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0" ht="22.5" customHeight="1" x14ac:dyDescent="0.55000000000000004">
      <c r="A117" s="5">
        <v>1000</v>
      </c>
      <c r="B117" s="52" t="s">
        <v>66</v>
      </c>
      <c r="C117" s="63"/>
      <c r="D117" s="64"/>
      <c r="E117" s="118"/>
      <c r="F117" s="118"/>
      <c r="G117" s="118"/>
      <c r="H117" s="118"/>
      <c r="I117" s="64"/>
      <c r="J117" s="118"/>
      <c r="K117" s="118"/>
      <c r="L117" s="105"/>
      <c r="M117" s="8"/>
      <c r="N117" s="91"/>
      <c r="O117" s="10"/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0" ht="22.5" customHeight="1" x14ac:dyDescent="0.55000000000000004">
      <c r="A118" s="5">
        <v>1000</v>
      </c>
      <c r="B118" s="52"/>
      <c r="C118" s="63"/>
      <c r="D118" s="64"/>
      <c r="E118" s="118"/>
      <c r="F118" s="118"/>
      <c r="G118" s="118"/>
      <c r="H118" s="118"/>
      <c r="I118" s="118"/>
      <c r="J118" s="117"/>
      <c r="K118" s="118"/>
      <c r="L118" s="105"/>
      <c r="M118" s="8"/>
      <c r="N118" s="91"/>
      <c r="O118" s="10"/>
      <c r="P118" s="10"/>
      <c r="Q118" s="11"/>
      <c r="R118" s="4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</row>
    <row r="119" spans="1:40" ht="22.5" customHeight="1" x14ac:dyDescent="0.55000000000000004">
      <c r="A119" s="5">
        <v>1000</v>
      </c>
      <c r="B119" s="52"/>
      <c r="C119" s="63"/>
      <c r="D119" s="64"/>
      <c r="E119" s="118"/>
      <c r="F119" s="118"/>
      <c r="G119" s="118"/>
      <c r="H119" s="118"/>
      <c r="I119" s="118"/>
      <c r="J119" s="117"/>
      <c r="K119" s="118"/>
      <c r="L119" s="105"/>
      <c r="M119" s="8"/>
      <c r="N119" s="91"/>
      <c r="O119" s="10"/>
      <c r="P119" s="10"/>
      <c r="Q119" s="11"/>
      <c r="R119" s="4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</row>
    <row r="120" spans="1:40" ht="22.5" customHeight="1" x14ac:dyDescent="0.55000000000000004">
      <c r="A120" s="5">
        <v>1000</v>
      </c>
      <c r="B120" s="52"/>
      <c r="C120" s="63"/>
      <c r="D120" s="64"/>
      <c r="E120" s="118"/>
      <c r="F120" s="118"/>
      <c r="G120" s="118"/>
      <c r="H120" s="118"/>
      <c r="I120" s="118"/>
      <c r="J120" s="117"/>
      <c r="K120" s="118"/>
      <c r="L120" s="105"/>
      <c r="M120" s="8"/>
      <c r="N120" s="91"/>
      <c r="O120" s="10"/>
      <c r="P120" s="10"/>
      <c r="Q120" s="11"/>
      <c r="R120" s="4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</row>
    <row r="121" spans="1:40" ht="22.5" customHeight="1" x14ac:dyDescent="0.55000000000000004">
      <c r="A121" s="5">
        <v>1000</v>
      </c>
      <c r="B121" s="52"/>
      <c r="C121" s="63"/>
      <c r="D121" s="64"/>
      <c r="E121" s="118"/>
      <c r="F121" s="118"/>
      <c r="G121" s="118"/>
      <c r="H121" s="118"/>
      <c r="I121" s="118"/>
      <c r="J121" s="117"/>
      <c r="K121" s="118"/>
      <c r="L121" s="105"/>
      <c r="M121" s="8"/>
      <c r="N121" s="91"/>
      <c r="O121" s="10"/>
      <c r="P121" s="10"/>
      <c r="Q121" s="11"/>
      <c r="R121" s="4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</row>
    <row r="122" spans="1:40" ht="22.5" customHeight="1" x14ac:dyDescent="0.55000000000000004">
      <c r="A122" s="5">
        <v>1000</v>
      </c>
      <c r="B122" s="52" t="s">
        <v>66</v>
      </c>
      <c r="C122" s="63"/>
      <c r="D122" s="64"/>
      <c r="E122" s="64"/>
      <c r="F122" s="71"/>
      <c r="G122" s="118"/>
      <c r="H122" s="118"/>
      <c r="I122" s="118"/>
      <c r="J122" s="118"/>
      <c r="K122" s="64"/>
      <c r="L122" s="105"/>
      <c r="M122" s="8"/>
      <c r="N122" s="91"/>
      <c r="O122" s="10"/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0" ht="22.5" customHeight="1" x14ac:dyDescent="0.55000000000000004">
      <c r="A123" s="5">
        <v>1000</v>
      </c>
      <c r="B123" s="52" t="s">
        <v>66</v>
      </c>
      <c r="C123" s="63"/>
      <c r="D123" s="64"/>
      <c r="E123" s="64"/>
      <c r="F123" s="71"/>
      <c r="G123" s="118"/>
      <c r="H123" s="118"/>
      <c r="I123" s="118"/>
      <c r="J123" s="118"/>
      <c r="K123" s="64"/>
      <c r="L123" s="105"/>
      <c r="M123" s="8"/>
      <c r="N123" s="91"/>
      <c r="O123" s="10"/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0" ht="22.5" customHeight="1" x14ac:dyDescent="0.55000000000000004">
      <c r="A124" s="5">
        <v>1000</v>
      </c>
      <c r="B124" s="52" t="s">
        <v>66</v>
      </c>
      <c r="C124" s="63"/>
      <c r="D124" s="64"/>
      <c r="E124" s="64"/>
      <c r="F124" s="64"/>
      <c r="G124" s="64"/>
      <c r="H124" s="71"/>
      <c r="I124" s="118"/>
      <c r="J124" s="118"/>
      <c r="K124" s="64"/>
      <c r="L124" s="105"/>
      <c r="M124" s="8"/>
      <c r="N124" s="91"/>
      <c r="O124" s="10"/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0" ht="22.5" customHeight="1" x14ac:dyDescent="0.55000000000000004">
      <c r="A125" s="5">
        <v>1000</v>
      </c>
      <c r="B125" s="52" t="s">
        <v>66</v>
      </c>
      <c r="C125" s="63"/>
      <c r="D125" s="64"/>
      <c r="E125" s="64"/>
      <c r="F125" s="64"/>
      <c r="G125" s="64"/>
      <c r="H125" s="64"/>
      <c r="I125" s="118"/>
      <c r="J125" s="118"/>
      <c r="K125" s="64"/>
      <c r="L125" s="105"/>
      <c r="M125" s="8"/>
      <c r="N125" s="91"/>
      <c r="O125" s="10"/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0" ht="22.5" customHeight="1" x14ac:dyDescent="0.55000000000000004">
      <c r="A126" s="5">
        <v>1000</v>
      </c>
      <c r="B126" s="52" t="s">
        <v>66</v>
      </c>
      <c r="C126" s="63"/>
      <c r="D126" s="64"/>
      <c r="E126" s="64"/>
      <c r="F126" s="64"/>
      <c r="G126" s="64"/>
      <c r="H126" s="64"/>
      <c r="I126" s="118"/>
      <c r="J126" s="118"/>
      <c r="K126" s="64"/>
      <c r="L126" s="105"/>
      <c r="M126" s="8"/>
      <c r="N126" s="91"/>
      <c r="O126" s="10"/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0" ht="22.5" customHeight="1" x14ac:dyDescent="0.55000000000000004">
      <c r="A127" s="5">
        <v>1000</v>
      </c>
      <c r="B127" s="52" t="s">
        <v>66</v>
      </c>
      <c r="C127" s="63"/>
      <c r="D127" s="64"/>
      <c r="E127" s="118"/>
      <c r="F127" s="118"/>
      <c r="G127" s="118"/>
      <c r="H127" s="118"/>
      <c r="I127" s="64"/>
      <c r="J127" s="118"/>
      <c r="K127" s="118"/>
      <c r="L127" s="105"/>
      <c r="M127" s="8"/>
      <c r="N127" s="91"/>
      <c r="O127" s="10"/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0" ht="22.5" customHeight="1" x14ac:dyDescent="0.55000000000000004">
      <c r="A128" s="5">
        <v>1000</v>
      </c>
      <c r="B128" s="52" t="s">
        <v>66</v>
      </c>
      <c r="C128" s="63"/>
      <c r="D128" s="64"/>
      <c r="E128" s="118"/>
      <c r="F128" s="118"/>
      <c r="G128" s="118"/>
      <c r="H128" s="118"/>
      <c r="I128" s="64"/>
      <c r="J128" s="118"/>
      <c r="K128" s="118"/>
      <c r="L128" s="105"/>
      <c r="M128" s="8"/>
      <c r="N128" s="91"/>
      <c r="O128" s="10"/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3" ht="22.5" customHeight="1" x14ac:dyDescent="0.55000000000000004">
      <c r="A129" s="5">
        <v>1000</v>
      </c>
      <c r="B129" s="52" t="s">
        <v>66</v>
      </c>
      <c r="C129" s="63"/>
      <c r="D129" s="64"/>
      <c r="E129" s="118"/>
      <c r="F129" s="118"/>
      <c r="G129" s="118"/>
      <c r="H129" s="118"/>
      <c r="I129" s="64"/>
      <c r="J129" s="118"/>
      <c r="K129" s="118"/>
      <c r="L129" s="105"/>
      <c r="M129" s="8"/>
      <c r="N129" s="91"/>
      <c r="O129" s="10"/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3" ht="22.5" customHeight="1" x14ac:dyDescent="0.55000000000000004">
      <c r="A130" s="5">
        <v>1000</v>
      </c>
      <c r="B130" s="52"/>
      <c r="C130" s="63"/>
      <c r="D130" s="64"/>
      <c r="E130" s="118"/>
      <c r="F130" s="118"/>
      <c r="G130" s="118"/>
      <c r="H130" s="118"/>
      <c r="I130" s="118"/>
      <c r="J130" s="117"/>
      <c r="K130" s="118"/>
      <c r="L130" s="105"/>
      <c r="M130" s="8"/>
      <c r="N130" s="91"/>
      <c r="O130" s="10"/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3" ht="22.5" customHeight="1" x14ac:dyDescent="0.55000000000000004">
      <c r="A131" s="5">
        <v>1000</v>
      </c>
      <c r="B131" s="52"/>
      <c r="C131" s="63"/>
      <c r="D131" s="64"/>
      <c r="E131" s="118"/>
      <c r="F131" s="118"/>
      <c r="G131" s="118"/>
      <c r="H131" s="118"/>
      <c r="I131" s="118"/>
      <c r="J131" s="117"/>
      <c r="K131" s="118"/>
      <c r="L131" s="105"/>
      <c r="M131" s="8"/>
      <c r="N131" s="91"/>
      <c r="O131" s="10"/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3" ht="22.5" customHeight="1" x14ac:dyDescent="0.55000000000000004">
      <c r="A132" s="5">
        <v>1000</v>
      </c>
      <c r="B132" s="52"/>
      <c r="C132" s="63"/>
      <c r="D132" s="64"/>
      <c r="E132" s="118"/>
      <c r="F132" s="118"/>
      <c r="G132" s="118"/>
      <c r="H132" s="118"/>
      <c r="I132" s="118"/>
      <c r="J132" s="117"/>
      <c r="K132" s="118"/>
      <c r="L132" s="105"/>
      <c r="M132" s="8"/>
      <c r="N132" s="91"/>
      <c r="O132" s="10"/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3" ht="22.5" customHeight="1" x14ac:dyDescent="0.55000000000000004">
      <c r="A133" s="5">
        <v>1000</v>
      </c>
      <c r="B133" s="52"/>
      <c r="C133" s="63"/>
      <c r="D133" s="64"/>
      <c r="E133" s="118"/>
      <c r="F133" s="118"/>
      <c r="G133" s="118"/>
      <c r="H133" s="118"/>
      <c r="I133" s="118"/>
      <c r="J133" s="117"/>
      <c r="K133" s="118"/>
      <c r="L133" s="105"/>
      <c r="M133" s="8"/>
      <c r="N133" s="91"/>
      <c r="O133" s="10"/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3" ht="22.5" customHeight="1" x14ac:dyDescent="0.55000000000000004">
      <c r="A134" s="5">
        <v>1000</v>
      </c>
      <c r="B134" s="52" t="s">
        <v>66</v>
      </c>
      <c r="C134" s="63"/>
      <c r="D134" s="64"/>
      <c r="E134" s="64"/>
      <c r="F134" s="71"/>
      <c r="G134" s="118"/>
      <c r="H134" s="118"/>
      <c r="I134" s="118"/>
      <c r="J134" s="118"/>
      <c r="K134" s="64"/>
      <c r="L134" s="105"/>
      <c r="M134" s="8"/>
      <c r="N134" s="91"/>
      <c r="O134" s="10"/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3" ht="22.5" customHeight="1" x14ac:dyDescent="0.55000000000000004">
      <c r="A135" s="5">
        <v>1000</v>
      </c>
      <c r="B135" s="52" t="s">
        <v>66</v>
      </c>
      <c r="C135" s="63"/>
      <c r="D135" s="64"/>
      <c r="E135" s="64"/>
      <c r="F135" s="71"/>
      <c r="G135" s="118"/>
      <c r="H135" s="118"/>
      <c r="I135" s="118"/>
      <c r="J135" s="118"/>
      <c r="K135" s="64"/>
      <c r="L135" s="105"/>
      <c r="M135" s="8"/>
      <c r="N135" s="91"/>
      <c r="O135" s="10"/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3" ht="22.5" customHeight="1" x14ac:dyDescent="0.55000000000000004">
      <c r="A136" s="5">
        <v>1000</v>
      </c>
      <c r="B136" s="52" t="s">
        <v>66</v>
      </c>
      <c r="C136" s="63"/>
      <c r="D136" s="64"/>
      <c r="E136" s="64"/>
      <c r="F136" s="64"/>
      <c r="G136" s="64"/>
      <c r="H136" s="71"/>
      <c r="I136" s="118"/>
      <c r="J136" s="118"/>
      <c r="K136" s="64"/>
      <c r="L136" s="105"/>
      <c r="M136" s="8"/>
      <c r="N136" s="91"/>
      <c r="O136" s="10"/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3" ht="22.5" customHeight="1" x14ac:dyDescent="0.55000000000000004">
      <c r="A137" s="5">
        <v>1000</v>
      </c>
      <c r="B137" s="52" t="s">
        <v>66</v>
      </c>
      <c r="C137" s="63"/>
      <c r="D137" s="64"/>
      <c r="E137" s="64"/>
      <c r="F137" s="64"/>
      <c r="G137" s="64"/>
      <c r="H137" s="64"/>
      <c r="I137" s="118"/>
      <c r="J137" s="118"/>
      <c r="K137" s="64"/>
      <c r="L137" s="105"/>
      <c r="M137" s="8"/>
      <c r="N137" s="91"/>
      <c r="O137" s="10"/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3" ht="22.5" customHeight="1" x14ac:dyDescent="0.55000000000000004">
      <c r="A138" s="5">
        <v>1000</v>
      </c>
      <c r="B138" s="52" t="s">
        <v>66</v>
      </c>
      <c r="C138" s="63"/>
      <c r="D138" s="64"/>
      <c r="E138" s="64"/>
      <c r="F138" s="64"/>
      <c r="G138" s="64"/>
      <c r="H138" s="64"/>
      <c r="I138" s="118"/>
      <c r="J138" s="118"/>
      <c r="K138" s="64"/>
      <c r="L138" s="105"/>
      <c r="M138" s="8"/>
      <c r="N138" s="91"/>
      <c r="O138" s="10"/>
      <c r="P138" s="10"/>
      <c r="Q138" s="11"/>
      <c r="R138" s="43"/>
      <c r="X138" s="122"/>
      <c r="Y138" s="50"/>
      <c r="Z138" s="50"/>
      <c r="AA138" s="50"/>
      <c r="AB138" s="50"/>
      <c r="AC138" s="121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</row>
    <row r="139" spans="1:43" s="120" customFormat="1" ht="22.5" customHeight="1" x14ac:dyDescent="0.55000000000000004">
      <c r="A139" s="5">
        <v>1000</v>
      </c>
      <c r="B139" s="52" t="s">
        <v>66</v>
      </c>
      <c r="C139" s="63"/>
      <c r="D139" s="64"/>
      <c r="E139" s="64"/>
      <c r="F139" s="64"/>
      <c r="G139" s="64"/>
      <c r="H139" s="118"/>
      <c r="I139" s="118"/>
      <c r="J139" s="118"/>
      <c r="K139" s="64"/>
      <c r="L139" s="105"/>
      <c r="M139" s="8"/>
      <c r="N139" s="91"/>
      <c r="O139" s="10"/>
      <c r="P139" s="10"/>
      <c r="Q139" s="11"/>
      <c r="R139" s="43"/>
      <c r="S139" s="13"/>
      <c r="T139" s="13"/>
      <c r="U139" s="13"/>
      <c r="V139" s="13"/>
      <c r="W139" s="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3"/>
      <c r="AP139" s="3"/>
      <c r="AQ139" s="3"/>
    </row>
    <row r="140" spans="1:43" s="120" customFormat="1" ht="22.5" customHeight="1" x14ac:dyDescent="0.55000000000000004">
      <c r="A140" s="5">
        <v>1000</v>
      </c>
      <c r="B140" s="52" t="s">
        <v>66</v>
      </c>
      <c r="C140" s="63"/>
      <c r="D140" s="64"/>
      <c r="E140" s="64"/>
      <c r="F140" s="64"/>
      <c r="G140" s="64"/>
      <c r="H140" s="118"/>
      <c r="I140" s="118"/>
      <c r="J140" s="118"/>
      <c r="K140" s="64"/>
      <c r="L140" s="105"/>
      <c r="M140" s="8"/>
      <c r="N140" s="91"/>
      <c r="O140" s="10"/>
      <c r="P140" s="10"/>
      <c r="Q140" s="11"/>
      <c r="R140" s="43"/>
      <c r="S140" s="13"/>
      <c r="T140" s="13"/>
      <c r="U140" s="13"/>
      <c r="V140" s="13"/>
      <c r="W140" s="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3"/>
      <c r="AP140" s="3"/>
      <c r="AQ140" s="3"/>
    </row>
    <row r="141" spans="1:43" s="120" customFormat="1" ht="22.5" customHeight="1" x14ac:dyDescent="0.55000000000000004">
      <c r="A141" s="5">
        <v>1000</v>
      </c>
      <c r="B141" s="52" t="s">
        <v>66</v>
      </c>
      <c r="C141" s="63"/>
      <c r="D141" s="64"/>
      <c r="E141" s="64"/>
      <c r="F141" s="64"/>
      <c r="G141" s="64"/>
      <c r="H141" s="64"/>
      <c r="I141" s="64"/>
      <c r="J141" s="64"/>
      <c r="K141" s="65"/>
      <c r="L141" s="105"/>
      <c r="M141" s="8"/>
      <c r="N141" s="91"/>
      <c r="O141" s="10"/>
      <c r="P141" s="10"/>
      <c r="Q141" s="11"/>
      <c r="R141" s="43"/>
      <c r="S141" s="13"/>
      <c r="T141" s="13"/>
      <c r="U141" s="13"/>
      <c r="V141" s="13"/>
      <c r="W141" s="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3"/>
      <c r="AP141" s="3"/>
      <c r="AQ141" s="3"/>
    </row>
    <row r="142" spans="1:43" s="120" customFormat="1" ht="22.5" customHeight="1" x14ac:dyDescent="0.55000000000000004">
      <c r="A142" s="5">
        <v>1000</v>
      </c>
      <c r="B142" s="52" t="s">
        <v>66</v>
      </c>
      <c r="C142" s="63"/>
      <c r="D142" s="64"/>
      <c r="E142" s="64"/>
      <c r="F142" s="64"/>
      <c r="G142" s="64"/>
      <c r="H142" s="64"/>
      <c r="I142" s="64"/>
      <c r="J142" s="64"/>
      <c r="K142" s="65"/>
      <c r="L142" s="105"/>
      <c r="M142" s="8"/>
      <c r="N142" s="91"/>
      <c r="O142" s="10"/>
      <c r="P142" s="10"/>
      <c r="Q142" s="11"/>
      <c r="R142" s="43"/>
      <c r="S142" s="13"/>
      <c r="T142" s="13"/>
      <c r="U142" s="13"/>
      <c r="V142" s="13"/>
      <c r="W142" s="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3"/>
      <c r="AP142" s="3"/>
      <c r="AQ142" s="3"/>
    </row>
    <row r="143" spans="1:43" ht="22.5" customHeight="1" x14ac:dyDescent="0.55000000000000004">
      <c r="A143" s="5">
        <v>1000</v>
      </c>
      <c r="B143" s="52" t="s">
        <v>66</v>
      </c>
      <c r="C143" s="63"/>
      <c r="D143" s="64"/>
      <c r="E143" s="118"/>
      <c r="F143" s="118"/>
      <c r="G143" s="118"/>
      <c r="H143" s="118"/>
      <c r="I143" s="64"/>
      <c r="J143" s="118"/>
      <c r="K143" s="118"/>
      <c r="L143" s="105"/>
      <c r="M143" s="8"/>
      <c r="N143" s="91"/>
      <c r="O143" s="10"/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3" ht="22.5" customHeight="1" x14ac:dyDescent="0.55000000000000004">
      <c r="A144" s="5">
        <v>1000</v>
      </c>
      <c r="B144" s="52" t="s">
        <v>66</v>
      </c>
      <c r="C144" s="63"/>
      <c r="D144" s="64"/>
      <c r="E144" s="118"/>
      <c r="F144" s="118"/>
      <c r="G144" s="118"/>
      <c r="H144" s="118"/>
      <c r="I144" s="64"/>
      <c r="J144" s="118"/>
      <c r="K144" s="118"/>
      <c r="L144" s="105"/>
      <c r="M144" s="8"/>
      <c r="N144" s="91"/>
      <c r="O144" s="10"/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3" ht="22.5" customHeight="1" x14ac:dyDescent="0.55000000000000004">
      <c r="A145" s="5">
        <v>1000</v>
      </c>
      <c r="B145" s="52" t="s">
        <v>66</v>
      </c>
      <c r="C145" s="63"/>
      <c r="D145" s="64"/>
      <c r="E145" s="118"/>
      <c r="F145" s="118"/>
      <c r="G145" s="118"/>
      <c r="H145" s="118"/>
      <c r="I145" s="64"/>
      <c r="J145" s="118"/>
      <c r="K145" s="118"/>
      <c r="L145" s="105"/>
      <c r="M145" s="8"/>
      <c r="N145" s="91"/>
      <c r="O145" s="10"/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3" ht="22.5" customHeight="1" x14ac:dyDescent="0.55000000000000004">
      <c r="A146" s="5">
        <v>1000</v>
      </c>
      <c r="B146" s="52"/>
      <c r="C146" s="63"/>
      <c r="D146" s="64"/>
      <c r="E146" s="118"/>
      <c r="F146" s="118"/>
      <c r="G146" s="118"/>
      <c r="H146" s="118"/>
      <c r="I146" s="118"/>
      <c r="J146" s="117"/>
      <c r="K146" s="118"/>
      <c r="L146" s="105"/>
      <c r="M146" s="8"/>
      <c r="N146" s="91"/>
      <c r="O146" s="10"/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</row>
    <row r="147" spans="1:43" ht="22.5" customHeight="1" x14ac:dyDescent="0.55000000000000004">
      <c r="A147" s="5">
        <v>1000</v>
      </c>
      <c r="B147" s="52"/>
      <c r="C147" s="63"/>
      <c r="D147" s="64"/>
      <c r="E147" s="118"/>
      <c r="F147" s="118"/>
      <c r="G147" s="118"/>
      <c r="H147" s="118"/>
      <c r="I147" s="118"/>
      <c r="J147" s="117"/>
      <c r="K147" s="118"/>
      <c r="L147" s="105"/>
      <c r="M147" s="8"/>
      <c r="N147" s="91"/>
      <c r="O147" s="10"/>
      <c r="P147" s="10"/>
      <c r="Q147" s="11"/>
      <c r="R147" s="43"/>
      <c r="X147" s="122"/>
      <c r="Y147" s="50"/>
      <c r="Z147" s="50"/>
      <c r="AA147" s="50"/>
      <c r="AB147" s="50"/>
      <c r="AC147" s="121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</row>
    <row r="148" spans="1:43" ht="22.5" customHeight="1" x14ac:dyDescent="0.55000000000000004">
      <c r="A148" s="5">
        <v>1000</v>
      </c>
      <c r="B148" s="52"/>
      <c r="C148" s="63"/>
      <c r="D148" s="64"/>
      <c r="E148" s="118"/>
      <c r="F148" s="118"/>
      <c r="G148" s="118"/>
      <c r="H148" s="118"/>
      <c r="I148" s="118"/>
      <c r="J148" s="117"/>
      <c r="K148" s="118"/>
      <c r="L148" s="105"/>
      <c r="M148" s="8"/>
      <c r="N148" s="91"/>
      <c r="O148" s="10"/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</row>
    <row r="149" spans="1:43" ht="22.5" customHeight="1" x14ac:dyDescent="0.55000000000000004">
      <c r="A149" s="5">
        <v>1000</v>
      </c>
      <c r="B149" s="52"/>
      <c r="C149" s="63"/>
      <c r="D149" s="64"/>
      <c r="E149" s="118"/>
      <c r="F149" s="118"/>
      <c r="G149" s="118"/>
      <c r="H149" s="118"/>
      <c r="I149" s="118"/>
      <c r="J149" s="117"/>
      <c r="K149" s="118"/>
      <c r="L149" s="105"/>
      <c r="M149" s="8"/>
      <c r="N149" s="91"/>
      <c r="O149" s="10"/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</row>
    <row r="150" spans="1:43" ht="22.5" customHeight="1" x14ac:dyDescent="0.55000000000000004">
      <c r="A150" s="5">
        <v>1000</v>
      </c>
      <c r="B150" s="52" t="s">
        <v>66</v>
      </c>
      <c r="C150" s="63"/>
      <c r="D150" s="64"/>
      <c r="E150" s="64"/>
      <c r="F150" s="71"/>
      <c r="G150" s="118"/>
      <c r="H150" s="118"/>
      <c r="I150" s="118"/>
      <c r="J150" s="118"/>
      <c r="K150" s="64"/>
      <c r="L150" s="105"/>
      <c r="M150" s="8"/>
      <c r="N150" s="91"/>
      <c r="O150" s="10"/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</row>
    <row r="151" spans="1:43" ht="22.5" customHeight="1" x14ac:dyDescent="0.55000000000000004">
      <c r="A151" s="5">
        <v>1000</v>
      </c>
      <c r="B151" s="52" t="s">
        <v>66</v>
      </c>
      <c r="C151" s="63"/>
      <c r="D151" s="64"/>
      <c r="E151" s="64"/>
      <c r="F151" s="71"/>
      <c r="G151" s="118"/>
      <c r="H151" s="118"/>
      <c r="I151" s="118"/>
      <c r="J151" s="118"/>
      <c r="K151" s="64"/>
      <c r="L151" s="105"/>
      <c r="M151" s="8"/>
      <c r="N151" s="91"/>
      <c r="O151" s="10"/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</row>
    <row r="152" spans="1:43" ht="22.5" customHeight="1" x14ac:dyDescent="0.55000000000000004">
      <c r="A152" s="5">
        <v>1000</v>
      </c>
      <c r="B152" s="52" t="s">
        <v>66</v>
      </c>
      <c r="C152" s="63"/>
      <c r="D152" s="64"/>
      <c r="E152" s="64"/>
      <c r="F152" s="64"/>
      <c r="G152" s="64"/>
      <c r="H152" s="71"/>
      <c r="I152" s="118"/>
      <c r="J152" s="118"/>
      <c r="K152" s="64"/>
      <c r="L152" s="105"/>
      <c r="M152" s="8"/>
      <c r="N152" s="91"/>
      <c r="O152" s="10"/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</row>
    <row r="153" spans="1:43" ht="22.5" customHeight="1" x14ac:dyDescent="0.55000000000000004">
      <c r="A153" s="5">
        <v>1000</v>
      </c>
      <c r="B153" s="52" t="s">
        <v>66</v>
      </c>
      <c r="C153" s="63"/>
      <c r="D153" s="64"/>
      <c r="E153" s="64"/>
      <c r="F153" s="64"/>
      <c r="G153" s="64"/>
      <c r="H153" s="64"/>
      <c r="I153" s="118"/>
      <c r="J153" s="118"/>
      <c r="K153" s="64"/>
      <c r="L153" s="105"/>
      <c r="M153" s="8"/>
      <c r="N153" s="91"/>
      <c r="O153" s="10"/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</row>
    <row r="154" spans="1:43" ht="22.5" customHeight="1" x14ac:dyDescent="0.55000000000000004">
      <c r="A154" s="5">
        <v>1000</v>
      </c>
      <c r="B154" s="52" t="s">
        <v>66</v>
      </c>
      <c r="C154" s="63"/>
      <c r="D154" s="64"/>
      <c r="E154" s="64"/>
      <c r="F154" s="64"/>
      <c r="G154" s="64"/>
      <c r="H154" s="64"/>
      <c r="I154" s="118"/>
      <c r="J154" s="118"/>
      <c r="K154" s="64"/>
      <c r="L154" s="105"/>
      <c r="M154" s="8"/>
      <c r="N154" s="91"/>
      <c r="O154" s="10"/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</row>
    <row r="155" spans="1:43" s="120" customFormat="1" ht="22.5" customHeight="1" x14ac:dyDescent="0.55000000000000004">
      <c r="A155" s="5">
        <v>1000</v>
      </c>
      <c r="B155" s="52" t="s">
        <v>66</v>
      </c>
      <c r="C155" s="63"/>
      <c r="D155" s="64"/>
      <c r="E155" s="64"/>
      <c r="F155" s="64"/>
      <c r="G155" s="64"/>
      <c r="H155" s="118"/>
      <c r="I155" s="118"/>
      <c r="J155" s="118"/>
      <c r="K155" s="64"/>
      <c r="L155" s="105"/>
      <c r="M155" s="8"/>
      <c r="N155" s="91"/>
      <c r="O155" s="10"/>
      <c r="P155" s="10"/>
      <c r="Q155" s="11"/>
      <c r="R155" s="43"/>
      <c r="S155" s="13"/>
      <c r="T155" s="13"/>
      <c r="U155" s="13"/>
      <c r="V155" s="13"/>
      <c r="W155" s="3"/>
      <c r="X155" s="122"/>
      <c r="Y155" s="50"/>
      <c r="Z155" s="50"/>
      <c r="AA155" s="50"/>
      <c r="AB155" s="50"/>
      <c r="AC155" s="121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3"/>
      <c r="AP155" s="3"/>
      <c r="AQ155" s="3"/>
    </row>
    <row r="156" spans="1:43" s="120" customFormat="1" ht="22.5" customHeight="1" x14ac:dyDescent="0.55000000000000004">
      <c r="A156" s="5">
        <v>1000</v>
      </c>
      <c r="B156" s="52" t="s">
        <v>66</v>
      </c>
      <c r="C156" s="63"/>
      <c r="D156" s="64"/>
      <c r="E156" s="64"/>
      <c r="F156" s="64"/>
      <c r="G156" s="64"/>
      <c r="H156" s="118"/>
      <c r="I156" s="118"/>
      <c r="J156" s="118"/>
      <c r="K156" s="64"/>
      <c r="L156" s="105"/>
      <c r="M156" s="8"/>
      <c r="N156" s="91"/>
      <c r="O156" s="10"/>
      <c r="P156" s="10"/>
      <c r="Q156" s="11"/>
      <c r="R156" s="43"/>
      <c r="S156" s="13"/>
      <c r="T156" s="13"/>
      <c r="U156" s="13"/>
      <c r="V156" s="13"/>
      <c r="W156" s="3"/>
      <c r="X156" s="122"/>
      <c r="Y156" s="50"/>
      <c r="Z156" s="50"/>
      <c r="AA156" s="50"/>
      <c r="AB156" s="50"/>
      <c r="AC156" s="121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3"/>
      <c r="AP156" s="3"/>
      <c r="AQ156" s="3"/>
    </row>
    <row r="157" spans="1:43" s="120" customFormat="1" ht="22.5" customHeight="1" x14ac:dyDescent="0.55000000000000004">
      <c r="A157" s="5">
        <v>1000</v>
      </c>
      <c r="B157" s="52" t="s">
        <v>66</v>
      </c>
      <c r="C157" s="63"/>
      <c r="D157" s="64"/>
      <c r="E157" s="64"/>
      <c r="F157" s="64"/>
      <c r="G157" s="64"/>
      <c r="H157" s="64"/>
      <c r="I157" s="64"/>
      <c r="J157" s="64"/>
      <c r="K157" s="65"/>
      <c r="L157" s="105"/>
      <c r="M157" s="8"/>
      <c r="N157" s="91"/>
      <c r="O157" s="10"/>
      <c r="P157" s="10"/>
      <c r="Q157" s="11"/>
      <c r="R157" s="43"/>
      <c r="S157" s="13"/>
      <c r="T157" s="13"/>
      <c r="U157" s="13"/>
      <c r="V157" s="13"/>
      <c r="W157" s="3"/>
      <c r="X157" s="122"/>
      <c r="Y157" s="50"/>
      <c r="Z157" s="50"/>
      <c r="AA157" s="50"/>
      <c r="AB157" s="50"/>
      <c r="AC157" s="121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3"/>
      <c r="AP157" s="3"/>
      <c r="AQ157" s="3"/>
    </row>
    <row r="158" spans="1:43" s="120" customFormat="1" ht="22.5" customHeight="1" x14ac:dyDescent="0.55000000000000004">
      <c r="A158" s="5">
        <v>1000</v>
      </c>
      <c r="B158" s="52" t="s">
        <v>66</v>
      </c>
      <c r="C158" s="63"/>
      <c r="D158" s="64"/>
      <c r="E158" s="64"/>
      <c r="F158" s="64"/>
      <c r="G158" s="64"/>
      <c r="H158" s="64"/>
      <c r="I158" s="64"/>
      <c r="J158" s="64"/>
      <c r="K158" s="65"/>
      <c r="L158" s="105"/>
      <c r="M158" s="8"/>
      <c r="N158" s="91"/>
      <c r="O158" s="10"/>
      <c r="P158" s="10"/>
      <c r="Q158" s="11"/>
      <c r="R158" s="43"/>
      <c r="S158" s="13"/>
      <c r="T158" s="13"/>
      <c r="U158" s="13"/>
      <c r="V158" s="13"/>
      <c r="W158" s="3"/>
      <c r="X158" s="122"/>
      <c r="Y158" s="50"/>
      <c r="Z158" s="50"/>
      <c r="AA158" s="50"/>
      <c r="AB158" s="50"/>
      <c r="AC158" s="121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3"/>
      <c r="AP158" s="3"/>
      <c r="AQ158" s="3"/>
    </row>
    <row r="159" spans="1:43" ht="22.5" customHeight="1" x14ac:dyDescent="0.55000000000000004">
      <c r="A159" s="5">
        <v>1000</v>
      </c>
      <c r="B159" s="52" t="s">
        <v>66</v>
      </c>
      <c r="C159" s="63"/>
      <c r="D159" s="64"/>
      <c r="E159" s="118"/>
      <c r="F159" s="118"/>
      <c r="G159" s="118"/>
      <c r="H159" s="118"/>
      <c r="I159" s="64"/>
      <c r="J159" s="118"/>
      <c r="K159" s="118"/>
      <c r="L159" s="105"/>
      <c r="M159" s="8"/>
      <c r="N159" s="91"/>
      <c r="O159" s="10"/>
      <c r="P159" s="10"/>
      <c r="Q159" s="11"/>
      <c r="R159" s="43"/>
      <c r="X159" s="122"/>
      <c r="Y159" s="50"/>
      <c r="Z159" s="50"/>
      <c r="AA159" s="50"/>
      <c r="AB159" s="50"/>
      <c r="AC159" s="121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</row>
    <row r="160" spans="1:43" ht="22.5" customHeight="1" x14ac:dyDescent="0.55000000000000004">
      <c r="A160" s="5">
        <v>1000</v>
      </c>
      <c r="B160" s="52" t="s">
        <v>66</v>
      </c>
      <c r="C160" s="63"/>
      <c r="D160" s="64"/>
      <c r="E160" s="118"/>
      <c r="F160" s="118"/>
      <c r="G160" s="118"/>
      <c r="H160" s="118"/>
      <c r="I160" s="64"/>
      <c r="J160" s="118"/>
      <c r="K160" s="118"/>
      <c r="L160" s="105"/>
      <c r="M160" s="8"/>
      <c r="N160" s="91"/>
      <c r="O160" s="10"/>
      <c r="P160" s="10"/>
      <c r="Q160" s="11"/>
      <c r="R160" s="43"/>
      <c r="X160" s="122"/>
      <c r="Y160" s="50"/>
      <c r="Z160" s="50"/>
      <c r="AA160" s="50"/>
      <c r="AB160" s="50"/>
      <c r="AC160" s="121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</row>
    <row r="161" spans="1:40" ht="22.5" customHeight="1" x14ac:dyDescent="0.55000000000000004">
      <c r="A161" s="5">
        <v>1000</v>
      </c>
      <c r="B161" s="52" t="s">
        <v>66</v>
      </c>
      <c r="C161" s="63"/>
      <c r="D161" s="64"/>
      <c r="E161" s="118"/>
      <c r="F161" s="118"/>
      <c r="G161" s="118"/>
      <c r="H161" s="118"/>
      <c r="I161" s="64"/>
      <c r="J161" s="118"/>
      <c r="K161" s="118"/>
      <c r="L161" s="105"/>
      <c r="M161" s="8"/>
      <c r="N161" s="91"/>
      <c r="O161" s="10"/>
      <c r="P161" s="10"/>
      <c r="Q161" s="11"/>
      <c r="R161" s="43"/>
      <c r="X161" s="122"/>
      <c r="Y161" s="50"/>
      <c r="Z161" s="50"/>
      <c r="AA161" s="50"/>
      <c r="AB161" s="50"/>
      <c r="AC161" s="121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</row>
    <row r="162" spans="1:40" ht="22.5" customHeight="1" x14ac:dyDescent="0.55000000000000004">
      <c r="A162" s="5">
        <v>1000</v>
      </c>
      <c r="B162" s="52"/>
      <c r="C162" s="63"/>
      <c r="D162" s="64"/>
      <c r="E162" s="118"/>
      <c r="F162" s="118"/>
      <c r="G162" s="118"/>
      <c r="H162" s="118"/>
      <c r="I162" s="118"/>
      <c r="J162" s="117"/>
      <c r="K162" s="118"/>
      <c r="L162" s="105"/>
      <c r="M162" s="8"/>
      <c r="N162" s="91"/>
      <c r="O162" s="10"/>
      <c r="P162" s="10"/>
      <c r="Q162" s="11"/>
      <c r="R162" s="43"/>
      <c r="X162" s="122"/>
      <c r="Y162" s="50"/>
      <c r="Z162" s="50"/>
      <c r="AA162" s="50"/>
      <c r="AB162" s="50"/>
      <c r="AC162" s="121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</row>
    <row r="163" spans="1:40" ht="22.5" customHeight="1" x14ac:dyDescent="0.55000000000000004">
      <c r="A163" s="5">
        <v>1000</v>
      </c>
      <c r="B163" s="52"/>
      <c r="C163" s="63"/>
      <c r="D163" s="64"/>
      <c r="E163" s="118"/>
      <c r="F163" s="118"/>
      <c r="G163" s="118"/>
      <c r="H163" s="118"/>
      <c r="I163" s="118"/>
      <c r="J163" s="117"/>
      <c r="K163" s="118"/>
      <c r="L163" s="105"/>
      <c r="M163" s="8"/>
      <c r="N163" s="91"/>
      <c r="O163" s="10"/>
      <c r="P163" s="10"/>
      <c r="Q163" s="11"/>
      <c r="R163" s="43"/>
      <c r="X163" s="122"/>
      <c r="Y163" s="50"/>
      <c r="Z163" s="50"/>
      <c r="AA163" s="50"/>
      <c r="AB163" s="50"/>
      <c r="AC163" s="121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</row>
    <row r="164" spans="1:40" ht="22.5" customHeight="1" x14ac:dyDescent="0.55000000000000004">
      <c r="A164" s="5">
        <v>1000</v>
      </c>
      <c r="B164" s="52"/>
      <c r="C164" s="63"/>
      <c r="D164" s="64"/>
      <c r="E164" s="118"/>
      <c r="F164" s="118"/>
      <c r="G164" s="118"/>
      <c r="H164" s="118"/>
      <c r="I164" s="118"/>
      <c r="J164" s="117"/>
      <c r="K164" s="118"/>
      <c r="L164" s="105"/>
      <c r="M164" s="8"/>
      <c r="N164" s="91"/>
      <c r="O164" s="10"/>
      <c r="P164" s="10"/>
      <c r="Q164" s="11"/>
      <c r="R164" s="43"/>
      <c r="X164" s="122"/>
      <c r="Y164" s="50"/>
      <c r="Z164" s="50"/>
      <c r="AA164" s="50"/>
      <c r="AB164" s="50"/>
      <c r="AC164" s="121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</row>
    <row r="165" spans="1:40" ht="22.5" customHeight="1" x14ac:dyDescent="0.55000000000000004">
      <c r="A165" s="5">
        <v>1000</v>
      </c>
      <c r="B165" s="52"/>
      <c r="C165" s="63"/>
      <c r="D165" s="64"/>
      <c r="E165" s="118"/>
      <c r="F165" s="118"/>
      <c r="G165" s="118"/>
      <c r="H165" s="118"/>
      <c r="I165" s="118"/>
      <c r="J165" s="117"/>
      <c r="K165" s="118"/>
      <c r="L165" s="105"/>
      <c r="M165" s="8"/>
      <c r="N165" s="91"/>
      <c r="O165" s="10"/>
      <c r="P165" s="10"/>
      <c r="Q165" s="11"/>
      <c r="R165" s="43"/>
      <c r="X165" s="122"/>
      <c r="Y165" s="50"/>
      <c r="Z165" s="50"/>
      <c r="AA165" s="50"/>
      <c r="AB165" s="50"/>
      <c r="AC165" s="121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</row>
    <row r="166" spans="1:40" ht="22.5" customHeight="1" x14ac:dyDescent="0.55000000000000004">
      <c r="A166" s="5">
        <v>1000</v>
      </c>
      <c r="B166" s="52" t="s">
        <v>66</v>
      </c>
      <c r="C166" s="63"/>
      <c r="D166" s="64"/>
      <c r="E166" s="64"/>
      <c r="F166" s="71"/>
      <c r="G166" s="118"/>
      <c r="H166" s="118"/>
      <c r="I166" s="118"/>
      <c r="J166" s="118"/>
      <c r="K166" s="64"/>
      <c r="L166" s="105"/>
      <c r="M166" s="8"/>
      <c r="N166" s="91"/>
      <c r="O166" s="10"/>
      <c r="P166" s="10"/>
      <c r="Q166" s="11"/>
      <c r="R166" s="43"/>
      <c r="X166" s="122"/>
      <c r="Y166" s="50"/>
      <c r="Z166" s="50"/>
      <c r="AA166" s="50"/>
      <c r="AB166" s="50"/>
      <c r="AC166" s="121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</row>
    <row r="167" spans="1:40" ht="22.5" customHeight="1" x14ac:dyDescent="0.55000000000000004">
      <c r="A167" s="5">
        <v>1000</v>
      </c>
      <c r="B167" s="52" t="s">
        <v>66</v>
      </c>
      <c r="C167" s="63"/>
      <c r="D167" s="64"/>
      <c r="E167" s="64"/>
      <c r="F167" s="71"/>
      <c r="G167" s="117"/>
      <c r="H167" s="118"/>
      <c r="I167" s="118"/>
      <c r="J167" s="118"/>
      <c r="K167" s="64"/>
      <c r="L167" s="105"/>
      <c r="M167" s="8"/>
      <c r="N167" s="91"/>
      <c r="O167" s="10"/>
      <c r="P167" s="10"/>
      <c r="Q167" s="11"/>
      <c r="R167" s="43"/>
      <c r="X167" s="122"/>
      <c r="Y167" s="50"/>
      <c r="Z167" s="50"/>
      <c r="AA167" s="50"/>
      <c r="AB167" s="50"/>
      <c r="AC167" s="121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</row>
    <row r="168" spans="1:40" ht="22.5" customHeight="1" x14ac:dyDescent="0.55000000000000004">
      <c r="A168" s="5">
        <v>1000</v>
      </c>
      <c r="B168" s="52" t="s">
        <v>66</v>
      </c>
      <c r="C168" s="63"/>
      <c r="D168" s="64"/>
      <c r="E168" s="64"/>
      <c r="F168" s="64"/>
      <c r="G168" s="64"/>
      <c r="H168" s="71"/>
      <c r="I168" s="64"/>
      <c r="J168" s="64"/>
      <c r="K168" s="64"/>
      <c r="L168" s="105"/>
      <c r="M168" s="8"/>
      <c r="N168" s="91"/>
      <c r="O168" s="10"/>
      <c r="P168" s="10"/>
      <c r="Q168" s="11"/>
      <c r="R168" s="43"/>
      <c r="X168" s="122"/>
      <c r="Y168" s="50"/>
      <c r="Z168" s="50"/>
      <c r="AA168" s="50"/>
      <c r="AB168" s="50"/>
      <c r="AC168" s="121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</row>
    <row r="169" spans="1:40" ht="22.5" customHeight="1" x14ac:dyDescent="0.55000000000000004">
      <c r="A169" s="5">
        <v>1000</v>
      </c>
      <c r="B169" s="52" t="s">
        <v>66</v>
      </c>
      <c r="C169" s="63"/>
      <c r="D169" s="64"/>
      <c r="E169" s="64"/>
      <c r="F169" s="64"/>
      <c r="G169" s="64"/>
      <c r="H169" s="64"/>
      <c r="I169" s="118"/>
      <c r="J169" s="118"/>
      <c r="K169" s="64"/>
      <c r="L169" s="105"/>
      <c r="M169" s="8"/>
      <c r="N169" s="91"/>
      <c r="O169" s="10"/>
      <c r="P169" s="10"/>
      <c r="Q169" s="11"/>
      <c r="R169" s="43"/>
      <c r="X169" s="122"/>
      <c r="Y169" s="50"/>
      <c r="Z169" s="50"/>
      <c r="AA169" s="50"/>
      <c r="AB169" s="50"/>
      <c r="AC169" s="121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</row>
    <row r="170" spans="1:40" ht="22.5" customHeight="1" x14ac:dyDescent="0.55000000000000004">
      <c r="A170" s="5">
        <v>1000</v>
      </c>
      <c r="B170" s="52" t="s">
        <v>66</v>
      </c>
      <c r="C170" s="63"/>
      <c r="D170" s="64"/>
      <c r="E170" s="64"/>
      <c r="F170" s="64"/>
      <c r="G170" s="64"/>
      <c r="H170" s="64"/>
      <c r="I170" s="118"/>
      <c r="J170" s="118"/>
      <c r="K170" s="64"/>
      <c r="L170" s="105"/>
      <c r="M170" s="8"/>
      <c r="N170" s="91"/>
      <c r="O170" s="10"/>
      <c r="P170" s="10"/>
      <c r="Q170" s="11"/>
      <c r="R170" s="43"/>
      <c r="X170" s="122"/>
      <c r="Y170" s="50"/>
      <c r="Z170" s="50"/>
      <c r="AA170" s="50"/>
      <c r="AB170" s="50"/>
      <c r="AC170" s="121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</row>
    <row r="171" spans="1:40" ht="22.5" customHeight="1" x14ac:dyDescent="0.55000000000000004">
      <c r="A171" s="5">
        <v>1000</v>
      </c>
      <c r="B171" s="52" t="s">
        <v>66</v>
      </c>
      <c r="C171" s="63"/>
      <c r="D171" s="64"/>
      <c r="E171" s="64"/>
      <c r="F171" s="64"/>
      <c r="G171" s="64"/>
      <c r="H171" s="64"/>
      <c r="I171" s="118"/>
      <c r="J171" s="118"/>
      <c r="K171" s="64"/>
      <c r="L171" s="105"/>
      <c r="M171" s="8"/>
      <c r="N171" s="91"/>
      <c r="O171" s="10"/>
      <c r="P171" s="10"/>
      <c r="Q171" s="11"/>
      <c r="R171" s="43"/>
      <c r="X171" s="122"/>
      <c r="Y171" s="50"/>
      <c r="Z171" s="50"/>
      <c r="AA171" s="50"/>
      <c r="AB171" s="50"/>
      <c r="AC171" s="121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</row>
    <row r="172" spans="1:40" ht="22.5" customHeight="1" x14ac:dyDescent="0.55000000000000004">
      <c r="A172" s="5">
        <v>1000</v>
      </c>
      <c r="B172" s="52" t="s">
        <v>66</v>
      </c>
      <c r="C172" s="63"/>
      <c r="D172" s="64"/>
      <c r="E172" s="64"/>
      <c r="F172" s="64"/>
      <c r="G172" s="64"/>
      <c r="H172" s="64"/>
      <c r="I172" s="118"/>
      <c r="J172" s="118"/>
      <c r="K172" s="64"/>
      <c r="L172" s="105"/>
      <c r="M172" s="8"/>
      <c r="N172" s="91"/>
      <c r="O172" s="10"/>
      <c r="P172" s="10"/>
      <c r="Q172" s="11"/>
      <c r="R172" s="43"/>
      <c r="X172" s="122"/>
      <c r="Y172" s="50"/>
      <c r="Z172" s="50"/>
      <c r="AA172" s="50"/>
      <c r="AB172" s="50"/>
      <c r="AC172" s="121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</row>
    <row r="173" spans="1:40" ht="22.5" customHeight="1" x14ac:dyDescent="0.55000000000000004">
      <c r="A173" s="5">
        <v>1000</v>
      </c>
      <c r="B173" s="52" t="s">
        <v>66</v>
      </c>
      <c r="C173" s="63"/>
      <c r="D173" s="64"/>
      <c r="E173" s="64"/>
      <c r="F173" s="64"/>
      <c r="G173" s="64"/>
      <c r="H173" s="71"/>
      <c r="I173" s="118"/>
      <c r="J173" s="118"/>
      <c r="K173" s="64"/>
      <c r="L173" s="105"/>
      <c r="M173" s="8"/>
      <c r="N173" s="91"/>
      <c r="O173" s="10"/>
      <c r="P173" s="10"/>
      <c r="Q173" s="11"/>
      <c r="R173" s="43"/>
      <c r="X173" s="122"/>
      <c r="Y173" s="50"/>
      <c r="Z173" s="50"/>
      <c r="AA173" s="50"/>
      <c r="AB173" s="50"/>
      <c r="AC173" s="121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</row>
    <row r="174" spans="1:40" ht="22.5" customHeight="1" x14ac:dyDescent="0.55000000000000004">
      <c r="A174" s="5">
        <v>1000</v>
      </c>
      <c r="B174" s="52" t="s">
        <v>66</v>
      </c>
      <c r="C174" s="63"/>
      <c r="D174" s="64"/>
      <c r="E174" s="64"/>
      <c r="F174" s="64"/>
      <c r="G174" s="64"/>
      <c r="H174" s="64"/>
      <c r="I174" s="118"/>
      <c r="J174" s="118"/>
      <c r="K174" s="64"/>
      <c r="L174" s="105"/>
      <c r="M174" s="8"/>
      <c r="N174" s="91"/>
      <c r="O174" s="10"/>
      <c r="P174" s="10"/>
      <c r="Q174" s="11"/>
      <c r="R174" s="43"/>
      <c r="X174" s="122"/>
      <c r="Y174" s="50"/>
      <c r="Z174" s="50"/>
      <c r="AA174" s="50"/>
      <c r="AB174" s="50"/>
      <c r="AC174" s="121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</row>
    <row r="175" spans="1:40" ht="22.5" customHeight="1" x14ac:dyDescent="0.55000000000000004">
      <c r="A175" s="5">
        <v>1000</v>
      </c>
      <c r="B175" s="52" t="s">
        <v>66</v>
      </c>
      <c r="C175" s="63"/>
      <c r="D175" s="64"/>
      <c r="E175" s="64"/>
      <c r="F175" s="64"/>
      <c r="G175" s="64"/>
      <c r="H175" s="64"/>
      <c r="I175" s="118"/>
      <c r="J175" s="118"/>
      <c r="K175" s="64"/>
      <c r="L175" s="105"/>
      <c r="M175" s="8"/>
      <c r="N175" s="91"/>
      <c r="O175" s="10"/>
      <c r="P175" s="10"/>
      <c r="Q175" s="11"/>
      <c r="R175" s="43"/>
      <c r="X175" s="98"/>
      <c r="Y175" s="96"/>
      <c r="Z175" s="96"/>
      <c r="AA175" s="96"/>
      <c r="AB175" s="96"/>
      <c r="AC175" s="97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</row>
    <row r="176" spans="1:40" ht="22.5" customHeight="1" x14ac:dyDescent="0.55000000000000004">
      <c r="A176" s="5">
        <v>1000</v>
      </c>
      <c r="B176" s="52" t="s">
        <v>66</v>
      </c>
      <c r="C176" s="63"/>
      <c r="D176" s="64"/>
      <c r="E176" s="118"/>
      <c r="F176" s="118"/>
      <c r="G176" s="118"/>
      <c r="H176" s="118"/>
      <c r="I176" s="64"/>
      <c r="J176" s="118"/>
      <c r="K176" s="118"/>
      <c r="L176" s="105"/>
      <c r="M176" s="8"/>
      <c r="N176" s="91"/>
      <c r="O176" s="10"/>
      <c r="P176" s="10"/>
      <c r="Q176" s="11"/>
      <c r="R176" s="43"/>
      <c r="X176" s="122"/>
      <c r="Y176" s="50"/>
      <c r="Z176" s="50"/>
      <c r="AA176" s="50"/>
      <c r="AB176" s="50"/>
      <c r="AC176" s="121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</row>
    <row r="177" spans="1:40" ht="22.5" customHeight="1" x14ac:dyDescent="0.55000000000000004">
      <c r="A177" s="5">
        <v>1000</v>
      </c>
      <c r="B177" s="52" t="s">
        <v>66</v>
      </c>
      <c r="C177" s="63"/>
      <c r="D177" s="64"/>
      <c r="E177" s="118"/>
      <c r="F177" s="118"/>
      <c r="G177" s="118"/>
      <c r="H177" s="118"/>
      <c r="I177" s="64"/>
      <c r="J177" s="118"/>
      <c r="K177" s="118"/>
      <c r="L177" s="105"/>
      <c r="M177" s="8"/>
      <c r="N177" s="91"/>
      <c r="O177" s="10"/>
      <c r="P177" s="10"/>
      <c r="Q177" s="11"/>
      <c r="R177" s="43"/>
      <c r="X177" s="122"/>
      <c r="Y177" s="50"/>
      <c r="Z177" s="50"/>
      <c r="AA177" s="50"/>
      <c r="AB177" s="50"/>
      <c r="AC177" s="121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</row>
    <row r="178" spans="1:40" ht="22.5" customHeight="1" x14ac:dyDescent="0.55000000000000004">
      <c r="A178" s="5">
        <v>1000</v>
      </c>
      <c r="B178" s="52" t="s">
        <v>66</v>
      </c>
      <c r="C178" s="63"/>
      <c r="D178" s="64"/>
      <c r="E178" s="118"/>
      <c r="F178" s="118"/>
      <c r="G178" s="118"/>
      <c r="H178" s="118"/>
      <c r="I178" s="64"/>
      <c r="J178" s="118"/>
      <c r="K178" s="118"/>
      <c r="L178" s="105"/>
      <c r="M178" s="8"/>
      <c r="N178" s="91"/>
      <c r="O178" s="10"/>
      <c r="P178" s="10"/>
      <c r="Q178" s="11"/>
      <c r="R178" s="43"/>
      <c r="X178" s="122"/>
      <c r="Y178" s="50"/>
      <c r="Z178" s="50"/>
      <c r="AA178" s="50"/>
      <c r="AB178" s="50"/>
      <c r="AC178" s="121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</row>
    <row r="179" spans="1:40" ht="22.5" customHeight="1" x14ac:dyDescent="0.55000000000000004">
      <c r="A179" s="5">
        <v>1000</v>
      </c>
      <c r="B179" s="52"/>
      <c r="C179" s="63"/>
      <c r="D179" s="64"/>
      <c r="E179" s="118"/>
      <c r="F179" s="118"/>
      <c r="G179" s="118"/>
      <c r="H179" s="118"/>
      <c r="I179" s="118"/>
      <c r="J179" s="117"/>
      <c r="K179" s="118"/>
      <c r="L179" s="105"/>
      <c r="M179" s="8"/>
      <c r="N179" s="91"/>
      <c r="O179" s="10"/>
      <c r="P179" s="10"/>
      <c r="Q179" s="11"/>
      <c r="R179" s="43"/>
      <c r="X179" s="122"/>
      <c r="Y179" s="50"/>
      <c r="Z179" s="50"/>
      <c r="AA179" s="50"/>
      <c r="AB179" s="50"/>
      <c r="AC179" s="121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</row>
    <row r="180" spans="1:40" ht="22.5" customHeight="1" x14ac:dyDescent="0.55000000000000004">
      <c r="A180" s="5">
        <v>1000</v>
      </c>
      <c r="B180" s="52"/>
      <c r="C180" s="63"/>
      <c r="D180" s="64"/>
      <c r="E180" s="118"/>
      <c r="F180" s="118"/>
      <c r="G180" s="118"/>
      <c r="H180" s="118"/>
      <c r="I180" s="118"/>
      <c r="J180" s="117"/>
      <c r="K180" s="118"/>
      <c r="L180" s="105"/>
      <c r="M180" s="8"/>
      <c r="N180" s="91"/>
      <c r="O180" s="10"/>
      <c r="P180" s="10"/>
      <c r="Q180" s="11"/>
      <c r="R180" s="43"/>
      <c r="X180" s="122"/>
      <c r="Y180" s="50"/>
      <c r="Z180" s="50"/>
      <c r="AA180" s="50"/>
      <c r="AB180" s="50"/>
      <c r="AC180" s="121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</row>
    <row r="181" spans="1:40" ht="22.5" customHeight="1" x14ac:dyDescent="0.55000000000000004">
      <c r="A181" s="5">
        <v>1000</v>
      </c>
      <c r="B181" s="52"/>
      <c r="C181" s="63"/>
      <c r="D181" s="64"/>
      <c r="E181" s="118"/>
      <c r="F181" s="118"/>
      <c r="G181" s="118"/>
      <c r="H181" s="118"/>
      <c r="I181" s="118"/>
      <c r="J181" s="117"/>
      <c r="K181" s="118"/>
      <c r="L181" s="105"/>
      <c r="M181" s="8"/>
      <c r="N181" s="91"/>
      <c r="O181" s="10"/>
      <c r="P181" s="10"/>
      <c r="Q181" s="11"/>
      <c r="R181" s="43"/>
      <c r="X181" s="122"/>
      <c r="Y181" s="50"/>
      <c r="Z181" s="50"/>
      <c r="AA181" s="50"/>
      <c r="AB181" s="50"/>
      <c r="AC181" s="121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</row>
    <row r="182" spans="1:40" ht="22.5" customHeight="1" x14ac:dyDescent="0.55000000000000004">
      <c r="A182" s="5">
        <v>1000</v>
      </c>
      <c r="B182" s="52"/>
      <c r="C182" s="63"/>
      <c r="D182" s="64"/>
      <c r="E182" s="118"/>
      <c r="F182" s="118"/>
      <c r="G182" s="118"/>
      <c r="H182" s="118"/>
      <c r="I182" s="118"/>
      <c r="J182" s="117"/>
      <c r="K182" s="118"/>
      <c r="L182" s="105"/>
      <c r="M182" s="8"/>
      <c r="N182" s="91"/>
      <c r="O182" s="10"/>
      <c r="P182" s="10"/>
      <c r="Q182" s="11"/>
      <c r="R182" s="43"/>
      <c r="X182" s="122"/>
      <c r="Y182" s="50"/>
      <c r="Z182" s="50"/>
      <c r="AA182" s="50"/>
      <c r="AB182" s="50"/>
      <c r="AC182" s="121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</row>
    <row r="183" spans="1:40" ht="22.5" customHeight="1" x14ac:dyDescent="0.55000000000000004">
      <c r="A183" s="5">
        <v>1000</v>
      </c>
      <c r="B183" s="52" t="s">
        <v>66</v>
      </c>
      <c r="C183" s="63"/>
      <c r="D183" s="64"/>
      <c r="E183" s="64"/>
      <c r="F183" s="64"/>
      <c r="G183" s="118"/>
      <c r="H183" s="64"/>
      <c r="I183" s="118"/>
      <c r="J183" s="118"/>
      <c r="K183" s="64"/>
      <c r="L183" s="105"/>
      <c r="M183" s="8"/>
      <c r="N183" s="91"/>
      <c r="O183" s="10"/>
      <c r="P183" s="10"/>
      <c r="Q183" s="11"/>
      <c r="R183" s="43"/>
      <c r="X183" s="122"/>
      <c r="Y183" s="50"/>
      <c r="Z183" s="50"/>
      <c r="AA183" s="50"/>
      <c r="AB183" s="50"/>
      <c r="AC183" s="121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</row>
    <row r="184" spans="1:40" ht="22.5" customHeight="1" x14ac:dyDescent="0.55000000000000004">
      <c r="A184" s="5">
        <v>1000</v>
      </c>
      <c r="B184" s="52" t="s">
        <v>66</v>
      </c>
      <c r="C184" s="63"/>
      <c r="D184" s="64"/>
      <c r="E184" s="64"/>
      <c r="F184" s="64"/>
      <c r="G184" s="118"/>
      <c r="H184" s="64"/>
      <c r="I184" s="64"/>
      <c r="J184" s="64"/>
      <c r="K184" s="64"/>
      <c r="L184" s="105"/>
      <c r="M184" s="8"/>
      <c r="N184" s="91"/>
      <c r="O184" s="10"/>
      <c r="P184" s="10"/>
      <c r="Q184" s="11"/>
      <c r="R184" s="43"/>
      <c r="X184" s="98"/>
      <c r="Y184" s="96"/>
      <c r="Z184" s="96"/>
      <c r="AA184" s="96"/>
      <c r="AB184" s="96"/>
      <c r="AC184" s="97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</row>
    <row r="185" spans="1:40" ht="22.5" customHeight="1" x14ac:dyDescent="0.55000000000000004">
      <c r="A185" s="5">
        <v>1000</v>
      </c>
      <c r="B185" s="52" t="s">
        <v>66</v>
      </c>
      <c r="C185" s="63"/>
      <c r="D185" s="64"/>
      <c r="E185" s="118"/>
      <c r="F185" s="118"/>
      <c r="G185" s="118"/>
      <c r="H185" s="118"/>
      <c r="I185" s="64"/>
      <c r="J185" s="118"/>
      <c r="K185" s="118"/>
      <c r="L185" s="105"/>
      <c r="M185" s="8"/>
      <c r="N185" s="91"/>
      <c r="O185" s="10"/>
      <c r="P185" s="10"/>
      <c r="Q185" s="11"/>
      <c r="R185" s="43"/>
      <c r="X185" s="122"/>
      <c r="Y185" s="50"/>
      <c r="Z185" s="50"/>
      <c r="AA185" s="50"/>
      <c r="AB185" s="50"/>
      <c r="AC185" s="121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</row>
    <row r="186" spans="1:40" ht="22.5" customHeight="1" x14ac:dyDescent="0.55000000000000004">
      <c r="A186" s="5">
        <v>1000</v>
      </c>
      <c r="B186" s="52" t="s">
        <v>66</v>
      </c>
      <c r="C186" s="63"/>
      <c r="D186" s="64"/>
      <c r="E186" s="118"/>
      <c r="F186" s="118"/>
      <c r="G186" s="118"/>
      <c r="H186" s="118"/>
      <c r="I186" s="64"/>
      <c r="J186" s="118"/>
      <c r="K186" s="118"/>
      <c r="L186" s="105"/>
      <c r="M186" s="8"/>
      <c r="N186" s="91"/>
      <c r="O186" s="10"/>
      <c r="P186" s="10"/>
      <c r="Q186" s="11"/>
      <c r="R186" s="43"/>
      <c r="X186" s="122"/>
      <c r="Y186" s="50"/>
      <c r="Z186" s="50"/>
      <c r="AA186" s="50"/>
      <c r="AB186" s="50"/>
      <c r="AC186" s="121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</row>
    <row r="187" spans="1:40" ht="22.5" customHeight="1" x14ac:dyDescent="0.55000000000000004">
      <c r="A187" s="5">
        <v>1000</v>
      </c>
      <c r="B187" s="52" t="s">
        <v>66</v>
      </c>
      <c r="C187" s="63"/>
      <c r="D187" s="64"/>
      <c r="E187" s="118"/>
      <c r="F187" s="118"/>
      <c r="G187" s="118"/>
      <c r="H187" s="118"/>
      <c r="I187" s="64"/>
      <c r="J187" s="118"/>
      <c r="K187" s="118"/>
      <c r="L187" s="105"/>
      <c r="M187" s="8"/>
      <c r="N187" s="91"/>
      <c r="O187" s="10"/>
      <c r="P187" s="10"/>
      <c r="Q187" s="11"/>
      <c r="R187" s="43"/>
      <c r="X187" s="122"/>
      <c r="Y187" s="50"/>
      <c r="Z187" s="50"/>
      <c r="AA187" s="50"/>
      <c r="AB187" s="50"/>
      <c r="AC187" s="121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</row>
    <row r="188" spans="1:40" ht="22.5" customHeight="1" x14ac:dyDescent="0.55000000000000004">
      <c r="A188" s="5">
        <v>1000</v>
      </c>
      <c r="B188" s="52"/>
      <c r="C188" s="63"/>
      <c r="D188" s="64"/>
      <c r="E188" s="118"/>
      <c r="F188" s="118"/>
      <c r="G188" s="118"/>
      <c r="H188" s="118"/>
      <c r="I188" s="118"/>
      <c r="J188" s="117"/>
      <c r="K188" s="118"/>
      <c r="L188" s="105"/>
      <c r="M188" s="8"/>
      <c r="N188" s="91"/>
      <c r="O188" s="10"/>
      <c r="P188" s="10"/>
      <c r="Q188" s="11"/>
      <c r="R188" s="43"/>
      <c r="X188" s="122"/>
      <c r="Y188" s="50"/>
      <c r="Z188" s="50"/>
      <c r="AA188" s="50"/>
      <c r="AB188" s="50"/>
      <c r="AC188" s="121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</row>
    <row r="189" spans="1:40" ht="22.5" customHeight="1" x14ac:dyDescent="0.55000000000000004">
      <c r="A189" s="5">
        <v>1000</v>
      </c>
      <c r="B189" s="52"/>
      <c r="C189" s="63"/>
      <c r="D189" s="64"/>
      <c r="E189" s="118"/>
      <c r="F189" s="118"/>
      <c r="G189" s="118"/>
      <c r="H189" s="118"/>
      <c r="I189" s="118"/>
      <c r="J189" s="117"/>
      <c r="K189" s="118"/>
      <c r="L189" s="105"/>
      <c r="M189" s="8"/>
      <c r="N189" s="91"/>
      <c r="O189" s="10"/>
      <c r="P189" s="10"/>
      <c r="Q189" s="11"/>
      <c r="R189" s="43"/>
      <c r="X189" s="122"/>
      <c r="Y189" s="50"/>
      <c r="Z189" s="50"/>
      <c r="AA189" s="50"/>
      <c r="AB189" s="50"/>
      <c r="AC189" s="121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</row>
    <row r="190" spans="1:40" ht="22.5" customHeight="1" x14ac:dyDescent="0.55000000000000004">
      <c r="A190" s="5">
        <v>1000</v>
      </c>
      <c r="B190" s="52"/>
      <c r="C190" s="63"/>
      <c r="D190" s="64"/>
      <c r="E190" s="118"/>
      <c r="F190" s="118"/>
      <c r="G190" s="118"/>
      <c r="H190" s="118"/>
      <c r="I190" s="118"/>
      <c r="J190" s="117"/>
      <c r="K190" s="118"/>
      <c r="L190" s="105"/>
      <c r="M190" s="8"/>
      <c r="N190" s="91"/>
      <c r="O190" s="10"/>
      <c r="P190" s="10"/>
      <c r="Q190" s="11"/>
      <c r="R190" s="43"/>
      <c r="X190" s="122"/>
      <c r="Y190" s="50"/>
      <c r="Z190" s="50"/>
      <c r="AA190" s="50"/>
      <c r="AB190" s="50"/>
      <c r="AC190" s="121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</row>
    <row r="191" spans="1:40" ht="22.5" customHeight="1" x14ac:dyDescent="0.55000000000000004">
      <c r="A191" s="5">
        <v>1000</v>
      </c>
      <c r="B191" s="52"/>
      <c r="C191" s="63"/>
      <c r="D191" s="64"/>
      <c r="E191" s="118"/>
      <c r="F191" s="118"/>
      <c r="G191" s="118"/>
      <c r="H191" s="118"/>
      <c r="I191" s="118"/>
      <c r="J191" s="117"/>
      <c r="K191" s="118"/>
      <c r="L191" s="105"/>
      <c r="M191" s="8"/>
      <c r="N191" s="91"/>
      <c r="O191" s="10"/>
      <c r="P191" s="10"/>
      <c r="Q191" s="11"/>
      <c r="R191" s="43"/>
      <c r="X191" s="122"/>
      <c r="Y191" s="50"/>
      <c r="Z191" s="50"/>
      <c r="AA191" s="50"/>
      <c r="AB191" s="50"/>
      <c r="AC191" s="121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</row>
    <row r="192" spans="1:40" ht="22.5" customHeight="1" x14ac:dyDescent="0.55000000000000004">
      <c r="A192" s="5">
        <v>1000</v>
      </c>
      <c r="B192" s="52" t="s">
        <v>66</v>
      </c>
      <c r="C192" s="63"/>
      <c r="D192" s="64"/>
      <c r="E192" s="64"/>
      <c r="F192" s="64"/>
      <c r="G192" s="118"/>
      <c r="H192" s="118"/>
      <c r="I192" s="118"/>
      <c r="J192" s="64"/>
      <c r="K192" s="64"/>
      <c r="L192" s="105"/>
      <c r="M192" s="8"/>
      <c r="N192" s="91"/>
      <c r="O192" s="10"/>
      <c r="P192" s="10"/>
      <c r="Q192" s="11"/>
      <c r="R192" s="43"/>
      <c r="X192" s="98"/>
      <c r="Y192" s="96"/>
      <c r="Z192" s="96"/>
      <c r="AA192" s="96"/>
      <c r="AB192" s="96"/>
      <c r="AC192" s="97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</row>
    <row r="193" spans="1:40" ht="22.5" customHeight="1" x14ac:dyDescent="0.55000000000000004">
      <c r="A193" s="5">
        <v>1000</v>
      </c>
      <c r="B193" s="52" t="s">
        <v>66</v>
      </c>
      <c r="C193" s="63"/>
      <c r="D193" s="64"/>
      <c r="E193" s="64"/>
      <c r="F193" s="64"/>
      <c r="G193" s="64"/>
      <c r="H193" s="64"/>
      <c r="I193" s="64"/>
      <c r="J193" s="64"/>
      <c r="K193" s="64"/>
      <c r="L193" s="105"/>
      <c r="M193" s="8"/>
      <c r="N193" s="91"/>
      <c r="O193" s="10"/>
      <c r="P193" s="10"/>
      <c r="Q193" s="11"/>
      <c r="R193" s="43"/>
      <c r="X193" s="98"/>
      <c r="Y193" s="96"/>
      <c r="Z193" s="96"/>
      <c r="AA193" s="96"/>
      <c r="AB193" s="96"/>
      <c r="AC193" s="97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64"/>
      <c r="F194" s="64"/>
      <c r="G194" s="118"/>
      <c r="H194" s="118"/>
      <c r="I194" s="118"/>
      <c r="J194" s="64"/>
      <c r="K194" s="64"/>
      <c r="L194" s="105"/>
      <c r="M194" s="8"/>
      <c r="N194" s="91"/>
      <c r="O194" s="10"/>
      <c r="P194" s="10"/>
      <c r="Q194" s="11"/>
      <c r="R194" s="43"/>
      <c r="X194" s="98"/>
      <c r="Y194" s="96"/>
      <c r="Z194" s="96"/>
      <c r="AA194" s="96"/>
      <c r="AB194" s="96"/>
      <c r="AC194" s="97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64"/>
      <c r="F195" s="64"/>
      <c r="G195" s="118"/>
      <c r="H195" s="118"/>
      <c r="I195" s="118"/>
      <c r="J195" s="118"/>
      <c r="K195" s="64"/>
      <c r="L195" s="105"/>
      <c r="M195" s="8"/>
      <c r="N195" s="91"/>
      <c r="O195" s="10"/>
      <c r="P195" s="10"/>
      <c r="Q195" s="11"/>
      <c r="R195" s="43"/>
      <c r="X195" s="98"/>
      <c r="Y195" s="96"/>
      <c r="Z195" s="96"/>
      <c r="AA195" s="96"/>
      <c r="AB195" s="96"/>
      <c r="AC195" s="97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64"/>
      <c r="F196" s="64"/>
      <c r="G196" s="118"/>
      <c r="H196" s="64"/>
      <c r="I196" s="64"/>
      <c r="J196" s="66"/>
      <c r="K196" s="64"/>
      <c r="L196" s="105"/>
      <c r="M196" s="8"/>
      <c r="N196" s="91"/>
      <c r="O196" s="10"/>
      <c r="P196" s="10"/>
      <c r="Q196" s="11"/>
      <c r="R196" s="43"/>
      <c r="X196" s="98"/>
      <c r="Y196" s="96"/>
      <c r="Z196" s="96"/>
      <c r="AA196" s="96"/>
      <c r="AB196" s="96"/>
      <c r="AC196" s="97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118"/>
      <c r="F197" s="64"/>
      <c r="G197" s="118"/>
      <c r="H197" s="64"/>
      <c r="I197" s="64"/>
      <c r="J197" s="66"/>
      <c r="K197" s="64"/>
      <c r="L197" s="105"/>
      <c r="M197" s="8"/>
      <c r="N197" s="91"/>
      <c r="O197" s="10"/>
      <c r="P197" s="10"/>
      <c r="Q197" s="11"/>
      <c r="R197" s="43"/>
      <c r="X197" s="98"/>
      <c r="Y197" s="96"/>
      <c r="Z197" s="96"/>
      <c r="AA197" s="96"/>
      <c r="AB197" s="96"/>
      <c r="AC197" s="97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118"/>
      <c r="F198" s="64"/>
      <c r="G198" s="118"/>
      <c r="H198" s="64"/>
      <c r="I198" s="64"/>
      <c r="J198" s="66"/>
      <c r="K198" s="64"/>
      <c r="L198" s="105"/>
      <c r="M198" s="8"/>
      <c r="N198" s="91"/>
      <c r="O198" s="10"/>
      <c r="P198" s="10"/>
      <c r="Q198" s="11"/>
      <c r="R198" s="43"/>
      <c r="X198" s="98"/>
      <c r="Y198" s="96"/>
      <c r="Z198" s="96"/>
      <c r="AA198" s="96"/>
      <c r="AB198" s="96"/>
      <c r="AC198" s="97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118"/>
      <c r="F199" s="64"/>
      <c r="G199" s="118"/>
      <c r="H199" s="64"/>
      <c r="I199" s="64"/>
      <c r="J199" s="66"/>
      <c r="K199" s="64"/>
      <c r="L199" s="105"/>
      <c r="M199" s="8"/>
      <c r="N199" s="91"/>
      <c r="O199" s="10"/>
      <c r="P199" s="10"/>
      <c r="Q199" s="11"/>
      <c r="R199" s="43"/>
      <c r="X199" s="98"/>
      <c r="Y199" s="96"/>
      <c r="Z199" s="96"/>
      <c r="AA199" s="96"/>
      <c r="AB199" s="96"/>
      <c r="AC199" s="97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118"/>
      <c r="F200" s="64"/>
      <c r="G200" s="118"/>
      <c r="H200" s="64"/>
      <c r="I200" s="64"/>
      <c r="J200" s="66"/>
      <c r="K200" s="64"/>
      <c r="L200" s="105"/>
      <c r="M200" s="8"/>
      <c r="N200" s="91"/>
      <c r="O200" s="10"/>
      <c r="P200" s="10"/>
      <c r="Q200" s="11"/>
      <c r="R200" s="43"/>
      <c r="X200" s="98"/>
      <c r="Y200" s="96"/>
      <c r="Z200" s="96"/>
      <c r="AA200" s="96"/>
      <c r="AB200" s="96"/>
      <c r="AC200" s="97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118"/>
      <c r="F201" s="64"/>
      <c r="G201" s="64"/>
      <c r="H201" s="66"/>
      <c r="I201" s="66"/>
      <c r="J201" s="66"/>
      <c r="K201" s="64"/>
      <c r="L201" s="105"/>
      <c r="M201" s="8"/>
      <c r="N201" s="91"/>
      <c r="O201" s="10"/>
      <c r="P201" s="10"/>
      <c r="Q201" s="11"/>
      <c r="R201" s="43"/>
      <c r="X201" s="98"/>
      <c r="Y201" s="96"/>
      <c r="Z201" s="96"/>
      <c r="AA201" s="96"/>
      <c r="AB201" s="96"/>
      <c r="AC201" s="97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64"/>
      <c r="F202" s="64"/>
      <c r="G202" s="64"/>
      <c r="H202" s="66"/>
      <c r="I202" s="66"/>
      <c r="J202" s="66"/>
      <c r="K202" s="64"/>
      <c r="L202" s="105"/>
      <c r="M202" s="8"/>
      <c r="N202" s="91"/>
      <c r="O202" s="10"/>
      <c r="P202" s="10"/>
      <c r="Q202" s="11"/>
      <c r="R202" s="43"/>
      <c r="X202" s="98"/>
      <c r="Y202" s="96"/>
      <c r="Z202" s="96"/>
      <c r="AA202" s="96"/>
      <c r="AB202" s="96"/>
      <c r="AC202" s="97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64"/>
      <c r="F203" s="64"/>
      <c r="G203" s="64"/>
      <c r="H203" s="64"/>
      <c r="I203" s="66"/>
      <c r="J203" s="66"/>
      <c r="K203" s="64"/>
      <c r="L203" s="105"/>
      <c r="M203" s="8"/>
      <c r="N203" s="91"/>
      <c r="O203" s="10"/>
      <c r="P203" s="10"/>
      <c r="Q203" s="11"/>
      <c r="R203" s="43"/>
      <c r="X203" s="98"/>
      <c r="Y203" s="96"/>
      <c r="Z203" s="96"/>
      <c r="AA203" s="96"/>
      <c r="AB203" s="96"/>
      <c r="AC203" s="97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118"/>
      <c r="F204" s="118"/>
      <c r="G204" s="118"/>
      <c r="H204" s="64"/>
      <c r="I204" s="66"/>
      <c r="J204" s="66"/>
      <c r="K204" s="64"/>
      <c r="L204" s="105"/>
      <c r="M204" s="8"/>
      <c r="N204" s="91"/>
      <c r="O204" s="10"/>
      <c r="P204" s="10"/>
      <c r="Q204" s="11"/>
      <c r="R204" s="43"/>
      <c r="X204" s="98"/>
      <c r="Y204" s="96"/>
      <c r="Z204" s="96"/>
      <c r="AA204" s="96"/>
      <c r="AB204" s="96"/>
      <c r="AC204" s="97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118"/>
      <c r="G205" s="118"/>
      <c r="H205" s="64"/>
      <c r="I205" s="66"/>
      <c r="J205" s="66"/>
      <c r="K205" s="64"/>
      <c r="L205" s="105"/>
      <c r="M205" s="8"/>
      <c r="N205" s="91"/>
      <c r="O205" s="10"/>
      <c r="P205" s="10"/>
      <c r="Q205" s="11"/>
      <c r="R205" s="43"/>
      <c r="X205" s="98"/>
      <c r="Y205" s="96"/>
      <c r="Z205" s="96"/>
      <c r="AA205" s="96"/>
      <c r="AB205" s="96"/>
      <c r="AC205" s="97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64"/>
      <c r="F206" s="64"/>
      <c r="G206" s="64"/>
      <c r="H206" s="64"/>
      <c r="I206" s="66"/>
      <c r="J206" s="66"/>
      <c r="K206" s="64"/>
      <c r="L206" s="105"/>
      <c r="M206" s="8"/>
      <c r="N206" s="91"/>
      <c r="O206" s="10"/>
      <c r="P206" s="10"/>
      <c r="Q206" s="11"/>
      <c r="R206" s="12"/>
      <c r="X206" s="98"/>
      <c r="Y206" s="96"/>
      <c r="Z206" s="96"/>
      <c r="AA206" s="96"/>
      <c r="AB206" s="96"/>
      <c r="AC206" s="97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118"/>
      <c r="F207" s="118"/>
      <c r="G207" s="118"/>
      <c r="H207" s="64"/>
      <c r="I207" s="66"/>
      <c r="J207" s="66"/>
      <c r="K207" s="64"/>
      <c r="L207" s="105"/>
      <c r="M207" s="8"/>
      <c r="N207" s="91"/>
      <c r="O207" s="10"/>
      <c r="P207" s="10"/>
      <c r="Q207" s="11"/>
      <c r="R207" s="12"/>
      <c r="X207" s="98"/>
      <c r="Y207" s="96"/>
      <c r="Z207" s="96"/>
      <c r="AA207" s="96"/>
      <c r="AB207" s="96"/>
      <c r="AC207" s="97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118"/>
      <c r="F208" s="118"/>
      <c r="G208" s="118"/>
      <c r="H208" s="64"/>
      <c r="I208" s="66"/>
      <c r="J208" s="66"/>
      <c r="K208" s="64"/>
      <c r="L208" s="105"/>
      <c r="M208" s="8"/>
      <c r="N208" s="91"/>
      <c r="O208" s="10"/>
      <c r="P208" s="10"/>
      <c r="Q208" s="11"/>
      <c r="R208" s="12"/>
      <c r="X208" s="98"/>
      <c r="Y208" s="96"/>
      <c r="Z208" s="96"/>
      <c r="AA208" s="96"/>
      <c r="AB208" s="96"/>
      <c r="AC208" s="97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64"/>
      <c r="F209" s="64"/>
      <c r="G209" s="64"/>
      <c r="H209" s="64"/>
      <c r="I209" s="66"/>
      <c r="J209" s="66"/>
      <c r="K209" s="64"/>
      <c r="L209" s="105"/>
      <c r="M209" s="8"/>
      <c r="N209" s="91"/>
      <c r="O209" s="10"/>
      <c r="P209" s="10"/>
      <c r="Q209" s="11"/>
      <c r="R209" s="12"/>
      <c r="X209" s="98"/>
      <c r="Y209" s="96"/>
      <c r="Z209" s="96"/>
      <c r="AA209" s="96"/>
      <c r="AB209" s="96"/>
      <c r="AC209" s="97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118"/>
      <c r="F210" s="118"/>
      <c r="G210" s="118"/>
      <c r="H210" s="64"/>
      <c r="I210" s="66"/>
      <c r="J210" s="66"/>
      <c r="K210" s="64"/>
      <c r="L210" s="105"/>
      <c r="M210" s="8"/>
      <c r="N210" s="91"/>
      <c r="O210" s="10"/>
      <c r="P210" s="10"/>
      <c r="Q210" s="11"/>
      <c r="R210" s="12"/>
      <c r="X210" s="98"/>
      <c r="Y210" s="96"/>
      <c r="Z210" s="96"/>
      <c r="AA210" s="96"/>
      <c r="AB210" s="96"/>
      <c r="AC210" s="97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118"/>
      <c r="F211" s="118"/>
      <c r="G211" s="118"/>
      <c r="H211" s="64"/>
      <c r="I211" s="66"/>
      <c r="J211" s="66"/>
      <c r="K211" s="64"/>
      <c r="L211" s="105"/>
      <c r="M211" s="8"/>
      <c r="N211" s="91"/>
      <c r="O211" s="10"/>
      <c r="P211" s="10"/>
      <c r="Q211" s="11"/>
      <c r="R211" s="12"/>
      <c r="X211" s="98"/>
      <c r="Y211" s="96"/>
      <c r="Z211" s="96"/>
      <c r="AA211" s="96"/>
      <c r="AB211" s="96"/>
      <c r="AC211" s="97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118"/>
      <c r="F212" s="64"/>
      <c r="G212" s="118"/>
      <c r="H212" s="64"/>
      <c r="I212" s="64"/>
      <c r="J212" s="66"/>
      <c r="K212" s="64"/>
      <c r="L212" s="105"/>
      <c r="M212" s="8"/>
      <c r="N212" s="91"/>
      <c r="O212" s="10"/>
      <c r="P212" s="10"/>
      <c r="Q212" s="11"/>
      <c r="R212" s="43"/>
      <c r="X212" s="98"/>
      <c r="Y212" s="96"/>
      <c r="Z212" s="96"/>
      <c r="AA212" s="96"/>
      <c r="AB212" s="96"/>
      <c r="AC212" s="97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118"/>
      <c r="F213" s="64"/>
      <c r="G213" s="118"/>
      <c r="H213" s="64"/>
      <c r="I213" s="64"/>
      <c r="J213" s="66"/>
      <c r="K213" s="64"/>
      <c r="L213" s="105"/>
      <c r="M213" s="8"/>
      <c r="N213" s="91"/>
      <c r="O213" s="10"/>
      <c r="P213" s="10"/>
      <c r="Q213" s="11"/>
      <c r="R213" s="43"/>
      <c r="X213" s="98"/>
      <c r="Y213" s="96"/>
      <c r="Z213" s="96"/>
      <c r="AA213" s="96"/>
      <c r="AB213" s="96"/>
      <c r="AC213" s="97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118"/>
      <c r="F214" s="64"/>
      <c r="G214" s="118"/>
      <c r="H214" s="64"/>
      <c r="I214" s="64"/>
      <c r="J214" s="66"/>
      <c r="K214" s="64"/>
      <c r="L214" s="105"/>
      <c r="M214" s="8"/>
      <c r="N214" s="91"/>
      <c r="O214" s="10"/>
      <c r="P214" s="10"/>
      <c r="Q214" s="11"/>
      <c r="R214" s="43"/>
      <c r="X214" s="98"/>
      <c r="Y214" s="96"/>
      <c r="Z214" s="96"/>
      <c r="AA214" s="96"/>
      <c r="AB214" s="96"/>
      <c r="AC214" s="97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118"/>
      <c r="F215" s="118"/>
      <c r="G215" s="118"/>
      <c r="H215" s="64"/>
      <c r="I215" s="66"/>
      <c r="J215" s="66"/>
      <c r="K215" s="64"/>
      <c r="L215" s="105"/>
      <c r="M215" s="8"/>
      <c r="N215" s="91"/>
      <c r="O215" s="10"/>
      <c r="P215" s="10"/>
      <c r="Q215" s="11"/>
      <c r="R215" s="12"/>
      <c r="X215" s="98"/>
      <c r="Y215" s="96"/>
      <c r="Z215" s="96"/>
      <c r="AA215" s="96"/>
      <c r="AB215" s="96"/>
      <c r="AC215" s="97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118"/>
      <c r="G216" s="118"/>
      <c r="H216" s="64"/>
      <c r="I216" s="66"/>
      <c r="J216" s="66"/>
      <c r="K216" s="64"/>
      <c r="L216" s="105"/>
      <c r="M216" s="8"/>
      <c r="N216" s="91"/>
      <c r="O216" s="10"/>
      <c r="P216" s="10"/>
      <c r="Q216" s="11"/>
      <c r="R216" s="12"/>
      <c r="X216" s="98"/>
      <c r="Y216" s="96"/>
      <c r="Z216" s="96"/>
      <c r="AA216" s="96"/>
      <c r="AB216" s="96"/>
      <c r="AC216" s="97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4"/>
      <c r="I217" s="66"/>
      <c r="J217" s="66"/>
      <c r="K217" s="64"/>
      <c r="L217" s="105"/>
      <c r="M217" s="8"/>
      <c r="N217" s="91"/>
      <c r="O217" s="10"/>
      <c r="P217" s="10"/>
      <c r="Q217" s="11"/>
      <c r="R217" s="12"/>
      <c r="X217" s="98"/>
      <c r="Y217" s="96"/>
      <c r="Z217" s="96"/>
      <c r="AA217" s="96"/>
      <c r="AB217" s="96"/>
      <c r="AC217" s="97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118"/>
      <c r="F218" s="118"/>
      <c r="G218" s="118"/>
      <c r="H218" s="64"/>
      <c r="I218" s="66"/>
      <c r="J218" s="66"/>
      <c r="K218" s="64"/>
      <c r="L218" s="105"/>
      <c r="M218" s="8"/>
      <c r="N218" s="91"/>
      <c r="O218" s="10"/>
      <c r="P218" s="10"/>
      <c r="Q218" s="11"/>
      <c r="R218" s="12"/>
      <c r="X218" s="98"/>
      <c r="Y218" s="96"/>
      <c r="Z218" s="96"/>
      <c r="AA218" s="96"/>
      <c r="AB218" s="96"/>
      <c r="AC218" s="97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118"/>
      <c r="F219" s="118"/>
      <c r="G219" s="118"/>
      <c r="H219" s="64"/>
      <c r="I219" s="66"/>
      <c r="J219" s="66"/>
      <c r="K219" s="64"/>
      <c r="L219" s="105"/>
      <c r="M219" s="8"/>
      <c r="N219" s="91"/>
      <c r="O219" s="10"/>
      <c r="P219" s="10"/>
      <c r="Q219" s="11"/>
      <c r="R219" s="12"/>
      <c r="X219" s="98"/>
      <c r="Y219" s="96"/>
      <c r="Z219" s="96"/>
      <c r="AA219" s="96"/>
      <c r="AB219" s="96"/>
      <c r="AC219" s="97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</row>
    <row r="220" spans="1:40" ht="22.5" customHeight="1" x14ac:dyDescent="0.55000000000000004">
      <c r="A220" s="5">
        <v>1000</v>
      </c>
      <c r="B220" s="52" t="s">
        <v>66</v>
      </c>
      <c r="C220" s="63"/>
      <c r="D220" s="119"/>
      <c r="E220" s="64"/>
      <c r="F220" s="64"/>
      <c r="G220" s="64"/>
      <c r="H220" s="64"/>
      <c r="I220" s="66"/>
      <c r="J220" s="66"/>
      <c r="K220" s="64"/>
      <c r="L220" s="105"/>
      <c r="M220" s="8"/>
      <c r="N220" s="91"/>
      <c r="O220" s="10"/>
      <c r="P220" s="10"/>
      <c r="Q220" s="11"/>
      <c r="R220" s="12"/>
      <c r="X220" s="98"/>
      <c r="Y220" s="96"/>
      <c r="Z220" s="96"/>
      <c r="AA220" s="96"/>
      <c r="AB220" s="96"/>
      <c r="AC220" s="97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118"/>
      <c r="F221" s="118"/>
      <c r="G221" s="118"/>
      <c r="H221" s="64"/>
      <c r="I221" s="66"/>
      <c r="J221" s="66"/>
      <c r="K221" s="64"/>
      <c r="L221" s="105"/>
      <c r="M221" s="8"/>
      <c r="N221" s="91"/>
      <c r="O221" s="10"/>
      <c r="P221" s="10"/>
      <c r="Q221" s="11"/>
      <c r="R221" s="12"/>
      <c r="X221" s="98"/>
      <c r="Y221" s="96"/>
      <c r="Z221" s="96"/>
      <c r="AA221" s="96"/>
      <c r="AB221" s="96"/>
      <c r="AC221" s="97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118"/>
      <c r="F222" s="118"/>
      <c r="G222" s="118"/>
      <c r="H222" s="64"/>
      <c r="I222" s="66"/>
      <c r="J222" s="66"/>
      <c r="K222" s="64"/>
      <c r="L222" s="105"/>
      <c r="M222" s="8"/>
      <c r="N222" s="91"/>
      <c r="O222" s="10"/>
      <c r="P222" s="10"/>
      <c r="Q222" s="11"/>
      <c r="R222" s="12"/>
      <c r="X222" s="98"/>
      <c r="Y222" s="96"/>
      <c r="Z222" s="96"/>
      <c r="AA222" s="96"/>
      <c r="AB222" s="96"/>
      <c r="AC222" s="97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4"/>
      <c r="I223" s="66"/>
      <c r="J223" s="66"/>
      <c r="K223" s="64"/>
      <c r="L223" s="105"/>
      <c r="M223" s="8"/>
      <c r="N223" s="91"/>
      <c r="O223" s="10"/>
      <c r="P223" s="10"/>
      <c r="Q223" s="11"/>
      <c r="R223" s="12"/>
      <c r="X223" s="98"/>
      <c r="Y223" s="96"/>
      <c r="Z223" s="96"/>
      <c r="AA223" s="96"/>
      <c r="AB223" s="96"/>
      <c r="AC223" s="97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118"/>
      <c r="F224" s="118"/>
      <c r="G224" s="118"/>
      <c r="H224" s="64"/>
      <c r="I224" s="66"/>
      <c r="J224" s="66"/>
      <c r="K224" s="64"/>
      <c r="L224" s="105"/>
      <c r="M224" s="8"/>
      <c r="N224" s="91"/>
      <c r="O224" s="10"/>
      <c r="P224" s="10"/>
      <c r="Q224" s="11"/>
      <c r="R224" s="12"/>
      <c r="X224" s="98"/>
      <c r="Y224" s="96"/>
      <c r="Z224" s="96"/>
      <c r="AA224" s="96"/>
      <c r="AB224" s="96"/>
      <c r="AC224" s="97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118"/>
      <c r="F225" s="118"/>
      <c r="G225" s="118"/>
      <c r="H225" s="64"/>
      <c r="I225" s="66"/>
      <c r="J225" s="66"/>
      <c r="K225" s="64"/>
      <c r="L225" s="105"/>
      <c r="M225" s="8"/>
      <c r="N225" s="91"/>
      <c r="O225" s="10"/>
      <c r="P225" s="10"/>
      <c r="Q225" s="11"/>
      <c r="R225" s="12"/>
      <c r="X225" s="98"/>
      <c r="Y225" s="96"/>
      <c r="Z225" s="96"/>
      <c r="AA225" s="96"/>
      <c r="AB225" s="96"/>
      <c r="AC225" s="97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118"/>
      <c r="F226" s="64"/>
      <c r="G226" s="118"/>
      <c r="H226" s="64"/>
      <c r="I226" s="64"/>
      <c r="J226" s="66"/>
      <c r="K226" s="64"/>
      <c r="L226" s="105"/>
      <c r="M226" s="8"/>
      <c r="N226" s="91"/>
      <c r="O226" s="10"/>
      <c r="P226" s="10"/>
      <c r="Q226" s="95"/>
      <c r="R226" s="43"/>
      <c r="X226" s="98"/>
      <c r="Y226" s="96"/>
      <c r="Z226" s="96"/>
      <c r="AA226" s="96"/>
      <c r="AB226" s="96"/>
      <c r="AC226" s="97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118"/>
      <c r="F227" s="64"/>
      <c r="G227" s="118"/>
      <c r="H227" s="64"/>
      <c r="I227" s="64"/>
      <c r="J227" s="66"/>
      <c r="K227" s="64"/>
      <c r="L227" s="105"/>
      <c r="M227" s="8"/>
      <c r="N227" s="91"/>
      <c r="O227" s="10"/>
      <c r="P227" s="10"/>
      <c r="Q227" s="95"/>
      <c r="R227" s="43"/>
      <c r="X227" s="98"/>
      <c r="Y227" s="96"/>
      <c r="Z227" s="96"/>
      <c r="AA227" s="96"/>
      <c r="AB227" s="96"/>
      <c r="AC227" s="97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118"/>
      <c r="F228" s="64"/>
      <c r="G228" s="118"/>
      <c r="H228" s="64"/>
      <c r="I228" s="64"/>
      <c r="J228" s="66"/>
      <c r="K228" s="64"/>
      <c r="L228" s="105"/>
      <c r="M228" s="8"/>
      <c r="N228" s="91"/>
      <c r="O228" s="10"/>
      <c r="P228" s="10"/>
      <c r="Q228" s="95"/>
      <c r="R228" s="43"/>
      <c r="X228" s="98"/>
      <c r="Y228" s="96"/>
      <c r="Z228" s="96"/>
      <c r="AA228" s="96"/>
      <c r="AB228" s="96"/>
      <c r="AC228" s="97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118"/>
      <c r="F229" s="118"/>
      <c r="G229" s="118"/>
      <c r="H229" s="64"/>
      <c r="I229" s="66"/>
      <c r="J229" s="66"/>
      <c r="K229" s="64"/>
      <c r="L229" s="105"/>
      <c r="M229" s="8"/>
      <c r="N229" s="91"/>
      <c r="O229" s="10"/>
      <c r="P229" s="10"/>
      <c r="Q229" s="11"/>
      <c r="R229" s="12"/>
      <c r="X229" s="98"/>
      <c r="Y229" s="96"/>
      <c r="Z229" s="96"/>
      <c r="AA229" s="96"/>
      <c r="AB229" s="96"/>
      <c r="AC229" s="97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118"/>
      <c r="G230" s="118"/>
      <c r="H230" s="64"/>
      <c r="I230" s="66"/>
      <c r="J230" s="66"/>
      <c r="K230" s="64"/>
      <c r="L230" s="105"/>
      <c r="M230" s="8"/>
      <c r="N230" s="91"/>
      <c r="O230" s="10"/>
      <c r="P230" s="10"/>
      <c r="Q230" s="11"/>
      <c r="R230" s="12"/>
      <c r="X230" s="98"/>
      <c r="Y230" s="96"/>
      <c r="Z230" s="96"/>
      <c r="AA230" s="96"/>
      <c r="AB230" s="96"/>
      <c r="AC230" s="97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4"/>
      <c r="I231" s="66"/>
      <c r="J231" s="66"/>
      <c r="K231" s="64"/>
      <c r="L231" s="105"/>
      <c r="M231" s="8"/>
      <c r="N231" s="91"/>
      <c r="O231" s="10"/>
      <c r="P231" s="10"/>
      <c r="Q231" s="11"/>
      <c r="R231" s="12"/>
      <c r="X231" s="98"/>
      <c r="Y231" s="96"/>
      <c r="Z231" s="96"/>
      <c r="AA231" s="96"/>
      <c r="AB231" s="96"/>
      <c r="AC231" s="97"/>
      <c r="AD231" s="98"/>
      <c r="AE231" s="98"/>
      <c r="AF231" s="98"/>
      <c r="AG231" s="98"/>
      <c r="AH231" s="98"/>
      <c r="AI231" s="98"/>
      <c r="AJ231" s="98"/>
      <c r="AK231" s="98"/>
      <c r="AL231" s="98"/>
      <c r="AM231" s="98"/>
      <c r="AN231" s="98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118"/>
      <c r="F232" s="118"/>
      <c r="G232" s="118"/>
      <c r="H232" s="64"/>
      <c r="I232" s="66"/>
      <c r="J232" s="66"/>
      <c r="K232" s="64"/>
      <c r="L232" s="105"/>
      <c r="M232" s="8"/>
      <c r="N232" s="91"/>
      <c r="O232" s="10"/>
      <c r="P232" s="10"/>
      <c r="Q232" s="11"/>
      <c r="R232" s="12"/>
      <c r="X232" s="98"/>
      <c r="Y232" s="96"/>
      <c r="Z232" s="96"/>
      <c r="AA232" s="96"/>
      <c r="AB232" s="96"/>
      <c r="AC232" s="97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118"/>
      <c r="F233" s="118"/>
      <c r="G233" s="118"/>
      <c r="H233" s="64"/>
      <c r="I233" s="66"/>
      <c r="J233" s="66"/>
      <c r="K233" s="64"/>
      <c r="L233" s="105"/>
      <c r="M233" s="8"/>
      <c r="N233" s="91"/>
      <c r="O233" s="10"/>
      <c r="P233" s="10"/>
      <c r="Q233" s="11"/>
      <c r="R233" s="12"/>
      <c r="X233" s="98"/>
      <c r="Y233" s="96"/>
      <c r="Z233" s="96"/>
      <c r="AA233" s="96"/>
      <c r="AB233" s="96"/>
      <c r="AC233" s="97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4"/>
      <c r="I234" s="66"/>
      <c r="J234" s="66"/>
      <c r="K234" s="64"/>
      <c r="L234" s="105"/>
      <c r="M234" s="8"/>
      <c r="N234" s="91"/>
      <c r="O234" s="10"/>
      <c r="P234" s="10"/>
      <c r="Q234" s="11"/>
      <c r="R234" s="12"/>
      <c r="X234" s="98"/>
      <c r="Y234" s="96"/>
      <c r="Z234" s="96"/>
      <c r="AA234" s="96"/>
      <c r="AB234" s="96"/>
      <c r="AC234" s="97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118"/>
      <c r="F235" s="118"/>
      <c r="G235" s="118"/>
      <c r="H235" s="64"/>
      <c r="I235" s="66"/>
      <c r="J235" s="66"/>
      <c r="K235" s="64"/>
      <c r="L235" s="105"/>
      <c r="M235" s="8"/>
      <c r="N235" s="91"/>
      <c r="O235" s="10"/>
      <c r="P235" s="10"/>
      <c r="Q235" s="11"/>
      <c r="R235" s="12"/>
      <c r="X235" s="98"/>
      <c r="Y235" s="96"/>
      <c r="Z235" s="96"/>
      <c r="AA235" s="96"/>
      <c r="AB235" s="96"/>
      <c r="AC235" s="97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118"/>
      <c r="F236" s="118"/>
      <c r="G236" s="118"/>
      <c r="H236" s="64"/>
      <c r="I236" s="66"/>
      <c r="J236" s="66"/>
      <c r="K236" s="64"/>
      <c r="L236" s="105"/>
      <c r="M236" s="8"/>
      <c r="N236" s="91"/>
      <c r="O236" s="10"/>
      <c r="P236" s="10"/>
      <c r="Q236" s="11"/>
      <c r="R236" s="12"/>
      <c r="X236" s="98"/>
      <c r="Y236" s="96"/>
      <c r="Z236" s="96"/>
      <c r="AA236" s="96"/>
      <c r="AB236" s="96"/>
      <c r="AC236" s="97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4"/>
      <c r="I237" s="66"/>
      <c r="J237" s="66"/>
      <c r="K237" s="64"/>
      <c r="L237" s="105"/>
      <c r="M237" s="8"/>
      <c r="N237" s="91"/>
      <c r="O237" s="10"/>
      <c r="P237" s="10"/>
      <c r="Q237" s="11"/>
      <c r="R237" s="12"/>
      <c r="X237" s="98"/>
      <c r="Y237" s="96"/>
      <c r="Z237" s="96"/>
      <c r="AA237" s="96"/>
      <c r="AB237" s="96"/>
      <c r="AC237" s="97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</row>
    <row r="238" spans="1:40" ht="22.5" customHeight="1" x14ac:dyDescent="0.55000000000000004">
      <c r="A238" s="5">
        <v>1000</v>
      </c>
      <c r="B238" s="52" t="s">
        <v>66</v>
      </c>
      <c r="C238" s="63"/>
      <c r="D238" s="64"/>
      <c r="E238" s="118"/>
      <c r="F238" s="118"/>
      <c r="G238" s="118"/>
      <c r="H238" s="64"/>
      <c r="I238" s="66"/>
      <c r="J238" s="66"/>
      <c r="K238" s="64"/>
      <c r="L238" s="105"/>
      <c r="M238" s="8"/>
      <c r="N238" s="91"/>
      <c r="O238" s="10"/>
      <c r="P238" s="10"/>
      <c r="Q238" s="11"/>
      <c r="R238" s="12"/>
      <c r="X238" s="98"/>
      <c r="Y238" s="96"/>
      <c r="Z238" s="96"/>
      <c r="AA238" s="96"/>
      <c r="AB238" s="96"/>
      <c r="AC238" s="97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118"/>
      <c r="F239" s="118"/>
      <c r="G239" s="118"/>
      <c r="H239" s="64"/>
      <c r="I239" s="66"/>
      <c r="J239" s="66"/>
      <c r="K239" s="64"/>
      <c r="L239" s="105"/>
      <c r="M239" s="8"/>
      <c r="N239" s="91"/>
      <c r="O239" s="10"/>
      <c r="P239" s="10"/>
      <c r="Q239" s="11"/>
      <c r="R239" s="43"/>
      <c r="X239" s="98"/>
      <c r="Y239" s="96"/>
      <c r="Z239" s="96"/>
      <c r="AA239" s="96"/>
      <c r="AB239" s="96"/>
      <c r="AC239" s="97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118"/>
      <c r="F240" s="64"/>
      <c r="G240" s="118"/>
      <c r="H240" s="64"/>
      <c r="I240" s="64"/>
      <c r="J240" s="66"/>
      <c r="K240" s="64"/>
      <c r="L240" s="105"/>
      <c r="M240" s="8"/>
      <c r="N240" s="91"/>
      <c r="O240" s="10"/>
      <c r="P240" s="10"/>
      <c r="Q240" s="11"/>
      <c r="R240" s="43"/>
      <c r="X240" s="98"/>
      <c r="Y240" s="96"/>
      <c r="Z240" s="96"/>
      <c r="AA240" s="96"/>
      <c r="AB240" s="96"/>
      <c r="AC240" s="97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118"/>
      <c r="F241" s="64"/>
      <c r="G241" s="118"/>
      <c r="H241" s="64"/>
      <c r="I241" s="64"/>
      <c r="J241" s="66"/>
      <c r="K241" s="64"/>
      <c r="L241" s="105"/>
      <c r="M241" s="8"/>
      <c r="N241" s="91"/>
      <c r="O241" s="10"/>
      <c r="P241" s="10"/>
      <c r="Q241" s="11"/>
      <c r="R241" s="43"/>
      <c r="X241" s="98"/>
      <c r="Y241" s="96"/>
      <c r="Z241" s="96"/>
      <c r="AA241" s="96"/>
      <c r="AB241" s="96"/>
      <c r="AC241" s="97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118"/>
      <c r="F242" s="64"/>
      <c r="G242" s="118"/>
      <c r="H242" s="64"/>
      <c r="I242" s="64"/>
      <c r="J242" s="66"/>
      <c r="K242" s="64"/>
      <c r="L242" s="105"/>
      <c r="M242" s="8"/>
      <c r="N242" s="91"/>
      <c r="O242" s="10"/>
      <c r="P242" s="10"/>
      <c r="Q242" s="11"/>
      <c r="R242" s="43"/>
      <c r="X242" s="98"/>
      <c r="Y242" s="96"/>
      <c r="Z242" s="96"/>
      <c r="AA242" s="96"/>
      <c r="AB242" s="96"/>
      <c r="AC242" s="97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6"/>
      <c r="I243" s="66"/>
      <c r="J243" s="66"/>
      <c r="K243" s="64"/>
      <c r="L243" s="105"/>
      <c r="M243" s="8"/>
      <c r="N243" s="91"/>
      <c r="O243" s="10"/>
      <c r="P243" s="10"/>
      <c r="Q243" s="11"/>
      <c r="R243" s="43"/>
      <c r="X243" s="98"/>
      <c r="Y243" s="96"/>
      <c r="Z243" s="96"/>
      <c r="AA243" s="96"/>
      <c r="AB243" s="96"/>
      <c r="AC243" s="97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6"/>
      <c r="I244" s="66"/>
      <c r="J244" s="66"/>
      <c r="K244" s="64"/>
      <c r="L244" s="105"/>
      <c r="M244" s="8"/>
      <c r="N244" s="91"/>
      <c r="O244" s="10"/>
      <c r="P244" s="10"/>
      <c r="Q244" s="11"/>
      <c r="R244" s="43"/>
      <c r="X244" s="98"/>
      <c r="Y244" s="96"/>
      <c r="Z244" s="96"/>
      <c r="AA244" s="96"/>
      <c r="AB244" s="96"/>
      <c r="AC244" s="97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6"/>
      <c r="I245" s="66"/>
      <c r="J245" s="66"/>
      <c r="K245" s="64"/>
      <c r="L245" s="105"/>
      <c r="M245" s="8"/>
      <c r="N245" s="91"/>
      <c r="O245" s="10"/>
      <c r="P245" s="10"/>
      <c r="Q245" s="11"/>
      <c r="R245" s="43"/>
      <c r="X245" s="98"/>
      <c r="Y245" s="96"/>
      <c r="Z245" s="96"/>
      <c r="AA245" s="96"/>
      <c r="AB245" s="96"/>
      <c r="AC245" s="97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6"/>
      <c r="I246" s="66"/>
      <c r="J246" s="66"/>
      <c r="K246" s="64"/>
      <c r="L246" s="105"/>
      <c r="M246" s="8"/>
      <c r="N246" s="91"/>
      <c r="O246" s="10"/>
      <c r="P246" s="10"/>
      <c r="Q246" s="11"/>
      <c r="R246" s="12"/>
      <c r="X246" s="98"/>
      <c r="Y246" s="96"/>
      <c r="Z246" s="96"/>
      <c r="AA246" s="96"/>
      <c r="AB246" s="96"/>
      <c r="AC246" s="97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6"/>
      <c r="I247" s="66"/>
      <c r="J247" s="66"/>
      <c r="K247" s="64"/>
      <c r="L247" s="105"/>
      <c r="M247" s="8"/>
      <c r="N247" s="91"/>
      <c r="O247" s="10"/>
      <c r="P247" s="10"/>
      <c r="Q247" s="11"/>
      <c r="R247" s="12"/>
      <c r="X247" s="98"/>
      <c r="Y247" s="96"/>
      <c r="Z247" s="96"/>
      <c r="AA247" s="96"/>
      <c r="AB247" s="96"/>
      <c r="AC247" s="97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6"/>
      <c r="I248" s="66"/>
      <c r="J248" s="66"/>
      <c r="K248" s="64"/>
      <c r="L248" s="105"/>
      <c r="M248" s="8"/>
      <c r="N248" s="91"/>
      <c r="O248" s="10"/>
      <c r="P248" s="10"/>
      <c r="Q248" s="11"/>
      <c r="R248" s="12"/>
      <c r="X248" s="98"/>
      <c r="Y248" s="96"/>
      <c r="Z248" s="96"/>
      <c r="AA248" s="96"/>
      <c r="AB248" s="96"/>
      <c r="AC248" s="97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64"/>
      <c r="F249" s="64"/>
      <c r="G249" s="64"/>
      <c r="H249" s="66"/>
      <c r="I249" s="66"/>
      <c r="J249" s="66"/>
      <c r="K249" s="64"/>
      <c r="L249" s="105"/>
      <c r="M249" s="8"/>
      <c r="N249" s="91"/>
      <c r="O249" s="10"/>
      <c r="P249" s="10"/>
      <c r="Q249" s="11"/>
      <c r="R249" s="12"/>
      <c r="X249" s="98"/>
      <c r="Y249" s="96"/>
      <c r="Z249" s="96"/>
      <c r="AA249" s="96"/>
      <c r="AB249" s="96"/>
      <c r="AC249" s="97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64"/>
      <c r="F250" s="64"/>
      <c r="G250" s="64"/>
      <c r="H250" s="66"/>
      <c r="I250" s="66"/>
      <c r="J250" s="66"/>
      <c r="K250" s="64"/>
      <c r="L250" s="105"/>
      <c r="M250" s="8"/>
      <c r="N250" s="91"/>
      <c r="O250" s="10"/>
      <c r="P250" s="10"/>
      <c r="Q250" s="11"/>
      <c r="R250" s="12"/>
      <c r="X250" s="98"/>
      <c r="Y250" s="96"/>
      <c r="Z250" s="96"/>
      <c r="AA250" s="96"/>
      <c r="AB250" s="96"/>
      <c r="AC250" s="97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64"/>
      <c r="F251" s="64"/>
      <c r="G251" s="64"/>
      <c r="H251" s="66"/>
      <c r="I251" s="66"/>
      <c r="J251" s="66"/>
      <c r="K251" s="64"/>
      <c r="L251" s="105"/>
      <c r="M251" s="8"/>
      <c r="N251" s="91"/>
      <c r="O251" s="10"/>
      <c r="P251" s="10"/>
      <c r="Q251" s="11"/>
      <c r="R251" s="12"/>
      <c r="X251" s="98"/>
      <c r="Y251" s="96"/>
      <c r="Z251" s="96"/>
      <c r="AA251" s="96"/>
      <c r="AB251" s="96"/>
      <c r="AC251" s="97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64"/>
      <c r="F252" s="64"/>
      <c r="G252" s="64"/>
      <c r="H252" s="66"/>
      <c r="I252" s="66"/>
      <c r="J252" s="66"/>
      <c r="K252" s="64"/>
      <c r="L252" s="105"/>
      <c r="M252" s="8"/>
      <c r="N252" s="91"/>
      <c r="O252" s="10"/>
      <c r="P252" s="10"/>
      <c r="Q252" s="11"/>
      <c r="R252" s="12"/>
      <c r="X252" s="98"/>
      <c r="Y252" s="96"/>
      <c r="Z252" s="96"/>
      <c r="AA252" s="96"/>
      <c r="AB252" s="96"/>
      <c r="AC252" s="97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</row>
    <row r="253" spans="1:40" ht="22.5" customHeight="1" x14ac:dyDescent="0.55000000000000004">
      <c r="A253" s="5">
        <v>1000</v>
      </c>
      <c r="B253" s="52" t="s">
        <v>66</v>
      </c>
      <c r="C253" s="63"/>
      <c r="D253" s="64"/>
      <c r="E253" s="64"/>
      <c r="F253" s="64"/>
      <c r="G253" s="64"/>
      <c r="H253" s="66"/>
      <c r="I253" s="66"/>
      <c r="J253" s="66"/>
      <c r="K253" s="64"/>
      <c r="L253" s="105"/>
      <c r="M253" s="8"/>
      <c r="N253" s="91"/>
      <c r="O253" s="10"/>
      <c r="P253" s="10"/>
      <c r="Q253" s="11"/>
      <c r="R253" s="12"/>
      <c r="X253" s="98"/>
      <c r="Y253" s="96"/>
      <c r="Z253" s="96"/>
      <c r="AA253" s="96"/>
      <c r="AB253" s="96"/>
      <c r="AC253" s="97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</row>
    <row r="254" spans="1:40" ht="22.5" customHeight="1" x14ac:dyDescent="0.55000000000000004">
      <c r="A254" s="5">
        <v>1000</v>
      </c>
      <c r="B254" s="52" t="s">
        <v>66</v>
      </c>
      <c r="C254" s="63"/>
      <c r="D254" s="64"/>
      <c r="E254" s="64"/>
      <c r="F254" s="64"/>
      <c r="G254" s="64"/>
      <c r="H254" s="66"/>
      <c r="I254" s="66"/>
      <c r="J254" s="66"/>
      <c r="K254" s="64"/>
      <c r="L254" s="105"/>
      <c r="M254" s="8"/>
      <c r="N254" s="91"/>
      <c r="O254" s="10"/>
      <c r="P254" s="10"/>
      <c r="Q254" s="11"/>
      <c r="R254" s="12"/>
      <c r="X254" s="98"/>
      <c r="Y254" s="96"/>
      <c r="Z254" s="96"/>
      <c r="AA254" s="96"/>
      <c r="AB254" s="96"/>
      <c r="AC254" s="97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98"/>
    </row>
    <row r="255" spans="1:40" ht="22.5" customHeight="1" x14ac:dyDescent="0.55000000000000004">
      <c r="A255" s="5">
        <v>1000</v>
      </c>
      <c r="B255" s="52" t="s">
        <v>66</v>
      </c>
      <c r="C255" s="63"/>
      <c r="D255" s="64"/>
      <c r="E255" s="64"/>
      <c r="F255" s="64"/>
      <c r="G255" s="64"/>
      <c r="H255" s="66"/>
      <c r="I255" s="66"/>
      <c r="J255" s="66"/>
      <c r="K255" s="64"/>
      <c r="L255" s="105"/>
      <c r="M255" s="8"/>
      <c r="N255" s="91"/>
      <c r="O255" s="10"/>
      <c r="P255" s="10"/>
      <c r="Q255" s="11"/>
      <c r="R255" s="12"/>
      <c r="X255" s="98"/>
      <c r="Y255" s="96"/>
      <c r="Z255" s="96"/>
      <c r="AA255" s="96"/>
      <c r="AB255" s="96"/>
      <c r="AC255" s="97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64"/>
      <c r="G256" s="64"/>
      <c r="H256" s="66"/>
      <c r="I256" s="66"/>
      <c r="J256" s="66"/>
      <c r="K256" s="64"/>
      <c r="L256" s="105"/>
      <c r="M256" s="8"/>
      <c r="N256" s="91"/>
      <c r="O256" s="10"/>
      <c r="P256" s="10"/>
      <c r="Q256" s="11"/>
      <c r="R256" s="43"/>
      <c r="X256" s="98"/>
      <c r="Y256" s="96"/>
      <c r="Z256" s="96"/>
      <c r="AA256" s="96"/>
      <c r="AB256" s="96"/>
      <c r="AC256" s="97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64"/>
      <c r="G257" s="64"/>
      <c r="H257" s="66"/>
      <c r="I257" s="66"/>
      <c r="J257" s="66"/>
      <c r="K257" s="64"/>
      <c r="L257" s="105"/>
      <c r="M257" s="8"/>
      <c r="N257" s="91"/>
      <c r="O257" s="10"/>
      <c r="P257" s="10"/>
      <c r="Q257" s="11"/>
      <c r="R257" s="12"/>
      <c r="X257" s="98"/>
      <c r="Y257" s="96"/>
      <c r="Z257" s="96"/>
      <c r="AA257" s="96"/>
      <c r="AB257" s="96"/>
      <c r="AC257" s="97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66"/>
      <c r="I258" s="66"/>
      <c r="J258" s="66"/>
      <c r="K258" s="66"/>
      <c r="L258" s="105"/>
      <c r="M258" s="8"/>
      <c r="N258" s="91"/>
      <c r="O258" s="10"/>
      <c r="P258" s="10"/>
      <c r="Q258" s="11"/>
      <c r="R258" s="12"/>
      <c r="X258" s="98"/>
      <c r="Y258" s="96"/>
      <c r="Z258" s="96"/>
      <c r="AA258" s="96"/>
      <c r="AB258" s="96"/>
      <c r="AC258" s="97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6"/>
      <c r="I259" s="66"/>
      <c r="J259" s="66"/>
      <c r="K259" s="66"/>
      <c r="L259" s="105"/>
      <c r="M259" s="8"/>
      <c r="N259" s="91"/>
      <c r="O259" s="10"/>
      <c r="P259" s="10"/>
      <c r="Q259" s="11"/>
      <c r="R259" s="12"/>
      <c r="X259" s="98"/>
      <c r="Y259" s="96"/>
      <c r="Z259" s="96"/>
      <c r="AA259" s="96"/>
      <c r="AB259" s="96"/>
      <c r="AC259" s="97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6"/>
      <c r="I260" s="66"/>
      <c r="J260" s="66"/>
      <c r="K260" s="66"/>
      <c r="L260" s="105"/>
      <c r="M260" s="8"/>
      <c r="N260" s="91"/>
      <c r="O260" s="10"/>
      <c r="P260" s="10"/>
      <c r="Q260" s="11"/>
      <c r="R260" s="12"/>
      <c r="X260" s="98"/>
      <c r="Y260" s="96"/>
      <c r="Z260" s="96"/>
      <c r="AA260" s="96"/>
      <c r="AB260" s="96"/>
      <c r="AC260" s="97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6"/>
      <c r="I261" s="66"/>
      <c r="J261" s="66"/>
      <c r="K261" s="66"/>
      <c r="L261" s="105"/>
      <c r="M261" s="8"/>
      <c r="N261" s="91"/>
      <c r="O261" s="10"/>
      <c r="P261" s="10"/>
      <c r="Q261" s="11"/>
      <c r="R261" s="12"/>
      <c r="X261" s="98"/>
      <c r="Y261" s="96"/>
      <c r="Z261" s="96"/>
      <c r="AA261" s="96"/>
      <c r="AB261" s="96"/>
      <c r="AC261" s="97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64"/>
      <c r="F262" s="64"/>
      <c r="G262" s="64"/>
      <c r="H262" s="66"/>
      <c r="I262" s="66"/>
      <c r="J262" s="66"/>
      <c r="K262" s="66"/>
      <c r="L262" s="105"/>
      <c r="M262" s="8"/>
      <c r="N262" s="91"/>
      <c r="O262" s="10"/>
      <c r="P262" s="10"/>
      <c r="Q262" s="11"/>
      <c r="R262" s="12"/>
      <c r="X262" s="98"/>
      <c r="Y262" s="96"/>
      <c r="Z262" s="96"/>
      <c r="AA262" s="96"/>
      <c r="AB262" s="96"/>
      <c r="AC262" s="97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64"/>
      <c r="F263" s="64"/>
      <c r="G263" s="64"/>
      <c r="H263" s="66"/>
      <c r="I263" s="66"/>
      <c r="J263" s="66"/>
      <c r="K263" s="66"/>
      <c r="L263" s="105"/>
      <c r="M263" s="8"/>
      <c r="N263" s="91"/>
      <c r="O263" s="10"/>
      <c r="P263" s="10"/>
      <c r="Q263" s="11"/>
      <c r="R263" s="12"/>
      <c r="X263" s="98"/>
      <c r="Y263" s="96"/>
      <c r="Z263" s="96"/>
      <c r="AA263" s="96"/>
      <c r="AB263" s="96"/>
      <c r="AC263" s="97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64"/>
      <c r="F264" s="64"/>
      <c r="G264" s="64"/>
      <c r="H264" s="66"/>
      <c r="I264" s="66"/>
      <c r="J264" s="66"/>
      <c r="K264" s="66"/>
      <c r="L264" s="105"/>
      <c r="M264" s="8"/>
      <c r="N264" s="91"/>
      <c r="O264" s="10"/>
      <c r="P264" s="10"/>
      <c r="Q264" s="11"/>
      <c r="R264" s="12"/>
      <c r="X264" s="98"/>
      <c r="Y264" s="96"/>
      <c r="Z264" s="96"/>
      <c r="AA264" s="96"/>
      <c r="AB264" s="96"/>
      <c r="AC264" s="97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</row>
    <row r="265" spans="1:40" ht="22.5" customHeight="1" x14ac:dyDescent="0.55000000000000004">
      <c r="A265" s="5">
        <v>1000</v>
      </c>
      <c r="B265" s="52" t="s">
        <v>66</v>
      </c>
      <c r="C265" s="63"/>
      <c r="D265" s="64"/>
      <c r="E265" s="64"/>
      <c r="F265" s="64"/>
      <c r="G265" s="64"/>
      <c r="H265" s="66"/>
      <c r="I265" s="66"/>
      <c r="J265" s="66"/>
      <c r="K265" s="66"/>
      <c r="L265" s="105"/>
      <c r="M265" s="8"/>
      <c r="N265" s="91"/>
      <c r="O265" s="10"/>
      <c r="P265" s="10"/>
      <c r="Q265" s="11"/>
      <c r="R265" s="12"/>
      <c r="X265" s="98"/>
      <c r="Y265" s="96"/>
      <c r="Z265" s="96"/>
      <c r="AA265" s="96"/>
      <c r="AB265" s="96"/>
      <c r="AC265" s="97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</row>
    <row r="266" spans="1:40" ht="22.5" customHeight="1" x14ac:dyDescent="0.55000000000000004">
      <c r="A266" s="5">
        <v>1000</v>
      </c>
      <c r="B266" s="52" t="s">
        <v>66</v>
      </c>
      <c r="C266" s="63"/>
      <c r="D266" s="64"/>
      <c r="E266" s="64"/>
      <c r="F266" s="64"/>
      <c r="G266" s="64"/>
      <c r="H266" s="66"/>
      <c r="I266" s="66"/>
      <c r="J266" s="66"/>
      <c r="K266" s="66"/>
      <c r="L266" s="105"/>
      <c r="M266" s="8"/>
      <c r="N266" s="91"/>
      <c r="O266" s="10"/>
      <c r="P266" s="10"/>
      <c r="Q266" s="11"/>
      <c r="R266" s="12"/>
      <c r="X266" s="98"/>
      <c r="Y266" s="96"/>
      <c r="Z266" s="96"/>
      <c r="AA266" s="96"/>
      <c r="AB266" s="96"/>
      <c r="AC266" s="97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</row>
    <row r="267" spans="1:40" ht="22.5" customHeight="1" x14ac:dyDescent="0.55000000000000004">
      <c r="A267" s="5">
        <v>1000</v>
      </c>
      <c r="B267" s="52" t="s">
        <v>66</v>
      </c>
      <c r="C267" s="63"/>
      <c r="D267" s="64"/>
      <c r="E267" s="64"/>
      <c r="F267" s="64"/>
      <c r="G267" s="64"/>
      <c r="H267" s="66"/>
      <c r="I267" s="66"/>
      <c r="J267" s="66"/>
      <c r="K267" s="66"/>
      <c r="L267" s="105"/>
      <c r="M267" s="8"/>
      <c r="N267" s="91"/>
      <c r="O267" s="10"/>
      <c r="P267" s="10"/>
      <c r="Q267" s="11"/>
      <c r="R267" s="12"/>
      <c r="X267" s="98"/>
      <c r="Y267" s="96"/>
      <c r="Z267" s="96"/>
      <c r="AA267" s="96"/>
      <c r="AB267" s="96"/>
      <c r="AC267" s="97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64"/>
      <c r="G268" s="64"/>
      <c r="H268" s="66"/>
      <c r="I268" s="66"/>
      <c r="J268" s="66"/>
      <c r="K268" s="66"/>
      <c r="L268" s="105"/>
      <c r="M268" s="8"/>
      <c r="N268" s="91"/>
      <c r="O268" s="10"/>
      <c r="P268" s="10"/>
      <c r="Q268" s="11"/>
      <c r="R268" s="12"/>
      <c r="X268" s="98"/>
      <c r="Y268" s="96"/>
      <c r="Z268" s="96"/>
      <c r="AA268" s="96"/>
      <c r="AB268" s="96"/>
      <c r="AC268" s="97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64"/>
      <c r="G269" s="64"/>
      <c r="H269" s="66"/>
      <c r="I269" s="66"/>
      <c r="J269" s="66"/>
      <c r="K269" s="66"/>
      <c r="L269" s="105"/>
      <c r="M269" s="8"/>
      <c r="N269" s="91"/>
      <c r="O269" s="10"/>
      <c r="P269" s="10"/>
      <c r="Q269" s="11"/>
      <c r="R269" s="43"/>
      <c r="X269" s="98"/>
      <c r="Y269" s="96"/>
      <c r="Z269" s="96"/>
      <c r="AA269" s="96"/>
      <c r="AB269" s="96"/>
      <c r="AC269" s="97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66"/>
      <c r="I270" s="66"/>
      <c r="J270" s="66"/>
      <c r="K270" s="66"/>
      <c r="L270" s="105"/>
      <c r="M270" s="8"/>
      <c r="N270" s="91"/>
      <c r="O270" s="10"/>
      <c r="P270" s="10"/>
      <c r="Q270" s="11"/>
      <c r="R270" s="12"/>
      <c r="X270" s="98"/>
      <c r="Y270" s="96"/>
      <c r="Z270" s="96"/>
      <c r="AA270" s="96"/>
      <c r="AB270" s="96"/>
      <c r="AC270" s="97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6"/>
      <c r="I271" s="66"/>
      <c r="J271" s="66"/>
      <c r="K271" s="66"/>
      <c r="L271" s="105"/>
      <c r="M271" s="8"/>
      <c r="N271" s="91"/>
      <c r="O271" s="10"/>
      <c r="P271" s="10"/>
      <c r="Q271" s="11"/>
      <c r="R271" s="12"/>
      <c r="X271" s="98"/>
      <c r="Y271" s="96"/>
      <c r="Z271" s="96"/>
      <c r="AA271" s="96"/>
      <c r="AB271" s="96"/>
      <c r="AC271" s="97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6"/>
      <c r="I272" s="66"/>
      <c r="J272" s="66"/>
      <c r="K272" s="66"/>
      <c r="L272" s="105"/>
      <c r="M272" s="8"/>
      <c r="N272" s="91"/>
      <c r="O272" s="10"/>
      <c r="P272" s="10"/>
      <c r="Q272" s="11"/>
      <c r="R272" s="12"/>
      <c r="X272" s="98"/>
      <c r="Y272" s="96"/>
      <c r="Z272" s="96"/>
      <c r="AA272" s="96"/>
      <c r="AB272" s="96"/>
      <c r="AC272" s="97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</row>
    <row r="273" spans="1:40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6"/>
      <c r="I273" s="66"/>
      <c r="J273" s="66"/>
      <c r="K273" s="66"/>
      <c r="L273" s="105"/>
      <c r="M273" s="8"/>
      <c r="N273" s="91"/>
      <c r="O273" s="10"/>
      <c r="P273" s="10"/>
      <c r="Q273" s="11"/>
      <c r="R273" s="12"/>
      <c r="X273" s="98"/>
      <c r="Y273" s="96"/>
      <c r="Z273" s="96"/>
      <c r="AA273" s="96"/>
      <c r="AB273" s="96"/>
      <c r="AC273" s="97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</row>
    <row r="274" spans="1:40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66"/>
      <c r="I274" s="66"/>
      <c r="J274" s="66"/>
      <c r="K274" s="66"/>
      <c r="L274" s="105"/>
      <c r="M274" s="8"/>
      <c r="N274" s="91"/>
      <c r="O274" s="10"/>
      <c r="P274" s="10"/>
      <c r="Q274" s="11"/>
      <c r="R274" s="12"/>
      <c r="X274" s="98"/>
      <c r="Y274" s="96"/>
      <c r="Z274" s="96"/>
      <c r="AA274" s="96"/>
      <c r="AB274" s="96"/>
      <c r="AC274" s="97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</row>
    <row r="275" spans="1:40" ht="22.5" customHeight="1" x14ac:dyDescent="0.55000000000000004">
      <c r="A275" s="5">
        <v>1000</v>
      </c>
      <c r="B275" s="52" t="s">
        <v>66</v>
      </c>
      <c r="C275" s="63"/>
      <c r="D275" s="119"/>
      <c r="E275" s="64"/>
      <c r="F275" s="64"/>
      <c r="G275" s="64"/>
      <c r="H275" s="66"/>
      <c r="I275" s="66"/>
      <c r="J275" s="66"/>
      <c r="K275" s="66"/>
      <c r="L275" s="105"/>
      <c r="M275" s="8"/>
      <c r="N275" s="91"/>
      <c r="O275" s="10"/>
      <c r="P275" s="10"/>
      <c r="Q275" s="11"/>
      <c r="R275" s="12"/>
      <c r="X275" s="98"/>
      <c r="Y275" s="96"/>
      <c r="Z275" s="96"/>
      <c r="AA275" s="96"/>
      <c r="AB275" s="96"/>
      <c r="AC275" s="97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</row>
    <row r="276" spans="1:40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6"/>
      <c r="I276" s="66"/>
      <c r="J276" s="66"/>
      <c r="K276" s="66"/>
      <c r="L276" s="105"/>
      <c r="M276" s="8"/>
      <c r="N276" s="91"/>
      <c r="O276" s="10"/>
      <c r="P276" s="10"/>
      <c r="Q276" s="11"/>
      <c r="R276" s="12"/>
      <c r="X276" s="98"/>
      <c r="Y276" s="96"/>
      <c r="Z276" s="96"/>
      <c r="AA276" s="96"/>
      <c r="AB276" s="96"/>
      <c r="AC276" s="97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</row>
    <row r="277" spans="1:40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6"/>
      <c r="I277" s="66"/>
      <c r="J277" s="66"/>
      <c r="K277" s="66"/>
      <c r="L277" s="105"/>
      <c r="M277" s="8"/>
      <c r="N277" s="91"/>
      <c r="O277" s="10"/>
      <c r="P277" s="10"/>
      <c r="Q277" s="11"/>
      <c r="R277" s="12"/>
      <c r="X277" s="98"/>
      <c r="Y277" s="96"/>
      <c r="Z277" s="96"/>
      <c r="AA277" s="96"/>
      <c r="AB277" s="96"/>
      <c r="AC277" s="97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</row>
    <row r="278" spans="1:40" ht="22.5" customHeight="1" x14ac:dyDescent="0.55000000000000004">
      <c r="A278" s="5">
        <v>1000</v>
      </c>
      <c r="B278" s="52" t="s">
        <v>66</v>
      </c>
      <c r="C278" s="63"/>
      <c r="D278" s="64"/>
      <c r="E278" s="64"/>
      <c r="F278" s="64"/>
      <c r="G278" s="64"/>
      <c r="H278" s="66"/>
      <c r="I278" s="66"/>
      <c r="J278" s="66"/>
      <c r="K278" s="66"/>
      <c r="L278" s="105"/>
      <c r="M278" s="8"/>
      <c r="N278" s="90"/>
      <c r="O278" s="10"/>
      <c r="P278" s="10"/>
      <c r="Q278" s="11"/>
      <c r="R278" s="12"/>
      <c r="X278" s="98"/>
      <c r="Y278" s="96"/>
      <c r="Z278" s="96"/>
      <c r="AA278" s="96"/>
      <c r="AB278" s="96"/>
      <c r="AC278" s="97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</row>
    <row r="279" spans="1:40" ht="22.5" customHeight="1" x14ac:dyDescent="0.55000000000000004">
      <c r="A279" s="5">
        <v>1000</v>
      </c>
      <c r="B279" s="52" t="s">
        <v>66</v>
      </c>
      <c r="C279" s="63"/>
      <c r="D279" s="64"/>
      <c r="E279" s="64"/>
      <c r="F279" s="64"/>
      <c r="G279" s="64"/>
      <c r="H279" s="66"/>
      <c r="I279" s="66"/>
      <c r="J279" s="66"/>
      <c r="K279" s="66"/>
      <c r="L279" s="105"/>
      <c r="M279" s="8"/>
      <c r="N279" s="90"/>
      <c r="O279" s="10"/>
      <c r="P279" s="10"/>
      <c r="Q279" s="11"/>
      <c r="R279" s="12"/>
      <c r="X279" s="98"/>
      <c r="Y279" s="96"/>
      <c r="Z279" s="96"/>
      <c r="AA279" s="96"/>
      <c r="AB279" s="96"/>
      <c r="AC279" s="97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</row>
    <row r="280" spans="1:40" ht="22.5" customHeight="1" x14ac:dyDescent="0.55000000000000004">
      <c r="A280" s="5">
        <v>1000</v>
      </c>
      <c r="B280" s="52" t="s">
        <v>66</v>
      </c>
      <c r="C280" s="63"/>
      <c r="D280" s="64"/>
      <c r="E280" s="64"/>
      <c r="F280" s="64"/>
      <c r="G280" s="64"/>
      <c r="H280" s="66"/>
      <c r="I280" s="66"/>
      <c r="J280" s="66"/>
      <c r="K280" s="66"/>
      <c r="L280" s="105"/>
      <c r="M280" s="8"/>
      <c r="N280" s="90"/>
      <c r="O280" s="10"/>
      <c r="P280" s="10"/>
      <c r="Q280" s="11"/>
      <c r="R280" s="12"/>
      <c r="X280" s="98"/>
      <c r="Y280" s="96"/>
      <c r="Z280" s="96"/>
      <c r="AA280" s="96"/>
      <c r="AB280" s="96"/>
      <c r="AC280" s="97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</row>
    <row r="281" spans="1:40" ht="22.5" customHeight="1" x14ac:dyDescent="0.55000000000000004">
      <c r="A281" s="5">
        <v>1000</v>
      </c>
      <c r="B281" s="52" t="s">
        <v>66</v>
      </c>
      <c r="C281" s="63"/>
      <c r="D281" s="64"/>
      <c r="E281" s="64"/>
      <c r="F281" s="64"/>
      <c r="G281" s="64"/>
      <c r="H281" s="66"/>
      <c r="I281" s="66"/>
      <c r="J281" s="66"/>
      <c r="K281" s="66"/>
      <c r="L281" s="105"/>
      <c r="M281" s="8"/>
      <c r="N281" s="90"/>
      <c r="O281" s="10"/>
      <c r="P281" s="10"/>
      <c r="Q281" s="11"/>
      <c r="R281" s="12"/>
      <c r="X281" s="98"/>
      <c r="Y281" s="96"/>
      <c r="Z281" s="96"/>
      <c r="AA281" s="96"/>
      <c r="AB281" s="96"/>
      <c r="AC281" s="97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</row>
    <row r="282" spans="1:40" ht="22.5" customHeight="1" x14ac:dyDescent="0.55000000000000004">
      <c r="A282" s="5">
        <v>1000</v>
      </c>
      <c r="B282" s="52" t="s">
        <v>66</v>
      </c>
      <c r="C282" s="63"/>
      <c r="D282" s="64"/>
      <c r="E282" s="64"/>
      <c r="F282" s="64"/>
      <c r="G282" s="64"/>
      <c r="H282" s="66"/>
      <c r="I282" s="66"/>
      <c r="J282" s="66"/>
      <c r="K282" s="66"/>
      <c r="L282" s="105"/>
      <c r="M282" s="8"/>
      <c r="N282" s="90"/>
      <c r="O282" s="10"/>
      <c r="P282" s="10"/>
      <c r="Q282" s="11"/>
      <c r="R282" s="12"/>
      <c r="X282" s="98"/>
      <c r="Y282" s="96"/>
      <c r="Z282" s="96"/>
      <c r="AA282" s="96"/>
      <c r="AB282" s="96"/>
      <c r="AC282" s="97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</row>
    <row r="283" spans="1:40" ht="22.5" customHeight="1" x14ac:dyDescent="0.55000000000000004">
      <c r="A283" s="5">
        <v>1000</v>
      </c>
      <c r="B283" s="52" t="s">
        <v>66</v>
      </c>
      <c r="C283" s="63"/>
      <c r="D283" s="64"/>
      <c r="E283" s="64"/>
      <c r="F283" s="64"/>
      <c r="G283" s="64"/>
      <c r="H283" s="66"/>
      <c r="I283" s="66"/>
      <c r="J283" s="66"/>
      <c r="K283" s="66"/>
      <c r="L283" s="105"/>
      <c r="M283" s="8"/>
      <c r="N283" s="90"/>
      <c r="O283" s="10"/>
      <c r="P283" s="10"/>
      <c r="Q283" s="11"/>
      <c r="R283" s="12"/>
      <c r="X283" s="98"/>
      <c r="Y283" s="96"/>
      <c r="Z283" s="96"/>
      <c r="AA283" s="96"/>
      <c r="AB283" s="96"/>
      <c r="AC283" s="97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</row>
    <row r="284" spans="1:40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64"/>
      <c r="G284" s="64"/>
      <c r="H284" s="66"/>
      <c r="I284" s="66"/>
      <c r="J284" s="66"/>
      <c r="K284" s="66"/>
      <c r="L284" s="105"/>
      <c r="M284" s="8"/>
      <c r="N284" s="90"/>
      <c r="O284" s="10"/>
      <c r="P284" s="10"/>
      <c r="Q284" s="11"/>
      <c r="R284" s="12"/>
      <c r="X284" s="98"/>
      <c r="Y284" s="96"/>
      <c r="Z284" s="96"/>
      <c r="AA284" s="96"/>
      <c r="AB284" s="96"/>
      <c r="AC284" s="97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</row>
    <row r="285" spans="1:40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64"/>
      <c r="G285" s="64"/>
      <c r="H285" s="66"/>
      <c r="I285" s="66"/>
      <c r="J285" s="66"/>
      <c r="K285" s="66"/>
      <c r="L285" s="105"/>
      <c r="M285" s="8"/>
      <c r="N285" s="9"/>
      <c r="O285" s="10"/>
      <c r="P285" s="10"/>
      <c r="Q285" s="11"/>
      <c r="R285" s="12"/>
      <c r="X285" s="98"/>
      <c r="Y285" s="96"/>
      <c r="Z285" s="96"/>
      <c r="AA285" s="96"/>
      <c r="AB285" s="96"/>
      <c r="AC285" s="97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</row>
    <row r="286" spans="1:40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4"/>
      <c r="G286" s="64"/>
      <c r="H286" s="66"/>
      <c r="I286" s="66"/>
      <c r="J286" s="66"/>
      <c r="K286" s="66"/>
      <c r="L286" s="105"/>
      <c r="M286" s="8"/>
      <c r="N286" s="9"/>
      <c r="O286" s="10"/>
      <c r="P286" s="10"/>
      <c r="Q286" s="11"/>
      <c r="R286" s="12"/>
      <c r="X286" s="98"/>
      <c r="Y286" s="96"/>
      <c r="Z286" s="96"/>
      <c r="AA286" s="96"/>
      <c r="AB286" s="96"/>
      <c r="AC286" s="97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</row>
    <row r="287" spans="1:40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4"/>
      <c r="G287" s="64"/>
      <c r="H287" s="66"/>
      <c r="I287" s="66"/>
      <c r="J287" s="66"/>
      <c r="K287" s="66"/>
      <c r="L287" s="105"/>
      <c r="M287" s="8"/>
      <c r="N287" s="9"/>
      <c r="O287" s="10"/>
      <c r="P287" s="10"/>
      <c r="Q287" s="11"/>
      <c r="R287" s="12"/>
      <c r="X287" s="98"/>
      <c r="Y287" s="96"/>
      <c r="Z287" s="96"/>
      <c r="AA287" s="96"/>
      <c r="AB287" s="96"/>
      <c r="AC287" s="97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</row>
    <row r="288" spans="1:40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4"/>
      <c r="G288" s="64"/>
      <c r="H288" s="66"/>
      <c r="I288" s="66"/>
      <c r="J288" s="66"/>
      <c r="K288" s="66"/>
      <c r="L288" s="105"/>
      <c r="M288" s="8"/>
      <c r="N288" s="9"/>
      <c r="O288" s="10"/>
      <c r="P288" s="10"/>
      <c r="Q288" s="11"/>
      <c r="R288" s="12"/>
      <c r="X288" s="98"/>
      <c r="Y288" s="96"/>
      <c r="Z288" s="96"/>
      <c r="AA288" s="96"/>
      <c r="AB288" s="96"/>
      <c r="AC288" s="97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</row>
    <row r="289" spans="1:40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4"/>
      <c r="G289" s="64"/>
      <c r="H289" s="66"/>
      <c r="I289" s="66"/>
      <c r="J289" s="66"/>
      <c r="K289" s="66"/>
      <c r="L289" s="105"/>
      <c r="M289" s="8"/>
      <c r="N289" s="90"/>
      <c r="O289" s="10"/>
      <c r="P289" s="10"/>
      <c r="Q289" s="11"/>
      <c r="R289" s="12"/>
      <c r="X289" s="98"/>
      <c r="Y289" s="96"/>
      <c r="Z289" s="96"/>
      <c r="AA289" s="96"/>
      <c r="AB289" s="96"/>
      <c r="AC289" s="97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</row>
    <row r="290" spans="1:40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4"/>
      <c r="G290" s="64"/>
      <c r="H290" s="66"/>
      <c r="I290" s="66"/>
      <c r="J290" s="66"/>
      <c r="K290" s="66"/>
      <c r="L290" s="105"/>
      <c r="M290" s="8"/>
      <c r="N290" s="90"/>
      <c r="O290" s="10"/>
      <c r="P290" s="10"/>
      <c r="Q290" s="11"/>
      <c r="R290" s="12"/>
      <c r="X290" s="98"/>
      <c r="Y290" s="96"/>
      <c r="Z290" s="96"/>
      <c r="AA290" s="96"/>
      <c r="AB290" s="96"/>
      <c r="AC290" s="97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</row>
    <row r="291" spans="1:40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4"/>
      <c r="G291" s="64"/>
      <c r="H291" s="66"/>
      <c r="I291" s="66"/>
      <c r="J291" s="66"/>
      <c r="K291" s="66"/>
      <c r="L291" s="105"/>
      <c r="M291" s="8"/>
      <c r="N291" s="9"/>
      <c r="O291" s="10"/>
      <c r="P291" s="10"/>
      <c r="Q291" s="11"/>
      <c r="R291" s="12"/>
      <c r="X291" s="98"/>
      <c r="Y291" s="96"/>
      <c r="Z291" s="96"/>
      <c r="AA291" s="96"/>
      <c r="AB291" s="96"/>
      <c r="AC291" s="97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</row>
    <row r="292" spans="1:40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4"/>
      <c r="G292" s="64"/>
      <c r="H292" s="66"/>
      <c r="I292" s="66"/>
      <c r="J292" s="66"/>
      <c r="K292" s="66"/>
      <c r="L292" s="105"/>
      <c r="M292" s="8"/>
      <c r="N292" s="9"/>
      <c r="O292" s="10"/>
      <c r="P292" s="10"/>
      <c r="Q292" s="11"/>
      <c r="R292" s="12"/>
      <c r="X292" s="98"/>
      <c r="Y292" s="96"/>
      <c r="Z292" s="96"/>
      <c r="AA292" s="96"/>
      <c r="AB292" s="96"/>
      <c r="AC292" s="97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</row>
    <row r="293" spans="1:40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4"/>
      <c r="G293" s="64"/>
      <c r="H293" s="66"/>
      <c r="I293" s="66"/>
      <c r="J293" s="66"/>
      <c r="K293" s="66"/>
      <c r="L293" s="105"/>
      <c r="M293" s="8"/>
      <c r="N293" s="9"/>
      <c r="O293" s="10"/>
      <c r="P293" s="10"/>
      <c r="Q293" s="11"/>
      <c r="R293" s="12"/>
      <c r="X293" s="98"/>
      <c r="Y293" s="96"/>
      <c r="Z293" s="96"/>
      <c r="AA293" s="96"/>
      <c r="AB293" s="96"/>
      <c r="AC293" s="97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</row>
    <row r="294" spans="1:40" ht="22.5" customHeight="1" x14ac:dyDescent="0.55000000000000004">
      <c r="A294" s="5">
        <v>1000</v>
      </c>
      <c r="B294" s="52" t="s">
        <v>66</v>
      </c>
      <c r="C294" s="63"/>
      <c r="D294" s="64"/>
      <c r="E294" s="64"/>
      <c r="F294" s="64"/>
      <c r="G294" s="64"/>
      <c r="H294" s="66"/>
      <c r="I294" s="66"/>
      <c r="J294" s="66"/>
      <c r="K294" s="66"/>
      <c r="L294" s="105"/>
      <c r="M294" s="8"/>
      <c r="N294" s="9"/>
      <c r="O294" s="10"/>
      <c r="P294" s="10"/>
      <c r="Q294" s="11"/>
      <c r="R294" s="12"/>
      <c r="X294" s="98"/>
      <c r="Y294" s="96"/>
      <c r="Z294" s="96"/>
      <c r="AA294" s="96"/>
      <c r="AB294" s="96"/>
      <c r="AC294" s="97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</row>
    <row r="295" spans="1:40" ht="22.5" customHeight="1" x14ac:dyDescent="0.55000000000000004">
      <c r="A295" s="5">
        <v>1000</v>
      </c>
      <c r="B295" s="52" t="s">
        <v>66</v>
      </c>
      <c r="C295" s="63"/>
      <c r="D295" s="64"/>
      <c r="E295" s="64"/>
      <c r="F295" s="64"/>
      <c r="G295" s="64"/>
      <c r="H295" s="66"/>
      <c r="I295" s="66"/>
      <c r="J295" s="66"/>
      <c r="K295" s="66"/>
      <c r="L295" s="105"/>
      <c r="M295" s="8"/>
      <c r="N295" s="90"/>
      <c r="O295" s="10"/>
      <c r="P295" s="10"/>
      <c r="Q295" s="11"/>
      <c r="R295" s="12"/>
      <c r="X295" s="98"/>
      <c r="Y295" s="96"/>
      <c r="Z295" s="96"/>
      <c r="AA295" s="96"/>
      <c r="AB295" s="96"/>
      <c r="AC295" s="97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</row>
    <row r="296" spans="1:40" ht="22.5" customHeight="1" x14ac:dyDescent="0.55000000000000004">
      <c r="A296" s="5">
        <v>1000</v>
      </c>
      <c r="B296" s="52" t="s">
        <v>66</v>
      </c>
      <c r="C296" s="63"/>
      <c r="D296" s="64"/>
      <c r="E296" s="64"/>
      <c r="F296" s="64"/>
      <c r="G296" s="64"/>
      <c r="H296" s="66"/>
      <c r="I296" s="66"/>
      <c r="J296" s="66"/>
      <c r="K296" s="66"/>
      <c r="L296" s="105"/>
      <c r="M296" s="8"/>
      <c r="N296" s="90"/>
      <c r="O296" s="10"/>
      <c r="P296" s="10"/>
      <c r="Q296" s="11"/>
      <c r="R296" s="12"/>
      <c r="X296" s="98"/>
      <c r="Y296" s="96"/>
      <c r="Z296" s="96"/>
      <c r="AA296" s="96"/>
      <c r="AB296" s="96"/>
      <c r="AC296" s="97"/>
      <c r="AD296" s="98"/>
      <c r="AE296" s="98"/>
      <c r="AF296" s="98"/>
      <c r="AG296" s="98"/>
      <c r="AH296" s="98"/>
      <c r="AI296" s="98"/>
      <c r="AJ296" s="98"/>
      <c r="AK296" s="98"/>
      <c r="AL296" s="98"/>
      <c r="AM296" s="98"/>
      <c r="AN296" s="98"/>
    </row>
    <row r="297" spans="1:40" ht="22.5" customHeight="1" x14ac:dyDescent="0.55000000000000004">
      <c r="A297" s="5">
        <v>1000</v>
      </c>
      <c r="B297" s="52" t="s">
        <v>66</v>
      </c>
      <c r="C297" s="63"/>
      <c r="D297" s="64"/>
      <c r="E297" s="64"/>
      <c r="F297" s="64"/>
      <c r="G297" s="64"/>
      <c r="H297" s="66"/>
      <c r="I297" s="66"/>
      <c r="J297" s="66"/>
      <c r="K297" s="66"/>
      <c r="L297" s="105"/>
      <c r="M297" s="8"/>
      <c r="N297" s="9"/>
      <c r="O297" s="10"/>
      <c r="P297" s="10"/>
      <c r="Q297" s="11"/>
      <c r="R297" s="12"/>
      <c r="X297" s="98"/>
      <c r="Y297" s="96"/>
      <c r="Z297" s="96"/>
      <c r="AA297" s="96"/>
      <c r="AB297" s="96"/>
      <c r="AC297" s="97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</row>
    <row r="298" spans="1:40" ht="22.5" customHeight="1" x14ac:dyDescent="0.55000000000000004">
      <c r="A298" s="5">
        <v>1000</v>
      </c>
      <c r="B298" s="52" t="s">
        <v>66</v>
      </c>
      <c r="C298" s="63"/>
      <c r="D298" s="64"/>
      <c r="E298" s="64"/>
      <c r="F298" s="64"/>
      <c r="G298" s="64"/>
      <c r="H298" s="66"/>
      <c r="I298" s="66"/>
      <c r="J298" s="66"/>
      <c r="K298" s="66"/>
      <c r="L298" s="105"/>
      <c r="M298" s="8"/>
      <c r="N298" s="9"/>
      <c r="O298" s="10"/>
      <c r="P298" s="10"/>
      <c r="Q298" s="11"/>
      <c r="R298" s="12"/>
      <c r="X298" s="98"/>
      <c r="Y298" s="96"/>
      <c r="Z298" s="96"/>
      <c r="AA298" s="96"/>
      <c r="AB298" s="96"/>
      <c r="AC298" s="97"/>
      <c r="AD298" s="98"/>
      <c r="AE298" s="98"/>
      <c r="AF298" s="98"/>
      <c r="AG298" s="98"/>
      <c r="AH298" s="98"/>
      <c r="AI298" s="98"/>
      <c r="AJ298" s="98"/>
      <c r="AK298" s="98"/>
      <c r="AL298" s="98"/>
      <c r="AM298" s="98"/>
      <c r="AN298" s="98"/>
    </row>
    <row r="299" spans="1:40" ht="22.5" customHeight="1" x14ac:dyDescent="0.55000000000000004">
      <c r="A299" s="5">
        <v>1000</v>
      </c>
      <c r="B299" s="52" t="s">
        <v>66</v>
      </c>
      <c r="C299" s="63"/>
      <c r="D299" s="64"/>
      <c r="E299" s="64"/>
      <c r="F299" s="64"/>
      <c r="G299" s="64"/>
      <c r="H299" s="66"/>
      <c r="I299" s="66"/>
      <c r="J299" s="66"/>
      <c r="K299" s="66"/>
      <c r="L299" s="105"/>
      <c r="M299" s="8" t="s">
        <v>66</v>
      </c>
      <c r="N299" s="9"/>
      <c r="O299" s="10"/>
      <c r="P299" s="10"/>
      <c r="Q299" s="11"/>
      <c r="R299" s="12"/>
      <c r="X299" s="98"/>
      <c r="Y299" s="96"/>
      <c r="Z299" s="96"/>
      <c r="AA299" s="96"/>
      <c r="AB299" s="96"/>
      <c r="AC299" s="97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</row>
    <row r="300" spans="1:40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64"/>
      <c r="G300" s="64"/>
      <c r="H300" s="66"/>
      <c r="I300" s="66"/>
      <c r="J300" s="66"/>
      <c r="K300" s="66"/>
      <c r="L300" s="105"/>
      <c r="M300" s="8" t="s">
        <v>66</v>
      </c>
      <c r="N300" s="9"/>
      <c r="O300" s="10"/>
      <c r="P300" s="10"/>
      <c r="Q300" s="11"/>
      <c r="R300" s="12"/>
      <c r="X300" s="98"/>
      <c r="Y300" s="96"/>
      <c r="Z300" s="96"/>
      <c r="AA300" s="96"/>
      <c r="AB300" s="96"/>
      <c r="AC300" s="97"/>
      <c r="AD300" s="98"/>
      <c r="AE300" s="98"/>
      <c r="AF300" s="98"/>
      <c r="AG300" s="98"/>
      <c r="AH300" s="98"/>
      <c r="AI300" s="98"/>
      <c r="AJ300" s="98"/>
      <c r="AK300" s="98"/>
      <c r="AL300" s="98"/>
      <c r="AM300" s="98"/>
      <c r="AN300" s="98"/>
    </row>
    <row r="301" spans="1:40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64"/>
      <c r="G301" s="64"/>
      <c r="H301" s="66"/>
      <c r="I301" s="66"/>
      <c r="J301" s="66"/>
      <c r="K301" s="66"/>
      <c r="L301" s="105"/>
      <c r="M301" s="8" t="s">
        <v>66</v>
      </c>
      <c r="N301" s="9"/>
      <c r="O301" s="10"/>
      <c r="P301" s="10"/>
      <c r="Q301" s="11"/>
      <c r="R301" s="12"/>
      <c r="X301" s="98"/>
      <c r="Y301" s="96"/>
      <c r="Z301" s="96"/>
      <c r="AA301" s="96"/>
      <c r="AB301" s="96"/>
      <c r="AC301" s="97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</row>
    <row r="302" spans="1:40" ht="22.5" customHeight="1" x14ac:dyDescent="0.55000000000000004">
      <c r="A302" s="5">
        <v>1000</v>
      </c>
      <c r="B302" s="52" t="s">
        <v>66</v>
      </c>
      <c r="C302" s="63"/>
      <c r="D302" s="64"/>
      <c r="E302" s="64"/>
      <c r="F302" s="64"/>
      <c r="G302" s="64"/>
      <c r="H302" s="66"/>
      <c r="I302" s="66"/>
      <c r="J302" s="66"/>
      <c r="K302" s="66"/>
      <c r="L302" s="105"/>
      <c r="M302" s="8" t="s">
        <v>66</v>
      </c>
      <c r="N302" s="9"/>
      <c r="O302" s="10"/>
      <c r="P302" s="10"/>
      <c r="Q302" s="11"/>
      <c r="R302" s="12"/>
      <c r="X302" s="98"/>
      <c r="Y302" s="96"/>
      <c r="Z302" s="96"/>
      <c r="AA302" s="96"/>
      <c r="AB302" s="96"/>
      <c r="AC302" s="97"/>
      <c r="AD302" s="98"/>
      <c r="AE302" s="98"/>
      <c r="AF302" s="98"/>
      <c r="AG302" s="98"/>
      <c r="AH302" s="98"/>
      <c r="AI302" s="98"/>
      <c r="AJ302" s="98"/>
      <c r="AK302" s="98"/>
      <c r="AL302" s="98"/>
      <c r="AM302" s="98"/>
      <c r="AN302" s="98"/>
    </row>
    <row r="303" spans="1:40" ht="22.5" customHeight="1" x14ac:dyDescent="0.55000000000000004">
      <c r="A303" s="5">
        <v>1000</v>
      </c>
      <c r="B303" s="52" t="s">
        <v>66</v>
      </c>
      <c r="C303" s="63"/>
      <c r="D303" s="64"/>
      <c r="E303" s="64"/>
      <c r="F303" s="64"/>
      <c r="G303" s="64"/>
      <c r="H303" s="66"/>
      <c r="I303" s="66"/>
      <c r="J303" s="66"/>
      <c r="K303" s="66"/>
      <c r="L303" s="105"/>
      <c r="M303" s="8" t="s">
        <v>66</v>
      </c>
      <c r="N303" s="90"/>
      <c r="O303" s="10"/>
      <c r="P303" s="10"/>
      <c r="Q303" s="11"/>
      <c r="R303" s="12"/>
      <c r="X303" s="98"/>
      <c r="Y303" s="96"/>
      <c r="Z303" s="96"/>
      <c r="AA303" s="96"/>
      <c r="AB303" s="96"/>
      <c r="AC303" s="97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</row>
    <row r="304" spans="1:40" ht="22.5" customHeight="1" x14ac:dyDescent="0.55000000000000004">
      <c r="A304" s="5">
        <v>1000</v>
      </c>
      <c r="B304" s="52" t="s">
        <v>66</v>
      </c>
      <c r="C304" s="63"/>
      <c r="D304" s="64"/>
      <c r="E304" s="64"/>
      <c r="F304" s="64"/>
      <c r="G304" s="64"/>
      <c r="H304" s="66"/>
      <c r="I304" s="66"/>
      <c r="J304" s="66"/>
      <c r="K304" s="66"/>
      <c r="L304" s="105"/>
      <c r="M304" s="8" t="s">
        <v>66</v>
      </c>
      <c r="N304" s="90"/>
      <c r="O304" s="10"/>
      <c r="P304" s="10"/>
      <c r="Q304" s="11"/>
      <c r="R304" s="12"/>
      <c r="X304" s="98"/>
      <c r="Y304" s="96"/>
      <c r="Z304" s="96"/>
      <c r="AA304" s="96"/>
      <c r="AB304" s="96"/>
      <c r="AC304" s="97"/>
      <c r="AD304" s="98"/>
      <c r="AE304" s="98"/>
      <c r="AF304" s="98"/>
      <c r="AG304" s="98"/>
      <c r="AH304" s="98"/>
      <c r="AI304" s="98"/>
      <c r="AJ304" s="98"/>
      <c r="AK304" s="98"/>
      <c r="AL304" s="98"/>
      <c r="AM304" s="98"/>
      <c r="AN304" s="98"/>
    </row>
    <row r="305" spans="1:40" ht="22.5" customHeight="1" x14ac:dyDescent="0.55000000000000004">
      <c r="A305" s="5">
        <v>1000</v>
      </c>
      <c r="B305" s="52" t="s">
        <v>66</v>
      </c>
      <c r="C305" s="63"/>
      <c r="D305" s="64"/>
      <c r="E305" s="64"/>
      <c r="F305" s="64"/>
      <c r="G305" s="64"/>
      <c r="H305" s="66"/>
      <c r="I305" s="66"/>
      <c r="J305" s="66"/>
      <c r="K305" s="66"/>
      <c r="L305" s="105"/>
      <c r="M305" s="8" t="s">
        <v>66</v>
      </c>
      <c r="N305" s="90"/>
      <c r="O305" s="10"/>
      <c r="P305" s="10"/>
      <c r="Q305" s="11"/>
      <c r="R305" s="12"/>
      <c r="X305" s="98"/>
      <c r="Y305" s="96"/>
      <c r="Z305" s="96"/>
      <c r="AA305" s="96"/>
      <c r="AB305" s="96"/>
      <c r="AC305" s="97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</row>
    <row r="306" spans="1:40" ht="22.5" customHeight="1" x14ac:dyDescent="0.55000000000000004">
      <c r="A306" s="5">
        <v>1000</v>
      </c>
      <c r="B306" s="52" t="s">
        <v>66</v>
      </c>
      <c r="C306" s="63"/>
      <c r="D306" s="64"/>
      <c r="E306" s="64"/>
      <c r="F306" s="64"/>
      <c r="G306" s="64"/>
      <c r="H306" s="66"/>
      <c r="I306" s="66"/>
      <c r="J306" s="66"/>
      <c r="K306" s="66"/>
      <c r="L306" s="105"/>
      <c r="M306" s="8" t="s">
        <v>66</v>
      </c>
      <c r="N306" s="90"/>
      <c r="O306" s="10"/>
      <c r="P306" s="10"/>
      <c r="Q306" s="11"/>
      <c r="R306" s="12"/>
      <c r="X306" s="98"/>
      <c r="Y306" s="96"/>
      <c r="Z306" s="96"/>
      <c r="AA306" s="96"/>
      <c r="AB306" s="96"/>
      <c r="AC306" s="97"/>
      <c r="AD306" s="98"/>
      <c r="AE306" s="98"/>
      <c r="AF306" s="98"/>
      <c r="AG306" s="98"/>
      <c r="AH306" s="98"/>
      <c r="AI306" s="98"/>
      <c r="AJ306" s="98"/>
      <c r="AK306" s="98"/>
      <c r="AL306" s="98"/>
      <c r="AM306" s="98"/>
      <c r="AN306" s="98"/>
    </row>
    <row r="307" spans="1:40" ht="22.5" customHeight="1" x14ac:dyDescent="0.55000000000000004">
      <c r="A307" s="5">
        <v>1000</v>
      </c>
      <c r="B307" s="52" t="s">
        <v>66</v>
      </c>
      <c r="C307" s="63"/>
      <c r="D307" s="64"/>
      <c r="E307" s="64"/>
      <c r="F307" s="64"/>
      <c r="G307" s="64"/>
      <c r="H307" s="66"/>
      <c r="I307" s="66"/>
      <c r="J307" s="66"/>
      <c r="K307" s="66"/>
      <c r="L307" s="105"/>
      <c r="M307" s="8" t="s">
        <v>66</v>
      </c>
      <c r="N307" s="9"/>
      <c r="O307" s="10"/>
      <c r="P307" s="10"/>
      <c r="Q307" s="11"/>
      <c r="R307" s="12"/>
      <c r="X307" s="98"/>
      <c r="Y307" s="96"/>
      <c r="Z307" s="96"/>
      <c r="AA307" s="96"/>
      <c r="AB307" s="96"/>
      <c r="AC307" s="97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</row>
    <row r="308" spans="1:40" ht="22.5" customHeight="1" x14ac:dyDescent="0.55000000000000004">
      <c r="A308" s="5">
        <v>1000</v>
      </c>
      <c r="B308" s="52" t="s">
        <v>66</v>
      </c>
      <c r="C308" s="63"/>
      <c r="D308" s="64"/>
      <c r="E308" s="64"/>
      <c r="F308" s="64"/>
      <c r="G308" s="64"/>
      <c r="H308" s="66"/>
      <c r="I308" s="66"/>
      <c r="J308" s="66"/>
      <c r="K308" s="66"/>
      <c r="L308" s="105"/>
      <c r="M308" s="8" t="s">
        <v>66</v>
      </c>
      <c r="N308" s="9"/>
      <c r="O308" s="10"/>
      <c r="P308" s="10"/>
      <c r="Q308" s="11"/>
      <c r="R308" s="12"/>
      <c r="X308" s="98"/>
      <c r="Y308" s="96"/>
      <c r="Z308" s="96"/>
      <c r="AA308" s="96"/>
      <c r="AB308" s="96"/>
      <c r="AC308" s="97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</row>
    <row r="309" spans="1:40" ht="22.5" customHeight="1" x14ac:dyDescent="0.55000000000000004">
      <c r="A309" s="5">
        <v>1000</v>
      </c>
      <c r="B309" s="52" t="s">
        <v>66</v>
      </c>
      <c r="C309" s="63"/>
      <c r="D309" s="64"/>
      <c r="E309" s="64"/>
      <c r="F309" s="64"/>
      <c r="G309" s="64"/>
      <c r="H309" s="66"/>
      <c r="I309" s="66"/>
      <c r="J309" s="66"/>
      <c r="K309" s="66"/>
      <c r="L309" s="105"/>
      <c r="M309" s="8" t="s">
        <v>66</v>
      </c>
      <c r="N309" s="9"/>
      <c r="O309" s="10"/>
      <c r="P309" s="10"/>
      <c r="Q309" s="11"/>
      <c r="R309" s="12"/>
      <c r="X309" s="98"/>
      <c r="Y309" s="96"/>
      <c r="Z309" s="96"/>
      <c r="AA309" s="96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ht="22.5" customHeight="1" x14ac:dyDescent="0.55000000000000004">
      <c r="A310" s="5">
        <v>1000</v>
      </c>
      <c r="B310" s="52" t="s">
        <v>66</v>
      </c>
      <c r="C310" s="63"/>
      <c r="D310" s="64"/>
      <c r="E310" s="64"/>
      <c r="F310" s="64"/>
      <c r="G310" s="64"/>
      <c r="H310" s="66"/>
      <c r="I310" s="66"/>
      <c r="J310" s="66"/>
      <c r="K310" s="66"/>
      <c r="L310" s="105"/>
      <c r="M310" s="8" t="s">
        <v>66</v>
      </c>
      <c r="N310" s="9"/>
      <c r="O310" s="10"/>
      <c r="P310" s="10"/>
      <c r="Q310" s="11"/>
      <c r="R310" s="12"/>
      <c r="X310" s="98"/>
      <c r="Y310" s="96"/>
      <c r="Z310" s="96"/>
      <c r="AA310" s="96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ht="22.5" customHeight="1" x14ac:dyDescent="0.55000000000000004">
      <c r="A311" s="5">
        <v>1000</v>
      </c>
      <c r="B311" s="52" t="s">
        <v>66</v>
      </c>
      <c r="C311" s="63"/>
      <c r="D311" s="64"/>
      <c r="E311" s="64"/>
      <c r="F311" s="64"/>
      <c r="G311" s="64"/>
      <c r="H311" s="66"/>
      <c r="I311" s="66"/>
      <c r="J311" s="66"/>
      <c r="K311" s="66"/>
      <c r="L311" s="105"/>
      <c r="M311" s="8" t="s">
        <v>66</v>
      </c>
      <c r="N311" s="9"/>
      <c r="O311" s="10"/>
      <c r="P311" s="10"/>
      <c r="Q311" s="11"/>
      <c r="R311" s="12"/>
      <c r="X311" s="98"/>
      <c r="Y311" s="96"/>
      <c r="Z311" s="96"/>
      <c r="AA311" s="96"/>
      <c r="AB311" s="96"/>
      <c r="AC311" s="97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</row>
    <row r="312" spans="1:40" ht="22.5" customHeight="1" x14ac:dyDescent="0.55000000000000004">
      <c r="A312" s="5">
        <v>1000</v>
      </c>
      <c r="B312" s="52" t="s">
        <v>66</v>
      </c>
      <c r="C312" s="63"/>
      <c r="D312" s="64"/>
      <c r="E312" s="64"/>
      <c r="F312" s="64"/>
      <c r="G312" s="64"/>
      <c r="H312" s="66"/>
      <c r="I312" s="66"/>
      <c r="J312" s="66"/>
      <c r="K312" s="66"/>
      <c r="L312" s="105"/>
      <c r="M312" s="8" t="s">
        <v>66</v>
      </c>
      <c r="N312" s="9"/>
      <c r="O312" s="10"/>
      <c r="P312" s="10"/>
      <c r="Q312" s="11"/>
      <c r="R312" s="12"/>
      <c r="X312" s="98"/>
      <c r="Y312" s="96"/>
      <c r="Z312" s="96"/>
      <c r="AA312" s="96"/>
      <c r="AB312" s="96"/>
      <c r="AC312" s="97"/>
      <c r="AD312" s="98"/>
      <c r="AE312" s="98"/>
      <c r="AF312" s="98"/>
      <c r="AG312" s="98"/>
      <c r="AH312" s="98"/>
      <c r="AI312" s="98"/>
      <c r="AJ312" s="98"/>
      <c r="AK312" s="98"/>
      <c r="AL312" s="98"/>
      <c r="AM312" s="98"/>
      <c r="AN312" s="98"/>
    </row>
    <row r="313" spans="1:40" ht="22.5" customHeight="1" x14ac:dyDescent="0.55000000000000004">
      <c r="A313" s="5">
        <v>1000</v>
      </c>
      <c r="B313" s="52" t="s">
        <v>66</v>
      </c>
      <c r="C313" s="63"/>
      <c r="D313" s="64"/>
      <c r="E313" s="64"/>
      <c r="F313" s="64"/>
      <c r="G313" s="64"/>
      <c r="H313" s="66"/>
      <c r="I313" s="66"/>
      <c r="J313" s="66"/>
      <c r="K313" s="66"/>
      <c r="L313" s="105"/>
      <c r="M313" s="8" t="s">
        <v>66</v>
      </c>
      <c r="N313" s="9"/>
      <c r="O313" s="10"/>
      <c r="P313" s="10"/>
      <c r="Q313" s="11"/>
      <c r="R313" s="12"/>
      <c r="X313" s="98"/>
      <c r="Y313" s="96"/>
      <c r="Z313" s="96"/>
      <c r="AA313" s="96"/>
      <c r="AB313" s="96"/>
      <c r="AC313" s="97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</row>
    <row r="314" spans="1:40" ht="22.5" customHeight="1" x14ac:dyDescent="0.55000000000000004">
      <c r="A314" s="5">
        <v>1000</v>
      </c>
      <c r="B314" s="52" t="s">
        <v>66</v>
      </c>
      <c r="C314" s="63"/>
      <c r="D314" s="64"/>
      <c r="E314" s="64"/>
      <c r="F314" s="64"/>
      <c r="G314" s="64"/>
      <c r="H314" s="66"/>
      <c r="I314" s="66"/>
      <c r="J314" s="66"/>
      <c r="K314" s="66"/>
      <c r="L314" s="105"/>
      <c r="M314" s="8" t="s">
        <v>66</v>
      </c>
      <c r="N314" s="9"/>
      <c r="O314" s="10"/>
      <c r="P314" s="10"/>
      <c r="Q314" s="11"/>
      <c r="R314" s="12"/>
      <c r="X314" s="98"/>
      <c r="Y314" s="96"/>
      <c r="Z314" s="96"/>
      <c r="AA314" s="96"/>
      <c r="AB314" s="96"/>
      <c r="AC314" s="97"/>
      <c r="AD314" s="98"/>
      <c r="AE314" s="98"/>
      <c r="AF314" s="98"/>
      <c r="AG314" s="98"/>
      <c r="AH314" s="98"/>
      <c r="AI314" s="98"/>
      <c r="AJ314" s="98"/>
      <c r="AK314" s="98"/>
      <c r="AL314" s="98"/>
      <c r="AM314" s="98"/>
      <c r="AN314" s="98"/>
    </row>
    <row r="315" spans="1:40" ht="22.5" customHeight="1" x14ac:dyDescent="0.55000000000000004">
      <c r="A315" s="5">
        <v>1000</v>
      </c>
      <c r="B315" s="52" t="s">
        <v>66</v>
      </c>
      <c r="C315" s="63"/>
      <c r="D315" s="64"/>
      <c r="E315" s="64"/>
      <c r="F315" s="64"/>
      <c r="G315" s="64"/>
      <c r="H315" s="66"/>
      <c r="I315" s="66"/>
      <c r="J315" s="66"/>
      <c r="K315" s="66"/>
      <c r="L315" s="105"/>
      <c r="M315" s="8"/>
      <c r="N315" s="9"/>
      <c r="O315" s="10"/>
      <c r="P315" s="10"/>
      <c r="Q315" s="11"/>
      <c r="R315" s="12"/>
      <c r="X315" s="98"/>
      <c r="Y315" s="96"/>
      <c r="Z315" s="96"/>
      <c r="AA315" s="96"/>
      <c r="AB315" s="96"/>
      <c r="AC315" s="97"/>
      <c r="AD315" s="98"/>
      <c r="AE315" s="98"/>
      <c r="AF315" s="98"/>
      <c r="AG315" s="98"/>
      <c r="AH315" s="98"/>
      <c r="AI315" s="98"/>
      <c r="AJ315" s="98"/>
      <c r="AK315" s="98"/>
      <c r="AL315" s="98"/>
      <c r="AM315" s="98"/>
      <c r="AN315" s="98"/>
    </row>
    <row r="316" spans="1:40" ht="22.5" customHeight="1" x14ac:dyDescent="0.55000000000000004">
      <c r="A316" s="5">
        <v>1000</v>
      </c>
      <c r="B316" s="52" t="s">
        <v>66</v>
      </c>
      <c r="C316" s="63"/>
      <c r="D316" s="64"/>
      <c r="E316" s="64"/>
      <c r="F316" s="64"/>
      <c r="G316" s="64"/>
      <c r="H316" s="66"/>
      <c r="I316" s="66"/>
      <c r="J316" s="66"/>
      <c r="K316" s="66"/>
      <c r="L316" s="105"/>
      <c r="M316" s="8"/>
      <c r="N316" s="9"/>
      <c r="O316" s="10"/>
      <c r="P316" s="10"/>
      <c r="Q316" s="11"/>
      <c r="R316" s="43"/>
      <c r="X316" s="98"/>
      <c r="Y316" s="96"/>
      <c r="Z316" s="96"/>
      <c r="AA316" s="96"/>
      <c r="AB316" s="96"/>
      <c r="AC316" s="97"/>
      <c r="AD316" s="98"/>
      <c r="AE316" s="98"/>
      <c r="AF316" s="98"/>
      <c r="AG316" s="98"/>
      <c r="AH316" s="98"/>
      <c r="AI316" s="98"/>
      <c r="AJ316" s="98"/>
      <c r="AK316" s="98"/>
      <c r="AL316" s="98"/>
      <c r="AM316" s="98"/>
      <c r="AN316" s="98"/>
    </row>
    <row r="317" spans="1:40" ht="22.5" customHeight="1" x14ac:dyDescent="0.55000000000000004">
      <c r="A317" s="5">
        <v>1000</v>
      </c>
      <c r="B317" s="52" t="s">
        <v>66</v>
      </c>
      <c r="C317" s="63"/>
      <c r="D317" s="64"/>
      <c r="E317" s="64"/>
      <c r="F317" s="64"/>
      <c r="G317" s="64"/>
      <c r="H317" s="66"/>
      <c r="I317" s="66"/>
      <c r="J317" s="66"/>
      <c r="K317" s="66"/>
      <c r="L317" s="105"/>
      <c r="M317" s="8"/>
      <c r="N317" s="9"/>
      <c r="O317" s="10"/>
      <c r="P317" s="10"/>
      <c r="Q317" s="11"/>
      <c r="R317" s="43"/>
      <c r="S317" s="3"/>
      <c r="T317" s="3"/>
      <c r="U317" s="3"/>
      <c r="V317" s="3"/>
      <c r="X317" s="98"/>
      <c r="Y317" s="96"/>
      <c r="Z317" s="96"/>
      <c r="AA317" s="98"/>
      <c r="AB317" s="96"/>
      <c r="AC317" s="97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</row>
    <row r="318" spans="1:40" ht="22.5" customHeight="1" x14ac:dyDescent="0.55000000000000004">
      <c r="A318" s="5">
        <v>1000</v>
      </c>
      <c r="B318" s="52" t="s">
        <v>66</v>
      </c>
      <c r="C318" s="63"/>
      <c r="D318" s="64"/>
      <c r="E318" s="64"/>
      <c r="F318" s="64"/>
      <c r="G318" s="64"/>
      <c r="H318" s="65"/>
      <c r="I318" s="66"/>
      <c r="J318" s="66"/>
      <c r="K318" s="66"/>
      <c r="L318" s="105"/>
      <c r="M318" s="8"/>
      <c r="N318" s="16"/>
      <c r="O318" s="10"/>
      <c r="P318" s="10"/>
      <c r="Q318" s="11"/>
      <c r="R318" s="43"/>
      <c r="S318" s="3"/>
      <c r="T318" s="3"/>
      <c r="U318" s="3"/>
      <c r="V318" s="3"/>
      <c r="X318" s="98"/>
      <c r="Y318" s="96"/>
      <c r="Z318" s="96"/>
      <c r="AA318" s="98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63"/>
      <c r="D319" s="64"/>
      <c r="E319" s="64"/>
      <c r="F319" s="66"/>
      <c r="G319" s="66"/>
      <c r="H319" s="66"/>
      <c r="I319" s="66"/>
      <c r="J319" s="66"/>
      <c r="K319" s="66"/>
      <c r="L319" s="105"/>
      <c r="M319" s="8"/>
      <c r="N319" s="9"/>
      <c r="O319" s="10"/>
      <c r="P319" s="10"/>
      <c r="Q319" s="11"/>
      <c r="R319" s="43"/>
      <c r="S319" s="3"/>
      <c r="T319" s="3"/>
      <c r="U319" s="3"/>
      <c r="V319" s="3"/>
      <c r="X319" s="98"/>
      <c r="Y319" s="96"/>
      <c r="Z319" s="96"/>
      <c r="AA319" s="98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63"/>
      <c r="D320" s="64"/>
      <c r="E320" s="64"/>
      <c r="F320" s="65"/>
      <c r="G320" s="66"/>
      <c r="H320" s="66"/>
      <c r="I320" s="66"/>
      <c r="J320" s="66"/>
      <c r="K320" s="66"/>
      <c r="L320" s="105"/>
      <c r="M320" s="8"/>
      <c r="N320" s="9"/>
      <c r="O320" s="10"/>
      <c r="P320" s="10"/>
      <c r="Q320" s="11"/>
      <c r="R320" s="43"/>
      <c r="S320" s="3"/>
      <c r="T320" s="3"/>
      <c r="U320" s="3"/>
      <c r="V320" s="3"/>
      <c r="X320" s="98"/>
      <c r="Y320" s="96"/>
      <c r="Z320" s="96"/>
      <c r="AA320" s="98"/>
      <c r="AB320" s="96"/>
      <c r="AC320" s="97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</row>
    <row r="321" spans="1:40" ht="22.5" customHeight="1" x14ac:dyDescent="0.55000000000000004">
      <c r="A321" s="5">
        <v>1000</v>
      </c>
      <c r="B321" s="52" t="s">
        <v>66</v>
      </c>
      <c r="C321" s="63"/>
      <c r="D321" s="64"/>
      <c r="E321" s="64"/>
      <c r="F321" s="65"/>
      <c r="G321" s="66"/>
      <c r="H321" s="66"/>
      <c r="I321" s="66"/>
      <c r="J321" s="66"/>
      <c r="K321" s="66"/>
      <c r="L321" s="105"/>
      <c r="M321" s="8"/>
      <c r="N321" s="9"/>
      <c r="O321" s="10"/>
      <c r="P321" s="10"/>
      <c r="Q321" s="11"/>
      <c r="R321" s="43"/>
      <c r="S321" s="3"/>
      <c r="T321" s="3"/>
      <c r="U321" s="3"/>
      <c r="V321" s="3"/>
      <c r="X321" s="98"/>
      <c r="Y321" s="96"/>
      <c r="Z321" s="96"/>
      <c r="AA321" s="98"/>
      <c r="AB321" s="96"/>
      <c r="AC321" s="97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</row>
    <row r="322" spans="1:40" ht="22.5" customHeight="1" x14ac:dyDescent="0.55000000000000004">
      <c r="A322" s="5">
        <v>1000</v>
      </c>
      <c r="B322" s="52" t="s">
        <v>66</v>
      </c>
      <c r="C322" s="63"/>
      <c r="D322" s="64"/>
      <c r="E322" s="64"/>
      <c r="F322" s="65"/>
      <c r="G322" s="66"/>
      <c r="H322" s="66"/>
      <c r="I322" s="66"/>
      <c r="J322" s="66"/>
      <c r="K322" s="66"/>
      <c r="L322" s="105"/>
      <c r="M322" s="8"/>
      <c r="N322" s="9"/>
      <c r="O322" s="10"/>
      <c r="P322" s="10"/>
      <c r="Q322" s="11"/>
      <c r="R322" s="12"/>
      <c r="S322" s="3"/>
      <c r="T322" s="3"/>
      <c r="U322" s="3"/>
      <c r="V322" s="3"/>
      <c r="X322" s="98"/>
      <c r="Y322" s="96"/>
      <c r="Z322" s="96"/>
      <c r="AA322" s="98"/>
      <c r="AB322" s="96"/>
      <c r="AC322" s="97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</row>
    <row r="323" spans="1:40" ht="22.5" customHeight="1" x14ac:dyDescent="0.55000000000000004">
      <c r="A323" s="5">
        <v>1000</v>
      </c>
      <c r="B323" s="52" t="s">
        <v>66</v>
      </c>
      <c r="C323" s="63"/>
      <c r="D323" s="64"/>
      <c r="E323" s="64"/>
      <c r="F323" s="65"/>
      <c r="G323" s="66"/>
      <c r="H323" s="66"/>
      <c r="I323" s="66"/>
      <c r="J323" s="66"/>
      <c r="K323" s="66"/>
      <c r="L323" s="105"/>
      <c r="M323" s="8"/>
      <c r="N323" s="9"/>
      <c r="O323" s="10"/>
      <c r="P323" s="10"/>
      <c r="Q323" s="11"/>
      <c r="R323" s="12"/>
      <c r="S323" s="3"/>
      <c r="T323" s="3"/>
      <c r="U323" s="3"/>
      <c r="V323" s="3"/>
      <c r="X323" s="98"/>
      <c r="Y323" s="96"/>
      <c r="Z323" s="96"/>
      <c r="AA323" s="98"/>
      <c r="AB323" s="96"/>
      <c r="AC323" s="97"/>
      <c r="AD323" s="98"/>
      <c r="AE323" s="98"/>
      <c r="AF323" s="98"/>
      <c r="AG323" s="98"/>
      <c r="AH323" s="98"/>
      <c r="AI323" s="98"/>
      <c r="AJ323" s="98"/>
      <c r="AK323" s="98"/>
      <c r="AL323" s="98"/>
      <c r="AM323" s="98"/>
      <c r="AN323" s="98"/>
    </row>
    <row r="324" spans="1:40" ht="22.5" customHeight="1" x14ac:dyDescent="0.55000000000000004">
      <c r="A324" s="5">
        <v>1000</v>
      </c>
      <c r="B324" s="52" t="s">
        <v>66</v>
      </c>
      <c r="C324" s="63"/>
      <c r="D324" s="64"/>
      <c r="E324" s="64"/>
      <c r="F324" s="65"/>
      <c r="G324" s="66"/>
      <c r="H324" s="66"/>
      <c r="I324" s="66"/>
      <c r="J324" s="66"/>
      <c r="K324" s="66"/>
      <c r="L324" s="105"/>
      <c r="M324" s="8"/>
      <c r="N324" s="9"/>
      <c r="O324" s="10"/>
      <c r="P324" s="10"/>
      <c r="Q324" s="11"/>
      <c r="R324" s="12"/>
      <c r="S324" s="3"/>
      <c r="T324" s="3"/>
      <c r="U324" s="3"/>
      <c r="V324" s="3"/>
      <c r="X324" s="98"/>
      <c r="Y324" s="96"/>
      <c r="Z324" s="96"/>
      <c r="AA324" s="98"/>
      <c r="AB324" s="96"/>
      <c r="AC324" s="97"/>
      <c r="AD324" s="98"/>
      <c r="AE324" s="98"/>
      <c r="AF324" s="98"/>
      <c r="AG324" s="98"/>
      <c r="AH324" s="98"/>
      <c r="AI324" s="98"/>
      <c r="AJ324" s="98"/>
      <c r="AK324" s="98"/>
      <c r="AL324" s="98"/>
      <c r="AM324" s="98"/>
      <c r="AN324" s="98"/>
    </row>
    <row r="325" spans="1:40" ht="22.5" customHeight="1" x14ac:dyDescent="0.55000000000000004">
      <c r="A325" s="5">
        <v>1000</v>
      </c>
      <c r="B325" s="52" t="s">
        <v>66</v>
      </c>
      <c r="C325" s="63"/>
      <c r="D325" s="64"/>
      <c r="E325" s="64"/>
      <c r="F325" s="65"/>
      <c r="G325" s="66"/>
      <c r="H325" s="66"/>
      <c r="I325" s="66"/>
      <c r="J325" s="66"/>
      <c r="K325" s="66"/>
      <c r="L325" s="105"/>
      <c r="M325" s="8"/>
      <c r="N325" s="90"/>
      <c r="O325" s="10"/>
      <c r="P325" s="10"/>
      <c r="Q325" s="11"/>
      <c r="R325" s="12"/>
      <c r="S325" s="3"/>
      <c r="T325" s="3"/>
      <c r="U325" s="3"/>
      <c r="V325" s="3"/>
      <c r="X325" s="98"/>
      <c r="Y325" s="96"/>
      <c r="Z325" s="96"/>
      <c r="AA325" s="98"/>
      <c r="AB325" s="96"/>
      <c r="AC325" s="97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</row>
    <row r="326" spans="1:40" ht="22.5" customHeight="1" x14ac:dyDescent="0.55000000000000004">
      <c r="A326" s="5">
        <v>1000</v>
      </c>
      <c r="B326" s="52" t="s">
        <v>66</v>
      </c>
      <c r="C326" s="63"/>
      <c r="D326" s="64"/>
      <c r="E326" s="64"/>
      <c r="F326" s="65"/>
      <c r="G326" s="66"/>
      <c r="H326" s="66"/>
      <c r="I326" s="66"/>
      <c r="J326" s="66"/>
      <c r="K326" s="66"/>
      <c r="L326" s="105"/>
      <c r="M326" s="8"/>
      <c r="N326" s="90"/>
      <c r="O326" s="10"/>
      <c r="P326" s="10"/>
      <c r="Q326" s="11"/>
      <c r="R326" s="12"/>
      <c r="S326" s="3"/>
      <c r="T326" s="3"/>
      <c r="U326" s="3"/>
      <c r="V326" s="3"/>
      <c r="X326" s="98"/>
      <c r="Y326" s="96"/>
      <c r="Z326" s="96"/>
      <c r="AA326" s="98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63"/>
      <c r="D327" s="64"/>
      <c r="E327" s="64"/>
      <c r="F327" s="65"/>
      <c r="G327" s="66"/>
      <c r="H327" s="66"/>
      <c r="I327" s="66"/>
      <c r="J327" s="66"/>
      <c r="K327" s="66"/>
      <c r="L327" s="105"/>
      <c r="M327" s="8"/>
      <c r="N327" s="90"/>
      <c r="O327" s="10"/>
      <c r="P327" s="10"/>
      <c r="Q327" s="11"/>
      <c r="R327" s="12"/>
      <c r="S327" s="3"/>
      <c r="T327" s="3"/>
      <c r="U327" s="3"/>
      <c r="V327" s="3"/>
      <c r="X327" s="98"/>
      <c r="Y327" s="96"/>
      <c r="Z327" s="96"/>
      <c r="AA327" s="98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63"/>
      <c r="D328" s="64"/>
      <c r="E328" s="64"/>
      <c r="F328" s="65"/>
      <c r="G328" s="66"/>
      <c r="H328" s="66"/>
      <c r="I328" s="66"/>
      <c r="J328" s="66"/>
      <c r="K328" s="66"/>
      <c r="L328" s="105"/>
      <c r="M328" s="8"/>
      <c r="N328" s="91"/>
      <c r="O328" s="10"/>
      <c r="P328" s="10"/>
      <c r="Q328" s="11"/>
      <c r="R328" s="12"/>
      <c r="S328" s="3"/>
      <c r="T328" s="3"/>
      <c r="U328" s="3"/>
      <c r="V328" s="3"/>
      <c r="X328" s="98"/>
      <c r="Y328" s="96"/>
      <c r="Z328" s="96"/>
      <c r="AA328" s="98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63"/>
      <c r="D329" s="64"/>
      <c r="E329" s="64"/>
      <c r="F329" s="65"/>
      <c r="G329" s="66"/>
      <c r="H329" s="66"/>
      <c r="I329" s="66"/>
      <c r="J329" s="66"/>
      <c r="K329" s="66"/>
      <c r="L329" s="105"/>
      <c r="M329" s="8"/>
      <c r="N329" s="90"/>
      <c r="O329" s="10"/>
      <c r="P329" s="10"/>
      <c r="Q329" s="11"/>
      <c r="R329" s="12"/>
      <c r="S329" s="3"/>
      <c r="T329" s="3"/>
      <c r="U329" s="3"/>
      <c r="V329" s="3"/>
      <c r="X329" s="98"/>
      <c r="Y329" s="96"/>
      <c r="Z329" s="96"/>
      <c r="AA329" s="98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63"/>
      <c r="D330" s="64"/>
      <c r="E330" s="64"/>
      <c r="F330" s="65"/>
      <c r="G330" s="66"/>
      <c r="H330" s="66"/>
      <c r="I330" s="66"/>
      <c r="J330" s="66"/>
      <c r="K330" s="66"/>
      <c r="L330" s="105"/>
      <c r="M330" s="8"/>
      <c r="N330" s="91"/>
      <c r="O330" s="10"/>
      <c r="P330" s="10"/>
      <c r="Q330" s="11"/>
      <c r="R330" s="12"/>
      <c r="S330" s="3"/>
      <c r="T330" s="3"/>
      <c r="U330" s="3"/>
      <c r="V330" s="3"/>
      <c r="X330" s="98"/>
      <c r="Y330" s="96"/>
      <c r="Z330" s="96"/>
      <c r="AA330" s="98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63"/>
      <c r="D331" s="64"/>
      <c r="E331" s="64"/>
      <c r="F331" s="65"/>
      <c r="G331" s="66"/>
      <c r="H331" s="66"/>
      <c r="I331" s="66"/>
      <c r="J331" s="66"/>
      <c r="K331" s="66"/>
      <c r="L331" s="105"/>
      <c r="M331" s="8"/>
      <c r="N331" s="91"/>
      <c r="O331" s="10"/>
      <c r="P331" s="10"/>
      <c r="Q331" s="11"/>
      <c r="R331" s="12"/>
      <c r="S331" s="3"/>
      <c r="T331" s="3"/>
      <c r="U331" s="3"/>
      <c r="V331" s="3"/>
      <c r="X331" s="98"/>
      <c r="Y331" s="96"/>
      <c r="Z331" s="96"/>
      <c r="AA331" s="98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63"/>
      <c r="D332" s="64"/>
      <c r="E332" s="64"/>
      <c r="F332" s="65"/>
      <c r="G332" s="66"/>
      <c r="H332" s="66"/>
      <c r="I332" s="66"/>
      <c r="J332" s="66"/>
      <c r="K332" s="66"/>
      <c r="L332" s="105"/>
      <c r="M332" s="8"/>
      <c r="N332" s="91"/>
      <c r="O332" s="10"/>
      <c r="P332" s="10"/>
      <c r="Q332" s="11"/>
      <c r="R332" s="12"/>
      <c r="S332" s="3"/>
      <c r="T332" s="3"/>
      <c r="U332" s="3"/>
      <c r="V332" s="3"/>
      <c r="X332" s="98"/>
      <c r="Y332" s="96"/>
      <c r="Z332" s="96"/>
      <c r="AA332" s="98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63"/>
      <c r="D333" s="64"/>
      <c r="E333" s="64"/>
      <c r="F333" s="65"/>
      <c r="G333" s="66"/>
      <c r="H333" s="66"/>
      <c r="I333" s="66"/>
      <c r="J333" s="66"/>
      <c r="K333" s="66"/>
      <c r="L333" s="105"/>
      <c r="M333" s="8"/>
      <c r="N333" s="91"/>
      <c r="O333" s="10"/>
      <c r="P333" s="10"/>
      <c r="Q333" s="11"/>
      <c r="R333" s="12"/>
      <c r="S333" s="3"/>
      <c r="T333" s="3"/>
      <c r="U333" s="3"/>
      <c r="V333" s="3"/>
      <c r="X333" s="98"/>
      <c r="Y333" s="96"/>
      <c r="Z333" s="96"/>
      <c r="AA333" s="98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63"/>
      <c r="D334" s="64"/>
      <c r="E334" s="64"/>
      <c r="F334" s="65"/>
      <c r="G334" s="66"/>
      <c r="H334" s="66"/>
      <c r="I334" s="66"/>
      <c r="J334" s="66"/>
      <c r="K334" s="66"/>
      <c r="L334" s="105"/>
      <c r="M334" s="8"/>
      <c r="N334" s="9"/>
      <c r="O334" s="10"/>
      <c r="P334" s="10"/>
      <c r="Q334" s="11"/>
      <c r="R334" s="43"/>
      <c r="S334" s="3"/>
      <c r="T334" s="3"/>
      <c r="U334" s="3"/>
      <c r="V334" s="3"/>
      <c r="X334" s="98"/>
      <c r="Y334" s="96"/>
      <c r="Z334" s="96"/>
      <c r="AA334" s="98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63"/>
      <c r="D335" s="64"/>
      <c r="E335" s="64"/>
      <c r="F335" s="64"/>
      <c r="G335" s="64"/>
      <c r="H335" s="65"/>
      <c r="I335" s="66"/>
      <c r="J335" s="66"/>
      <c r="K335" s="66"/>
      <c r="L335" s="105"/>
      <c r="M335" s="8"/>
      <c r="N335" s="9"/>
      <c r="O335" s="10"/>
      <c r="P335" s="10"/>
      <c r="Q335" s="11"/>
      <c r="R335" s="43"/>
      <c r="S335" s="3"/>
      <c r="T335" s="3"/>
      <c r="U335" s="3"/>
      <c r="V335" s="3"/>
      <c r="X335" s="98"/>
      <c r="Y335" s="96"/>
      <c r="Z335" s="96"/>
      <c r="AA335" s="98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63"/>
      <c r="D336" s="64"/>
      <c r="E336" s="64"/>
      <c r="F336" s="65"/>
      <c r="G336" s="66"/>
      <c r="H336" s="66"/>
      <c r="I336" s="66"/>
      <c r="J336" s="66"/>
      <c r="K336" s="66"/>
      <c r="L336" s="105"/>
      <c r="M336" s="8"/>
      <c r="N336" s="9"/>
      <c r="O336" s="10"/>
      <c r="P336" s="10"/>
      <c r="Q336" s="11"/>
      <c r="R336" s="43"/>
      <c r="S336" s="3"/>
      <c r="T336" s="3"/>
      <c r="U336" s="3"/>
      <c r="V336" s="3"/>
      <c r="X336" s="98"/>
      <c r="Y336" s="96"/>
      <c r="Z336" s="96"/>
      <c r="AA336" s="98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63"/>
      <c r="D337" s="64"/>
      <c r="E337" s="64"/>
      <c r="F337" s="65"/>
      <c r="G337" s="66"/>
      <c r="H337" s="66"/>
      <c r="I337" s="66"/>
      <c r="J337" s="66"/>
      <c r="K337" s="66"/>
      <c r="L337" s="105"/>
      <c r="M337" s="8"/>
      <c r="N337" s="9"/>
      <c r="O337" s="10"/>
      <c r="P337" s="10"/>
      <c r="Q337" s="11"/>
      <c r="R337" s="43"/>
      <c r="S337" s="3"/>
      <c r="T337" s="3"/>
      <c r="U337" s="3"/>
      <c r="V337" s="3"/>
      <c r="X337" s="98"/>
      <c r="Y337" s="96"/>
      <c r="Z337" s="96"/>
      <c r="AA337" s="98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63"/>
      <c r="D338" s="64"/>
      <c r="E338" s="64"/>
      <c r="F338" s="65"/>
      <c r="G338" s="66"/>
      <c r="H338" s="66"/>
      <c r="I338" s="66"/>
      <c r="J338" s="66"/>
      <c r="K338" s="66"/>
      <c r="L338" s="105"/>
      <c r="M338" s="8"/>
      <c r="N338" s="9"/>
      <c r="O338" s="10"/>
      <c r="P338" s="10"/>
      <c r="Q338" s="11"/>
      <c r="R338" s="43"/>
      <c r="S338" s="3"/>
      <c r="T338" s="3"/>
      <c r="U338" s="3"/>
      <c r="V338" s="3"/>
      <c r="X338" s="98"/>
      <c r="Y338" s="96"/>
      <c r="Z338" s="96"/>
      <c r="AA338" s="98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63"/>
      <c r="D339" s="66"/>
      <c r="E339" s="64"/>
      <c r="F339" s="66"/>
      <c r="G339" s="70"/>
      <c r="H339" s="66"/>
      <c r="I339" s="66"/>
      <c r="J339" s="66"/>
      <c r="K339" s="66"/>
      <c r="L339" s="105"/>
      <c r="M339" s="8"/>
      <c r="N339" s="90"/>
      <c r="O339" s="10"/>
      <c r="P339" s="10"/>
      <c r="Q339" s="11"/>
      <c r="R339" s="43"/>
      <c r="S339" s="3"/>
      <c r="T339" s="3"/>
      <c r="U339" s="3"/>
      <c r="V339" s="3"/>
      <c r="X339" s="98"/>
      <c r="Y339" s="96"/>
      <c r="Z339" s="96"/>
      <c r="AA339" s="98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106"/>
      <c r="D340" s="107"/>
      <c r="E340" s="107"/>
      <c r="F340" s="107"/>
      <c r="G340" s="108"/>
      <c r="H340" s="107"/>
      <c r="I340" s="107"/>
      <c r="J340" s="107"/>
      <c r="K340" s="107"/>
      <c r="L340" s="109"/>
      <c r="M340" s="8"/>
      <c r="N340" s="90"/>
      <c r="O340" s="10"/>
      <c r="P340" s="10"/>
      <c r="Q340" s="11"/>
      <c r="R340" s="12"/>
      <c r="S340" s="3"/>
      <c r="T340" s="3"/>
      <c r="U340" s="3"/>
      <c r="V340" s="3"/>
      <c r="X340" s="98"/>
      <c r="Y340" s="96"/>
      <c r="Z340" s="96"/>
      <c r="AA340" s="98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92"/>
      <c r="D341" s="60"/>
      <c r="E341" s="93"/>
      <c r="F341" s="93"/>
      <c r="H341" s="29"/>
      <c r="I341" s="93"/>
      <c r="J341" s="93"/>
      <c r="K341" s="93"/>
      <c r="L341" s="22"/>
      <c r="M341" s="8"/>
      <c r="N341" s="90"/>
      <c r="O341" s="10"/>
      <c r="P341" s="10"/>
      <c r="Q341" s="11"/>
      <c r="R341" s="43"/>
      <c r="S341" s="3"/>
      <c r="T341" s="3"/>
      <c r="U341" s="3"/>
      <c r="V341" s="3"/>
      <c r="X341" s="98"/>
      <c r="Y341" s="96"/>
      <c r="Z341" s="96"/>
      <c r="AA341" s="98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92"/>
      <c r="D342" s="60"/>
      <c r="E342" s="60"/>
      <c r="F342" s="29"/>
      <c r="G342" s="93"/>
      <c r="H342" s="93"/>
      <c r="I342" s="93"/>
      <c r="J342" s="93"/>
      <c r="K342" s="93"/>
      <c r="L342" s="22"/>
      <c r="M342" s="8"/>
      <c r="N342" s="9"/>
      <c r="O342" s="10"/>
      <c r="P342" s="10"/>
      <c r="Q342" s="95"/>
      <c r="R342" s="43"/>
      <c r="S342" s="3"/>
      <c r="T342" s="3"/>
      <c r="U342" s="3"/>
      <c r="V342" s="3"/>
      <c r="X342" s="98"/>
      <c r="Y342" s="96"/>
      <c r="Z342" s="96"/>
      <c r="AA342" s="98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92"/>
      <c r="D343" s="60"/>
      <c r="E343" s="60"/>
      <c r="F343" s="29"/>
      <c r="G343" s="93"/>
      <c r="H343" s="93"/>
      <c r="I343" s="93"/>
      <c r="J343" s="93"/>
      <c r="K343" s="93"/>
      <c r="L343" s="22"/>
      <c r="M343" s="8"/>
      <c r="N343" s="9"/>
      <c r="O343" s="10"/>
      <c r="P343" s="10"/>
      <c r="Q343" s="95"/>
      <c r="R343" s="43"/>
      <c r="S343" s="3"/>
      <c r="T343" s="3"/>
      <c r="U343" s="3"/>
      <c r="V343" s="3"/>
      <c r="X343" s="98"/>
      <c r="Y343" s="96"/>
      <c r="Z343" s="96"/>
      <c r="AA343" s="98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92"/>
      <c r="D344" s="60"/>
      <c r="E344" s="60"/>
      <c r="F344" s="29"/>
      <c r="G344" s="93"/>
      <c r="H344" s="93"/>
      <c r="I344" s="93"/>
      <c r="J344" s="93"/>
      <c r="K344" s="93"/>
      <c r="L344" s="22"/>
      <c r="M344" s="8"/>
      <c r="N344" s="9"/>
      <c r="O344" s="10"/>
      <c r="P344" s="10"/>
      <c r="Q344" s="95"/>
      <c r="R344" s="43"/>
      <c r="S344" s="3"/>
      <c r="T344" s="3"/>
      <c r="U344" s="3"/>
      <c r="V344" s="3"/>
      <c r="X344" s="98"/>
      <c r="Y344" s="96"/>
      <c r="Z344" s="96"/>
      <c r="AA344" s="98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92"/>
      <c r="D345" s="93"/>
      <c r="E345" s="60"/>
      <c r="F345" s="93"/>
      <c r="H345" s="93"/>
      <c r="I345" s="93"/>
      <c r="J345" s="93"/>
      <c r="K345" s="93"/>
      <c r="L345" s="22"/>
      <c r="M345" s="8"/>
      <c r="N345" s="90"/>
      <c r="O345" s="10"/>
      <c r="P345" s="10"/>
      <c r="Q345" s="11"/>
      <c r="R345" s="43"/>
      <c r="S345" s="3"/>
      <c r="T345" s="3"/>
      <c r="U345" s="3"/>
      <c r="V345" s="3"/>
      <c r="X345" s="98"/>
      <c r="Y345" s="96"/>
      <c r="Z345" s="96"/>
      <c r="AA345" s="98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92"/>
      <c r="D346" s="60"/>
      <c r="E346" s="60"/>
      <c r="F346" s="29"/>
      <c r="G346" s="93"/>
      <c r="H346" s="93"/>
      <c r="I346" s="93"/>
      <c r="J346" s="93"/>
      <c r="K346" s="93"/>
      <c r="L346" s="22"/>
      <c r="M346" s="8"/>
      <c r="N346" s="9"/>
      <c r="O346" s="10"/>
      <c r="P346" s="10"/>
      <c r="Q346" s="11"/>
      <c r="R346" s="43"/>
      <c r="S346" s="3"/>
      <c r="T346" s="3"/>
      <c r="U346" s="3"/>
      <c r="V346" s="3"/>
      <c r="X346" s="98"/>
      <c r="Y346" s="96"/>
      <c r="Z346" s="96"/>
      <c r="AA346" s="98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x14ac:dyDescent="0.55000000000000004">
      <c r="A347" s="5">
        <v>1000</v>
      </c>
      <c r="B347" s="52" t="s">
        <v>66</v>
      </c>
      <c r="C347" s="92"/>
      <c r="D347" s="60"/>
      <c r="E347" s="60"/>
      <c r="F347" s="29"/>
      <c r="G347" s="93"/>
      <c r="H347" s="93"/>
      <c r="I347" s="93"/>
      <c r="J347" s="93"/>
      <c r="K347" s="93"/>
      <c r="L347" s="22"/>
      <c r="M347" s="8"/>
      <c r="N347" s="9"/>
      <c r="O347" s="10"/>
      <c r="P347" s="10"/>
      <c r="Q347" s="95"/>
      <c r="R347" s="43"/>
      <c r="S347" s="3"/>
      <c r="T347" s="3"/>
      <c r="U347" s="3"/>
      <c r="V347" s="3"/>
      <c r="X347" s="98"/>
      <c r="Y347" s="96"/>
      <c r="Z347" s="96"/>
      <c r="AA347" s="98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x14ac:dyDescent="0.55000000000000004">
      <c r="A348" s="5">
        <v>1000</v>
      </c>
      <c r="B348" s="52" t="s">
        <v>66</v>
      </c>
      <c r="C348" s="92"/>
      <c r="D348" s="60"/>
      <c r="E348" s="60"/>
      <c r="F348" s="29"/>
      <c r="G348" s="93"/>
      <c r="H348" s="93"/>
      <c r="I348" s="93"/>
      <c r="J348" s="93"/>
      <c r="K348" s="93"/>
      <c r="L348" s="22"/>
      <c r="M348" s="8"/>
      <c r="N348" s="9"/>
      <c r="O348" s="10"/>
      <c r="P348" s="10"/>
      <c r="Q348" s="95"/>
      <c r="R348" s="43"/>
      <c r="S348" s="3"/>
      <c r="T348" s="3"/>
      <c r="U348" s="3"/>
      <c r="V348" s="3"/>
      <c r="X348" s="98"/>
      <c r="Y348" s="96"/>
      <c r="Z348" s="96"/>
      <c r="AA348" s="98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92"/>
      <c r="D349" s="60"/>
      <c r="E349" s="60"/>
      <c r="F349" s="29"/>
      <c r="G349" s="93"/>
      <c r="H349" s="93"/>
      <c r="I349" s="93"/>
      <c r="J349" s="93"/>
      <c r="K349" s="93"/>
      <c r="L349" s="22"/>
      <c r="M349" s="8"/>
      <c r="N349" s="9"/>
      <c r="O349" s="10"/>
      <c r="P349" s="10"/>
      <c r="Q349" s="95"/>
      <c r="R349" s="43"/>
      <c r="S349" s="3"/>
      <c r="T349" s="3"/>
      <c r="U349" s="3"/>
      <c r="V349" s="3"/>
      <c r="X349" s="98"/>
      <c r="Y349" s="96"/>
      <c r="Z349" s="96"/>
      <c r="AA349" s="98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92"/>
      <c r="D350" s="93"/>
      <c r="E350" s="60"/>
      <c r="F350" s="60"/>
      <c r="G350" s="60"/>
      <c r="H350" s="94"/>
      <c r="I350" s="93"/>
      <c r="J350" s="93"/>
      <c r="K350" s="93"/>
      <c r="L350" s="22"/>
      <c r="M350" s="8"/>
      <c r="N350" s="90"/>
      <c r="O350" s="10"/>
      <c r="P350" s="10"/>
      <c r="Q350" s="11"/>
      <c r="R350" s="43"/>
      <c r="S350" s="3"/>
      <c r="T350" s="3"/>
      <c r="U350" s="3"/>
      <c r="V350" s="3"/>
      <c r="X350" s="98"/>
      <c r="Y350" s="96"/>
      <c r="Z350" s="96"/>
      <c r="AA350" s="98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92"/>
      <c r="D351" s="93"/>
      <c r="E351" s="93"/>
      <c r="F351" s="60"/>
      <c r="G351" s="60"/>
      <c r="H351" s="94"/>
      <c r="I351" s="93"/>
      <c r="J351" s="93"/>
      <c r="K351" s="93"/>
      <c r="L351" s="22"/>
      <c r="M351" s="8"/>
      <c r="N351" s="90"/>
      <c r="O351" s="10"/>
      <c r="P351" s="10"/>
      <c r="Q351" s="11"/>
      <c r="R351" s="12"/>
      <c r="S351" s="3"/>
      <c r="T351" s="3"/>
      <c r="U351" s="3"/>
      <c r="V351" s="3"/>
      <c r="X351" s="98"/>
      <c r="Y351" s="96"/>
      <c r="Z351" s="96"/>
      <c r="AA351" s="98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92"/>
      <c r="D352" s="60"/>
      <c r="E352" s="93"/>
      <c r="F352" s="93"/>
      <c r="G352" s="60"/>
      <c r="H352" s="94"/>
      <c r="I352" s="93"/>
      <c r="J352" s="93"/>
      <c r="K352" s="93"/>
      <c r="L352" s="22"/>
      <c r="M352" s="8"/>
      <c r="N352" s="9"/>
      <c r="O352" s="10"/>
      <c r="P352" s="10"/>
      <c r="Q352" s="11"/>
      <c r="R352" s="12"/>
      <c r="S352" s="3"/>
      <c r="T352" s="3"/>
      <c r="U352" s="3"/>
      <c r="V352" s="3"/>
      <c r="X352" s="98"/>
      <c r="Y352" s="96"/>
      <c r="Z352" s="96"/>
      <c r="AA352" s="98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92"/>
      <c r="D353" s="60"/>
      <c r="E353" s="60"/>
      <c r="F353" s="29"/>
      <c r="G353" s="93"/>
      <c r="H353" s="93"/>
      <c r="I353" s="93"/>
      <c r="J353" s="93"/>
      <c r="K353" s="93"/>
      <c r="L353" s="22"/>
      <c r="M353" s="8"/>
      <c r="N353" s="9"/>
      <c r="O353" s="10"/>
      <c r="P353" s="10"/>
      <c r="Q353" s="11"/>
      <c r="R353" s="43"/>
      <c r="S353" s="3"/>
      <c r="T353" s="3"/>
      <c r="U353" s="3"/>
      <c r="V353" s="3"/>
      <c r="X353" s="98"/>
      <c r="Y353" s="96"/>
      <c r="Z353" s="96"/>
      <c r="AA353" s="98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92</v>
      </c>
      <c r="C354" s="92"/>
      <c r="D354" s="60"/>
      <c r="E354" s="60"/>
      <c r="F354" s="29"/>
      <c r="G354" s="93"/>
      <c r="H354" s="93"/>
      <c r="I354" s="93"/>
      <c r="J354" s="93"/>
      <c r="K354" s="93"/>
      <c r="L354" s="22"/>
      <c r="M354" s="8"/>
      <c r="N354" s="9"/>
      <c r="O354" s="10"/>
      <c r="P354" s="10"/>
      <c r="Q354" s="11"/>
      <c r="R354" s="43"/>
      <c r="S354" s="3"/>
      <c r="T354" s="3"/>
      <c r="U354" s="3"/>
      <c r="V354" s="3"/>
      <c r="X354" s="98"/>
      <c r="Y354" s="96"/>
      <c r="Z354" s="96"/>
      <c r="AA354" s="98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92"/>
      <c r="D355" s="60"/>
      <c r="E355" s="60"/>
      <c r="F355" s="29"/>
      <c r="G355" s="93"/>
      <c r="H355" s="93"/>
      <c r="I355" s="93"/>
      <c r="J355" s="93"/>
      <c r="K355" s="93"/>
      <c r="L355" s="22"/>
      <c r="M355" s="8"/>
      <c r="N355" s="9"/>
      <c r="O355" s="10"/>
      <c r="P355" s="10"/>
      <c r="Q355" s="11"/>
      <c r="R355" s="43"/>
      <c r="S355" s="3"/>
      <c r="T355" s="3"/>
      <c r="U355" s="3"/>
      <c r="V355" s="3"/>
      <c r="X355" s="98"/>
      <c r="Y355" s="96"/>
      <c r="Z355" s="96"/>
      <c r="AA355" s="98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92"/>
      <c r="D356" s="93"/>
      <c r="E356" s="60"/>
      <c r="F356" s="60"/>
      <c r="G356" s="60"/>
      <c r="H356" s="94"/>
      <c r="I356" s="93"/>
      <c r="J356" s="93"/>
      <c r="K356" s="93"/>
      <c r="L356" s="22"/>
      <c r="M356" s="8"/>
      <c r="N356" s="90"/>
      <c r="O356" s="10"/>
      <c r="P356" s="10"/>
      <c r="Q356" s="11"/>
      <c r="R356" s="43"/>
      <c r="S356" s="3"/>
      <c r="T356" s="3"/>
      <c r="U356" s="3"/>
      <c r="V356" s="3"/>
      <c r="X356" s="98"/>
      <c r="Y356" s="96"/>
      <c r="Z356" s="96"/>
      <c r="AA356" s="98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92"/>
      <c r="D357" s="93"/>
      <c r="E357" s="93"/>
      <c r="F357" s="60"/>
      <c r="G357" s="60"/>
      <c r="H357" s="94"/>
      <c r="I357" s="93"/>
      <c r="J357" s="93"/>
      <c r="K357" s="93"/>
      <c r="L357" s="22"/>
      <c r="M357" s="8"/>
      <c r="N357" s="90"/>
      <c r="O357" s="10"/>
      <c r="P357" s="10"/>
      <c r="Q357" s="11"/>
      <c r="R357" s="12"/>
      <c r="S357" s="3"/>
      <c r="T357" s="3"/>
      <c r="U357" s="3"/>
      <c r="V357" s="3"/>
      <c r="X357" s="98"/>
      <c r="Y357" s="96"/>
      <c r="Z357" s="96"/>
      <c r="AA357" s="98"/>
      <c r="AB357" s="96"/>
      <c r="AC357" s="97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92"/>
      <c r="D358" s="60"/>
      <c r="E358" s="93"/>
      <c r="F358" s="93"/>
      <c r="G358" s="60"/>
      <c r="H358" s="94"/>
      <c r="I358" s="93"/>
      <c r="J358" s="93"/>
      <c r="K358" s="93"/>
      <c r="L358" s="22"/>
      <c r="M358" s="8"/>
      <c r="N358" s="9"/>
      <c r="O358" s="10"/>
      <c r="P358" s="10"/>
      <c r="Q358" s="11"/>
      <c r="R358" s="12"/>
      <c r="S358" s="3"/>
      <c r="T358" s="3"/>
      <c r="U358" s="3"/>
      <c r="V358" s="3"/>
      <c r="X358" s="98"/>
      <c r="Y358" s="96"/>
      <c r="Z358" s="96"/>
      <c r="AA358" s="98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92"/>
      <c r="D359" s="60"/>
      <c r="E359" s="60"/>
      <c r="F359" s="29"/>
      <c r="G359" s="93"/>
      <c r="H359" s="93"/>
      <c r="I359" s="93"/>
      <c r="J359" s="93"/>
      <c r="K359" s="93"/>
      <c r="L359" s="22"/>
      <c r="M359" s="8"/>
      <c r="N359" s="9"/>
      <c r="O359" s="10"/>
      <c r="P359" s="10"/>
      <c r="Q359" s="11"/>
      <c r="R359" s="43"/>
      <c r="S359" s="3"/>
      <c r="T359" s="3"/>
      <c r="U359" s="3"/>
      <c r="V359" s="3"/>
      <c r="X359" s="98"/>
      <c r="Y359" s="96"/>
      <c r="Z359" s="96"/>
      <c r="AA359" s="98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92"/>
      <c r="D360" s="60"/>
      <c r="E360" s="60"/>
      <c r="F360" s="29"/>
      <c r="G360" s="93"/>
      <c r="H360" s="93"/>
      <c r="I360" s="93"/>
      <c r="J360" s="93"/>
      <c r="K360" s="93"/>
      <c r="L360" s="22"/>
      <c r="M360" s="8"/>
      <c r="N360" s="9"/>
      <c r="O360" s="10"/>
      <c r="P360" s="10"/>
      <c r="Q360" s="11"/>
      <c r="R360" s="43"/>
      <c r="S360" s="3"/>
      <c r="T360" s="3"/>
      <c r="U360" s="3"/>
      <c r="V360" s="3"/>
      <c r="X360" s="98"/>
      <c r="Y360" s="96"/>
      <c r="Z360" s="96"/>
      <c r="AA360" s="98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ht="22.5" customHeight="1" x14ac:dyDescent="0.55000000000000004">
      <c r="A361" s="5">
        <v>1000</v>
      </c>
      <c r="B361" s="52" t="s">
        <v>66</v>
      </c>
      <c r="C361" s="92"/>
      <c r="D361" s="60"/>
      <c r="E361" s="60"/>
      <c r="F361" s="29"/>
      <c r="G361" s="93"/>
      <c r="H361" s="93"/>
      <c r="I361" s="93"/>
      <c r="J361" s="93"/>
      <c r="K361" s="93"/>
      <c r="L361" s="22"/>
      <c r="M361" s="8"/>
      <c r="N361" s="9"/>
      <c r="O361" s="10"/>
      <c r="P361" s="10"/>
      <c r="Q361" s="11"/>
      <c r="R361" s="43"/>
      <c r="S361" s="3"/>
      <c r="T361" s="3"/>
      <c r="U361" s="3"/>
      <c r="V361" s="3"/>
      <c r="X361" s="98"/>
      <c r="Y361" s="96"/>
      <c r="Z361" s="96"/>
      <c r="AA361" s="98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92"/>
      <c r="D362" s="93"/>
      <c r="E362" s="60"/>
      <c r="F362" s="60"/>
      <c r="G362" s="93"/>
      <c r="H362" s="29"/>
      <c r="I362" s="93"/>
      <c r="J362" s="93"/>
      <c r="K362" s="93"/>
      <c r="L362" s="22"/>
      <c r="M362" s="8"/>
      <c r="N362" s="90"/>
      <c r="O362" s="10"/>
      <c r="P362" s="10"/>
      <c r="Q362" s="11"/>
      <c r="R362" s="43"/>
      <c r="S362" s="3"/>
      <c r="T362" s="3"/>
      <c r="U362" s="3"/>
      <c r="V362" s="3"/>
      <c r="X362" s="98"/>
      <c r="Y362" s="96"/>
      <c r="Z362" s="96"/>
      <c r="AA362" s="98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ht="22.5" customHeight="1" x14ac:dyDescent="0.55000000000000004">
      <c r="A363" s="5">
        <v>1000</v>
      </c>
      <c r="B363" s="52" t="s">
        <v>66</v>
      </c>
      <c r="C363" s="92"/>
      <c r="D363" s="60"/>
      <c r="E363" s="93"/>
      <c r="F363" s="60"/>
      <c r="G363" s="93"/>
      <c r="H363" s="29"/>
      <c r="I363" s="93"/>
      <c r="J363" s="93"/>
      <c r="K363" s="93"/>
      <c r="L363" s="22"/>
      <c r="M363" s="8"/>
      <c r="N363" s="9"/>
      <c r="O363" s="10"/>
      <c r="P363" s="10"/>
      <c r="Q363" s="11"/>
      <c r="R363" s="43"/>
      <c r="S363" s="3"/>
      <c r="T363" s="3"/>
      <c r="U363" s="3"/>
      <c r="V363" s="3"/>
      <c r="X363" s="98"/>
      <c r="Y363" s="96"/>
      <c r="Z363" s="96"/>
      <c r="AA363" s="98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ht="22.5" customHeight="1" x14ac:dyDescent="0.55000000000000004">
      <c r="A364" s="5">
        <v>1000</v>
      </c>
      <c r="B364" s="52" t="s">
        <v>66</v>
      </c>
      <c r="C364" s="92"/>
      <c r="D364" s="60"/>
      <c r="E364" s="93"/>
      <c r="F364" s="93"/>
      <c r="G364" s="93"/>
      <c r="H364" s="29"/>
      <c r="I364" s="93"/>
      <c r="J364" s="93"/>
      <c r="K364" s="93"/>
      <c r="L364" s="22"/>
      <c r="M364" s="8"/>
      <c r="N364" s="9"/>
      <c r="O364" s="10"/>
      <c r="P364" s="10"/>
      <c r="Q364" s="11"/>
      <c r="R364" s="12"/>
      <c r="S364" s="3"/>
      <c r="T364" s="3"/>
      <c r="U364" s="3"/>
      <c r="V364" s="3"/>
      <c r="X364" s="98"/>
      <c r="Y364" s="96"/>
      <c r="Z364" s="96"/>
      <c r="AA364" s="98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ht="22.5" customHeight="1" x14ac:dyDescent="0.55000000000000004">
      <c r="A365" s="5">
        <v>1000</v>
      </c>
      <c r="B365" s="52" t="s">
        <v>66</v>
      </c>
      <c r="C365" s="92"/>
      <c r="D365" s="60"/>
      <c r="E365" s="93"/>
      <c r="F365" s="93"/>
      <c r="G365" s="93"/>
      <c r="H365" s="29"/>
      <c r="I365" s="93"/>
      <c r="J365" s="93"/>
      <c r="K365" s="93"/>
      <c r="L365" s="22"/>
      <c r="M365" s="8"/>
      <c r="N365" s="9"/>
      <c r="O365" s="10"/>
      <c r="P365" s="10"/>
      <c r="Q365" s="11"/>
      <c r="R365" s="12"/>
      <c r="S365" s="3"/>
      <c r="T365" s="3"/>
      <c r="U365" s="3"/>
      <c r="V365" s="3"/>
      <c r="X365" s="98"/>
      <c r="Y365" s="96"/>
      <c r="Z365" s="96"/>
      <c r="AA365" s="98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92"/>
      <c r="D366" s="60"/>
      <c r="E366" s="60"/>
      <c r="F366" s="93"/>
      <c r="G366" s="93"/>
      <c r="H366" s="93"/>
      <c r="I366" s="93"/>
      <c r="J366" s="93"/>
      <c r="K366" s="93"/>
      <c r="L366" s="22"/>
      <c r="M366" s="8"/>
      <c r="N366" s="9"/>
      <c r="O366" s="10"/>
      <c r="P366" s="10"/>
      <c r="Q366" s="11"/>
      <c r="R366" s="43"/>
      <c r="S366" s="3"/>
      <c r="T366" s="3"/>
      <c r="U366" s="3"/>
      <c r="V366" s="3"/>
      <c r="X366" s="98"/>
      <c r="Y366" s="96"/>
      <c r="Z366" s="96"/>
      <c r="AA366" s="98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92"/>
      <c r="D367" s="60"/>
      <c r="E367" s="60"/>
      <c r="F367" s="93"/>
      <c r="G367" s="60"/>
      <c r="H367" s="29"/>
      <c r="I367" s="93"/>
      <c r="J367" s="93"/>
      <c r="K367" s="93"/>
      <c r="L367" s="22"/>
      <c r="M367" s="8"/>
      <c r="N367" s="9"/>
      <c r="O367" s="10"/>
      <c r="P367" s="10"/>
      <c r="Q367" s="11"/>
      <c r="R367" s="12"/>
      <c r="S367" s="3"/>
      <c r="T367" s="3"/>
      <c r="U367" s="3"/>
      <c r="V367" s="3"/>
      <c r="X367" s="98"/>
      <c r="Y367" s="96"/>
      <c r="Z367" s="96"/>
      <c r="AA367" s="98"/>
      <c r="AB367" s="96"/>
      <c r="AC367" s="97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92"/>
      <c r="D368" s="60"/>
      <c r="E368" s="60"/>
      <c r="F368" s="93"/>
      <c r="G368" s="93"/>
      <c r="H368" s="29"/>
      <c r="I368" s="93"/>
      <c r="J368" s="93"/>
      <c r="K368" s="93"/>
      <c r="L368" s="22"/>
      <c r="M368" s="8"/>
      <c r="N368" s="9"/>
      <c r="O368" s="10"/>
      <c r="P368" s="10"/>
      <c r="Q368" s="11"/>
      <c r="R368" s="43"/>
      <c r="S368" s="3"/>
      <c r="T368" s="3"/>
      <c r="U368" s="3"/>
      <c r="V368" s="3"/>
      <c r="X368" s="98"/>
      <c r="Y368" s="96"/>
      <c r="Z368" s="96"/>
      <c r="AA368" s="98"/>
      <c r="AB368" s="96"/>
      <c r="AC368" s="97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92"/>
      <c r="D369" s="60"/>
      <c r="E369" s="60"/>
      <c r="F369" s="93"/>
      <c r="G369" s="60"/>
      <c r="H369" s="29"/>
      <c r="I369" s="93"/>
      <c r="J369" s="93"/>
      <c r="K369" s="93"/>
      <c r="L369" s="22"/>
      <c r="M369" s="8"/>
      <c r="N369" s="9"/>
      <c r="O369" s="10"/>
      <c r="P369" s="10"/>
      <c r="Q369" s="11"/>
      <c r="R369" s="12"/>
      <c r="S369" s="3"/>
      <c r="T369" s="3"/>
      <c r="U369" s="3"/>
      <c r="V369" s="3"/>
      <c r="X369" s="98"/>
      <c r="Y369" s="96"/>
      <c r="Z369" s="96"/>
      <c r="AA369" s="98"/>
      <c r="AB369" s="96"/>
      <c r="AC369" s="97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92"/>
      <c r="D370" s="60"/>
      <c r="E370" s="60"/>
      <c r="F370" s="93"/>
      <c r="G370" s="93"/>
      <c r="H370" s="29"/>
      <c r="I370" s="93"/>
      <c r="J370" s="93"/>
      <c r="K370" s="93"/>
      <c r="L370" s="22"/>
      <c r="M370" s="8"/>
      <c r="N370" s="9"/>
      <c r="O370" s="10"/>
      <c r="P370" s="10"/>
      <c r="Q370" s="11"/>
      <c r="R370" s="12"/>
      <c r="S370" s="3"/>
      <c r="T370" s="3"/>
      <c r="U370" s="3"/>
      <c r="V370" s="3"/>
      <c r="X370" s="98"/>
      <c r="Y370" s="96"/>
      <c r="Z370" s="96"/>
      <c r="AA370" s="98"/>
      <c r="AB370" s="96"/>
      <c r="AC370" s="97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92"/>
      <c r="D371" s="60"/>
      <c r="E371" s="60"/>
      <c r="F371" s="93"/>
      <c r="G371" s="60"/>
      <c r="H371" s="93"/>
      <c r="I371" s="93"/>
      <c r="J371" s="93"/>
      <c r="K371" s="93"/>
      <c r="L371" s="22"/>
      <c r="M371" s="8"/>
      <c r="N371" s="9"/>
      <c r="O371" s="10"/>
      <c r="P371" s="10"/>
      <c r="Q371" s="11"/>
      <c r="R371" s="43"/>
      <c r="S371" s="3"/>
      <c r="T371" s="3"/>
      <c r="U371" s="3"/>
      <c r="V371" s="3"/>
      <c r="X371" s="98"/>
      <c r="Y371" s="96"/>
      <c r="Z371" s="96"/>
      <c r="AA371" s="98"/>
      <c r="AB371" s="96"/>
      <c r="AC371" s="97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92"/>
      <c r="D372" s="60"/>
      <c r="E372" s="60"/>
      <c r="F372" s="29"/>
      <c r="G372" s="93"/>
      <c r="H372" s="93"/>
      <c r="I372" s="93"/>
      <c r="J372" s="93"/>
      <c r="K372" s="93"/>
      <c r="L372" s="22"/>
      <c r="M372" s="8"/>
      <c r="N372" s="9"/>
      <c r="O372" s="10"/>
      <c r="P372" s="10"/>
      <c r="Q372" s="95"/>
      <c r="R372" s="43"/>
      <c r="S372" s="3"/>
      <c r="T372" s="3"/>
      <c r="U372" s="3"/>
      <c r="V372" s="3"/>
      <c r="X372" s="98"/>
      <c r="Y372" s="96"/>
      <c r="Z372" s="96"/>
      <c r="AA372" s="98"/>
      <c r="AB372" s="96"/>
      <c r="AC372" s="97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92"/>
      <c r="D373" s="60"/>
      <c r="E373" s="60"/>
      <c r="F373" s="29"/>
      <c r="G373" s="93"/>
      <c r="H373" s="93"/>
      <c r="I373" s="93"/>
      <c r="J373" s="93"/>
      <c r="K373" s="93"/>
      <c r="L373" s="22"/>
      <c r="M373" s="8"/>
      <c r="N373" s="9"/>
      <c r="O373" s="10"/>
      <c r="P373" s="10"/>
      <c r="Q373" s="95"/>
      <c r="R373" s="43"/>
      <c r="S373" s="3"/>
      <c r="T373" s="3"/>
      <c r="U373" s="3"/>
      <c r="V373" s="3"/>
      <c r="X373" s="98"/>
      <c r="Y373" s="96"/>
      <c r="Z373" s="96"/>
      <c r="AA373" s="98"/>
      <c r="AB373" s="96"/>
      <c r="AC373" s="97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92"/>
      <c r="D374" s="60"/>
      <c r="E374" s="60"/>
      <c r="F374" s="29"/>
      <c r="G374" s="93"/>
      <c r="H374" s="93"/>
      <c r="I374" s="93"/>
      <c r="J374" s="93"/>
      <c r="K374" s="93"/>
      <c r="L374" s="22"/>
      <c r="M374" s="8"/>
      <c r="N374" s="9"/>
      <c r="O374" s="10"/>
      <c r="P374" s="10"/>
      <c r="Q374" s="95"/>
      <c r="R374" s="43"/>
      <c r="S374" s="3"/>
      <c r="T374" s="3"/>
      <c r="U374" s="3"/>
      <c r="V374" s="3"/>
      <c r="X374" s="98"/>
      <c r="Y374" s="96"/>
      <c r="Z374" s="96"/>
      <c r="AA374" s="98"/>
      <c r="AB374" s="96"/>
      <c r="AC374" s="97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92"/>
      <c r="D375" s="60"/>
      <c r="E375" s="60"/>
      <c r="F375" s="60"/>
      <c r="G375" s="60"/>
      <c r="H375" s="29"/>
      <c r="I375" s="93"/>
      <c r="J375" s="93"/>
      <c r="K375" s="93"/>
      <c r="L375" s="22"/>
      <c r="M375" s="8"/>
      <c r="N375" s="9"/>
      <c r="O375" s="10"/>
      <c r="P375" s="10"/>
      <c r="Q375" s="11"/>
      <c r="R375" s="43"/>
      <c r="S375" s="3"/>
      <c r="T375" s="3"/>
      <c r="U375" s="3"/>
      <c r="V375" s="3"/>
      <c r="X375" s="98"/>
      <c r="Y375" s="96"/>
      <c r="Z375" s="96"/>
      <c r="AA375" s="98"/>
      <c r="AB375" s="96"/>
      <c r="AC375" s="97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92"/>
      <c r="D376" s="60"/>
      <c r="E376" s="60"/>
      <c r="F376" s="60"/>
      <c r="G376" s="60"/>
      <c r="H376" s="29"/>
      <c r="I376" s="93"/>
      <c r="J376" s="93"/>
      <c r="K376" s="93"/>
      <c r="L376" s="22"/>
      <c r="M376" s="8"/>
      <c r="N376" s="9"/>
      <c r="O376" s="10"/>
      <c r="P376" s="10"/>
      <c r="Q376" s="11"/>
      <c r="R376" s="43"/>
      <c r="S376" s="3"/>
      <c r="T376" s="3"/>
      <c r="U376" s="3"/>
      <c r="V376" s="3"/>
      <c r="X376" s="98"/>
      <c r="Y376" s="96"/>
      <c r="Z376" s="96"/>
      <c r="AA376" s="98"/>
      <c r="AB376" s="96"/>
      <c r="AC376" s="97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92"/>
      <c r="D377" s="60"/>
      <c r="E377" s="60"/>
      <c r="F377" s="60"/>
      <c r="G377" s="60"/>
      <c r="H377" s="29"/>
      <c r="I377" s="93"/>
      <c r="J377" s="93"/>
      <c r="K377" s="93"/>
      <c r="L377" s="22"/>
      <c r="M377" s="8"/>
      <c r="N377" s="9"/>
      <c r="O377" s="10"/>
      <c r="P377" s="10"/>
      <c r="Q377" s="11"/>
      <c r="R377" s="43"/>
      <c r="S377" s="3"/>
      <c r="T377" s="3"/>
      <c r="U377" s="3"/>
      <c r="V377" s="3"/>
      <c r="X377" s="98"/>
      <c r="Y377" s="96"/>
      <c r="Z377" s="96"/>
      <c r="AA377" s="98"/>
      <c r="AB377" s="96"/>
      <c r="AC377" s="97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92"/>
      <c r="D378" s="60"/>
      <c r="E378" s="60"/>
      <c r="F378" s="60"/>
      <c r="G378" s="60"/>
      <c r="H378" s="29"/>
      <c r="I378" s="93"/>
      <c r="J378" s="93"/>
      <c r="K378" s="93"/>
      <c r="L378" s="22"/>
      <c r="M378" s="8"/>
      <c r="N378" s="9"/>
      <c r="O378" s="10"/>
      <c r="P378" s="10"/>
      <c r="Q378" s="11"/>
      <c r="R378" s="43"/>
      <c r="S378" s="3"/>
      <c r="T378" s="3"/>
      <c r="U378" s="3"/>
      <c r="V378" s="3"/>
      <c r="X378" s="98"/>
      <c r="Y378" s="96"/>
      <c r="Z378" s="96"/>
      <c r="AA378" s="98"/>
      <c r="AB378" s="96"/>
      <c r="AC378" s="97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92"/>
      <c r="D379" s="60"/>
      <c r="E379" s="60"/>
      <c r="F379" s="60"/>
      <c r="G379" s="60"/>
      <c r="H379" s="29"/>
      <c r="I379" s="93"/>
      <c r="J379" s="93"/>
      <c r="K379" s="93"/>
      <c r="L379" s="22"/>
      <c r="M379" s="8"/>
      <c r="N379" s="9"/>
      <c r="O379" s="10"/>
      <c r="P379" s="10"/>
      <c r="Q379" s="11"/>
      <c r="R379" s="43"/>
      <c r="S379" s="3"/>
      <c r="T379" s="3"/>
      <c r="U379" s="3"/>
      <c r="V379" s="3"/>
      <c r="X379" s="98"/>
      <c r="Y379" s="96"/>
      <c r="Z379" s="96"/>
      <c r="AA379" s="98"/>
      <c r="AB379" s="96"/>
      <c r="AC379" s="97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92"/>
      <c r="D380" s="60"/>
      <c r="E380" s="60"/>
      <c r="F380" s="60"/>
      <c r="G380" s="60"/>
      <c r="H380" s="29"/>
      <c r="I380" s="93"/>
      <c r="J380" s="93"/>
      <c r="K380" s="93"/>
      <c r="L380" s="22"/>
      <c r="M380" s="8"/>
      <c r="N380" s="9"/>
      <c r="O380" s="10"/>
      <c r="P380" s="10"/>
      <c r="Q380" s="11"/>
      <c r="R380" s="43"/>
      <c r="S380" s="3"/>
      <c r="T380" s="3"/>
      <c r="U380" s="3"/>
      <c r="V380" s="3"/>
      <c r="X380" s="98"/>
      <c r="Y380" s="96"/>
      <c r="Z380" s="96"/>
      <c r="AA380" s="98"/>
      <c r="AB380" s="96"/>
      <c r="AC380" s="97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92"/>
      <c r="D381" s="60"/>
      <c r="F381" s="60"/>
      <c r="G381" s="60"/>
      <c r="H381" s="29"/>
      <c r="I381" s="93"/>
      <c r="J381" s="93"/>
      <c r="K381" s="93"/>
      <c r="L381" s="22"/>
      <c r="M381" s="8"/>
      <c r="N381" s="9"/>
      <c r="O381" s="10"/>
      <c r="P381" s="10"/>
      <c r="Q381" s="11"/>
      <c r="R381" s="43"/>
      <c r="S381" s="3"/>
      <c r="T381" s="3"/>
      <c r="U381" s="3"/>
      <c r="V381" s="3"/>
      <c r="X381" s="98"/>
      <c r="Y381" s="96"/>
      <c r="Z381" s="96"/>
      <c r="AA381" s="98"/>
      <c r="AB381" s="96"/>
      <c r="AC381" s="97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92"/>
      <c r="D382" s="60"/>
      <c r="F382" s="60"/>
      <c r="G382" s="60"/>
      <c r="H382" s="29"/>
      <c r="I382" s="93"/>
      <c r="J382" s="93"/>
      <c r="K382" s="93"/>
      <c r="L382" s="22"/>
      <c r="M382" s="8"/>
      <c r="N382" s="9"/>
      <c r="O382" s="10"/>
      <c r="P382" s="10"/>
      <c r="Q382" s="11"/>
      <c r="R382" s="43"/>
      <c r="S382" s="3"/>
      <c r="T382" s="3"/>
      <c r="U382" s="3"/>
      <c r="V382" s="3"/>
      <c r="X382" s="98"/>
      <c r="Y382" s="96"/>
      <c r="Z382" s="96"/>
      <c r="AA382" s="98"/>
      <c r="AB382" s="96"/>
      <c r="AC382" s="97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92"/>
      <c r="D383" s="60"/>
      <c r="E383" s="60"/>
      <c r="F383" s="60"/>
      <c r="G383" s="60"/>
      <c r="H383" s="29"/>
      <c r="I383" s="93"/>
      <c r="J383" s="93"/>
      <c r="K383" s="93"/>
      <c r="L383" s="22"/>
      <c r="M383" s="8"/>
      <c r="N383" s="91"/>
      <c r="O383" s="10"/>
      <c r="P383" s="10"/>
      <c r="Q383" s="11"/>
      <c r="R383" s="43"/>
      <c r="S383" s="3"/>
      <c r="T383" s="3"/>
      <c r="U383" s="3"/>
      <c r="V383" s="3"/>
      <c r="X383" s="98"/>
      <c r="Y383" s="96"/>
      <c r="Z383" s="96"/>
      <c r="AA383" s="98"/>
      <c r="AB383" s="96"/>
      <c r="AC383" s="97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92"/>
      <c r="D384" s="60"/>
      <c r="E384" s="60"/>
      <c r="F384" s="60"/>
      <c r="G384" s="60"/>
      <c r="H384" s="29"/>
      <c r="I384" s="93"/>
      <c r="J384" s="93"/>
      <c r="K384" s="93"/>
      <c r="L384" s="22"/>
      <c r="M384" s="8"/>
      <c r="N384" s="91"/>
      <c r="O384" s="10"/>
      <c r="P384" s="10"/>
      <c r="Q384" s="11"/>
      <c r="R384" s="43"/>
      <c r="S384" s="3"/>
      <c r="T384" s="3"/>
      <c r="U384" s="3"/>
      <c r="V384" s="3"/>
      <c r="X384" s="98"/>
      <c r="Y384" s="96"/>
      <c r="Z384" s="96"/>
      <c r="AA384" s="98"/>
      <c r="AB384" s="96"/>
      <c r="AC384" s="97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92"/>
      <c r="D385" s="60"/>
      <c r="E385" s="60"/>
      <c r="F385" s="60"/>
      <c r="G385" s="60"/>
      <c r="H385" s="29"/>
      <c r="I385" s="93"/>
      <c r="J385" s="93"/>
      <c r="K385" s="93"/>
      <c r="L385" s="22"/>
      <c r="M385" s="8"/>
      <c r="N385" s="9"/>
      <c r="O385" s="10"/>
      <c r="P385" s="10"/>
      <c r="Q385" s="11"/>
      <c r="R385" s="43"/>
      <c r="S385" s="3"/>
      <c r="T385" s="3"/>
      <c r="U385" s="3"/>
      <c r="V385" s="3"/>
      <c r="X385" s="98"/>
      <c r="Y385" s="96"/>
      <c r="Z385" s="96"/>
      <c r="AA385" s="98"/>
      <c r="AB385" s="96"/>
      <c r="AC385" s="97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92"/>
      <c r="D386" s="60"/>
      <c r="E386" s="60"/>
      <c r="F386" s="60"/>
      <c r="G386" s="60"/>
      <c r="H386" s="29"/>
      <c r="I386" s="93"/>
      <c r="J386" s="93"/>
      <c r="K386" s="93"/>
      <c r="L386" s="22"/>
      <c r="M386" s="8"/>
      <c r="N386" s="91"/>
      <c r="O386" s="10"/>
      <c r="P386" s="10"/>
      <c r="Q386" s="11"/>
      <c r="R386" s="43"/>
      <c r="S386" s="3"/>
      <c r="T386" s="3"/>
      <c r="U386" s="3"/>
      <c r="V386" s="3"/>
      <c r="X386" s="98"/>
      <c r="Y386" s="96"/>
      <c r="Z386" s="96"/>
      <c r="AA386" s="98"/>
      <c r="AB386" s="96"/>
      <c r="AC386" s="97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92"/>
      <c r="D387" s="60"/>
      <c r="E387" s="60"/>
      <c r="F387" s="60"/>
      <c r="G387" s="60"/>
      <c r="H387" s="29"/>
      <c r="I387" s="93"/>
      <c r="J387" s="93"/>
      <c r="K387" s="93"/>
      <c r="L387" s="22"/>
      <c r="M387" s="8"/>
      <c r="N387" s="91"/>
      <c r="O387" s="10"/>
      <c r="P387" s="10"/>
      <c r="Q387" s="11"/>
      <c r="R387" s="43"/>
      <c r="S387" s="3"/>
      <c r="T387" s="3"/>
      <c r="U387" s="3"/>
      <c r="V387" s="3"/>
      <c r="X387" s="98"/>
      <c r="Y387" s="96"/>
      <c r="Z387" s="96"/>
      <c r="AA387" s="98"/>
      <c r="AB387" s="96"/>
      <c r="AC387" s="97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92"/>
      <c r="D388" s="60"/>
      <c r="E388" s="60"/>
      <c r="F388" s="60"/>
      <c r="G388" s="60"/>
      <c r="H388" s="29"/>
      <c r="I388" s="93"/>
      <c r="J388" s="93"/>
      <c r="K388" s="93"/>
      <c r="L388" s="22"/>
      <c r="M388" s="8"/>
      <c r="N388" s="83"/>
      <c r="O388" s="10"/>
      <c r="P388" s="10"/>
      <c r="Q388" s="11"/>
      <c r="R388" s="43"/>
      <c r="S388" s="3"/>
      <c r="T388" s="3"/>
      <c r="U388" s="3"/>
      <c r="V388" s="3"/>
      <c r="X388" s="98"/>
      <c r="Y388" s="96"/>
      <c r="Z388" s="96"/>
      <c r="AA388" s="98"/>
      <c r="AB388" s="96"/>
      <c r="AC388" s="97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92"/>
      <c r="D389" s="60"/>
      <c r="E389" s="60"/>
      <c r="F389" s="60"/>
      <c r="G389" s="60"/>
      <c r="H389" s="29"/>
      <c r="I389" s="93"/>
      <c r="J389" s="93"/>
      <c r="K389" s="93"/>
      <c r="L389" s="22"/>
      <c r="M389" s="8"/>
      <c r="N389" s="9"/>
      <c r="O389" s="10"/>
      <c r="P389" s="10"/>
      <c r="Q389" s="11"/>
      <c r="R389" s="43"/>
      <c r="S389" s="3"/>
      <c r="T389" s="3"/>
      <c r="U389" s="3"/>
      <c r="V389" s="3"/>
      <c r="X389" s="98"/>
      <c r="Y389" s="96"/>
      <c r="Z389" s="96"/>
      <c r="AA389" s="98"/>
      <c r="AB389" s="96"/>
      <c r="AC389" s="97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92"/>
      <c r="D390" s="60"/>
      <c r="E390" s="60"/>
      <c r="F390" s="60"/>
      <c r="G390" s="60"/>
      <c r="H390" s="29"/>
      <c r="I390" s="93"/>
      <c r="J390" s="93"/>
      <c r="K390" s="93"/>
      <c r="L390" s="22"/>
      <c r="M390" s="8"/>
      <c r="N390" s="9"/>
      <c r="O390" s="10"/>
      <c r="P390" s="10"/>
      <c r="Q390" s="11"/>
      <c r="R390" s="43"/>
      <c r="S390" s="3"/>
      <c r="T390" s="3"/>
      <c r="U390" s="3"/>
      <c r="V390" s="3"/>
      <c r="X390" s="98"/>
      <c r="Y390" s="96"/>
      <c r="Z390" s="96"/>
      <c r="AA390" s="98"/>
      <c r="AB390" s="96"/>
      <c r="AC390" s="97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92"/>
      <c r="D391" s="60"/>
      <c r="E391" s="60"/>
      <c r="F391" s="60"/>
      <c r="G391" s="60"/>
      <c r="H391" s="29"/>
      <c r="I391" s="93"/>
      <c r="J391" s="93"/>
      <c r="K391" s="93"/>
      <c r="L391" s="22"/>
      <c r="M391" s="8"/>
      <c r="N391" s="91"/>
      <c r="O391" s="10"/>
      <c r="P391" s="10"/>
      <c r="Q391" s="11"/>
      <c r="R391" s="43"/>
      <c r="S391" s="3"/>
      <c r="T391" s="3"/>
      <c r="U391" s="3"/>
      <c r="V391" s="3"/>
      <c r="X391" s="98"/>
      <c r="Y391" s="96"/>
      <c r="Z391" s="96"/>
      <c r="AA391" s="98"/>
      <c r="AB391" s="96"/>
      <c r="AC391" s="97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92"/>
      <c r="D392" s="60"/>
      <c r="E392" s="60"/>
      <c r="F392" s="60"/>
      <c r="G392" s="60"/>
      <c r="H392" s="29"/>
      <c r="I392" s="93"/>
      <c r="J392" s="93"/>
      <c r="K392" s="93"/>
      <c r="L392" s="22"/>
      <c r="M392" s="8"/>
      <c r="N392" s="9"/>
      <c r="O392" s="10"/>
      <c r="P392" s="10"/>
      <c r="Q392" s="11"/>
      <c r="R392" s="43"/>
      <c r="S392" s="3"/>
      <c r="T392" s="3"/>
      <c r="U392" s="3"/>
      <c r="V392" s="3"/>
      <c r="X392" s="98"/>
      <c r="Y392" s="96"/>
      <c r="Z392" s="96"/>
      <c r="AA392" s="98"/>
      <c r="AB392" s="96"/>
      <c r="AC392" s="97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92"/>
      <c r="D393" s="60"/>
      <c r="E393" s="60"/>
      <c r="F393" s="60"/>
      <c r="G393" s="60"/>
      <c r="H393" s="29"/>
      <c r="I393" s="93"/>
      <c r="J393" s="93"/>
      <c r="K393" s="93"/>
      <c r="L393" s="22"/>
      <c r="M393" s="8"/>
      <c r="N393" s="9"/>
      <c r="O393" s="10"/>
      <c r="P393" s="10"/>
      <c r="Q393" s="11"/>
      <c r="R393" s="43"/>
      <c r="S393" s="3"/>
      <c r="T393" s="3"/>
      <c r="U393" s="3"/>
      <c r="V393" s="3"/>
      <c r="X393" s="98"/>
      <c r="Y393" s="96"/>
      <c r="Z393" s="96"/>
      <c r="AA393" s="98"/>
      <c r="AB393" s="96"/>
      <c r="AC393" s="97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92"/>
      <c r="D394" s="60"/>
      <c r="E394" s="60"/>
      <c r="F394" s="60"/>
      <c r="G394" s="60"/>
      <c r="H394" s="29"/>
      <c r="I394" s="93"/>
      <c r="J394" s="93"/>
      <c r="K394" s="93"/>
      <c r="L394" s="22"/>
      <c r="M394" s="8"/>
      <c r="N394" s="17"/>
      <c r="O394" s="10"/>
      <c r="P394" s="10"/>
      <c r="Q394" s="11"/>
      <c r="R394" s="43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92"/>
      <c r="D395" s="60"/>
      <c r="E395" s="60"/>
      <c r="F395" s="60"/>
      <c r="G395" s="60"/>
      <c r="H395" s="94"/>
      <c r="I395" s="93"/>
      <c r="J395" s="93"/>
      <c r="K395" s="93"/>
      <c r="L395" s="22"/>
      <c r="M395" s="8"/>
      <c r="N395" s="9"/>
      <c r="O395" s="10"/>
      <c r="P395" s="10"/>
      <c r="Q395" s="11"/>
      <c r="R395" s="43"/>
      <c r="S395" s="3"/>
      <c r="T395" s="3"/>
      <c r="U395" s="3"/>
      <c r="V395" s="3"/>
      <c r="X395" s="98"/>
      <c r="Y395" s="96"/>
      <c r="Z395" s="96"/>
      <c r="AA395" s="98"/>
      <c r="AB395" s="96"/>
      <c r="AC395" s="97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92"/>
      <c r="D396" s="60"/>
      <c r="E396" s="60"/>
      <c r="F396" s="60"/>
      <c r="G396" s="60"/>
      <c r="H396" s="29"/>
      <c r="I396" s="93"/>
      <c r="J396" s="93"/>
      <c r="K396" s="93"/>
      <c r="L396" s="22"/>
      <c r="M396" s="8"/>
      <c r="N396" s="9"/>
      <c r="O396" s="10"/>
      <c r="P396" s="10"/>
      <c r="Q396" s="11"/>
      <c r="R396" s="43"/>
      <c r="S396" s="3"/>
      <c r="T396" s="3"/>
      <c r="U396" s="3"/>
      <c r="V396" s="3"/>
      <c r="X396" s="98"/>
      <c r="Y396" s="96"/>
      <c r="Z396" s="96"/>
      <c r="AA396" s="98"/>
      <c r="AB396" s="96"/>
      <c r="AC396" s="97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92"/>
      <c r="D397" s="60"/>
      <c r="E397" s="60"/>
      <c r="F397" s="60"/>
      <c r="H397" s="29"/>
      <c r="I397" s="93"/>
      <c r="J397" s="93"/>
      <c r="K397" s="93"/>
      <c r="L397" s="22"/>
      <c r="M397" s="8"/>
      <c r="N397" s="9"/>
      <c r="O397" s="10"/>
      <c r="P397" s="10"/>
      <c r="Q397" s="11"/>
      <c r="R397" s="43"/>
      <c r="S397" s="3"/>
      <c r="T397" s="3"/>
      <c r="U397" s="3"/>
      <c r="V397" s="3"/>
      <c r="X397" s="98"/>
      <c r="Y397" s="96"/>
      <c r="Z397" s="96"/>
      <c r="AA397" s="98"/>
      <c r="AB397" s="96"/>
      <c r="AC397" s="97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x14ac:dyDescent="0.55000000000000004">
      <c r="A398" s="5">
        <v>1000</v>
      </c>
      <c r="B398" s="52" t="s">
        <v>66</v>
      </c>
      <c r="C398" s="92"/>
      <c r="D398" s="60"/>
      <c r="E398" s="60"/>
      <c r="F398" s="60"/>
      <c r="G398" s="60"/>
      <c r="H398" s="29"/>
      <c r="I398" s="93"/>
      <c r="J398" s="93"/>
      <c r="K398" s="93"/>
      <c r="L398" s="22"/>
      <c r="M398" s="8"/>
      <c r="N398" s="91"/>
      <c r="O398" s="10"/>
      <c r="P398" s="10"/>
      <c r="Q398" s="11"/>
      <c r="R398" s="43"/>
      <c r="S398" s="3"/>
      <c r="T398" s="3"/>
      <c r="U398" s="3"/>
      <c r="V398" s="3"/>
      <c r="X398" s="98"/>
      <c r="Y398" s="96"/>
      <c r="Z398" s="96"/>
      <c r="AA398" s="98"/>
      <c r="AB398" s="96"/>
      <c r="AC398" s="97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92"/>
      <c r="D399" s="60"/>
      <c r="E399" s="60"/>
      <c r="F399" s="60"/>
      <c r="H399" s="29"/>
      <c r="I399" s="93"/>
      <c r="J399" s="93"/>
      <c r="K399" s="93"/>
      <c r="L399" s="22"/>
      <c r="M399" s="8"/>
      <c r="N399" s="9"/>
      <c r="O399" s="10"/>
      <c r="P399" s="10"/>
      <c r="Q399" s="11"/>
      <c r="R399" s="43"/>
      <c r="S399" s="3"/>
      <c r="T399" s="3"/>
      <c r="U399" s="3"/>
      <c r="V399" s="3"/>
      <c r="X399" s="98"/>
      <c r="Y399" s="96"/>
      <c r="Z399" s="96"/>
      <c r="AA399" s="98"/>
      <c r="AB399" s="96"/>
      <c r="AC399" s="97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x14ac:dyDescent="0.55000000000000004">
      <c r="A400" s="5">
        <v>1000</v>
      </c>
      <c r="B400" s="52" t="s">
        <v>66</v>
      </c>
      <c r="C400" s="92"/>
      <c r="D400" s="60"/>
      <c r="E400" s="60"/>
      <c r="F400" s="60"/>
      <c r="G400" s="29"/>
      <c r="H400" s="94"/>
      <c r="I400" s="93"/>
      <c r="J400" s="93"/>
      <c r="K400" s="93"/>
      <c r="L400" s="22"/>
      <c r="M400" s="8"/>
      <c r="N400" s="91"/>
      <c r="O400" s="10"/>
      <c r="P400" s="10"/>
      <c r="Q400" s="11"/>
      <c r="R400" s="43"/>
      <c r="S400" s="3"/>
      <c r="T400" s="3"/>
      <c r="U400" s="3"/>
      <c r="V400" s="3"/>
      <c r="X400" s="98"/>
      <c r="Y400" s="96"/>
      <c r="Z400" s="96"/>
      <c r="AA400" s="98"/>
      <c r="AB400" s="96"/>
      <c r="AC400" s="97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x14ac:dyDescent="0.55000000000000004">
      <c r="A401" s="5">
        <v>1000</v>
      </c>
      <c r="B401" s="52" t="s">
        <v>66</v>
      </c>
      <c r="C401" s="92"/>
      <c r="D401" s="60"/>
      <c r="E401" s="60"/>
      <c r="F401" s="60"/>
      <c r="G401" s="60"/>
      <c r="H401" s="29"/>
      <c r="I401" s="93"/>
      <c r="J401" s="93"/>
      <c r="K401" s="93"/>
      <c r="L401" s="22"/>
      <c r="M401" s="8"/>
      <c r="N401" s="104"/>
      <c r="O401" s="10"/>
      <c r="P401" s="10"/>
      <c r="Q401" s="11"/>
      <c r="R401" s="43"/>
      <c r="S401" s="3"/>
      <c r="T401" s="3"/>
      <c r="U401" s="3"/>
      <c r="V401" s="3"/>
      <c r="X401" s="98"/>
      <c r="Y401" s="96"/>
      <c r="Z401" s="96"/>
      <c r="AA401" s="98"/>
      <c r="AB401" s="96"/>
      <c r="AC401" s="97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x14ac:dyDescent="0.55000000000000004">
      <c r="A402" s="5">
        <v>1000</v>
      </c>
      <c r="B402" s="52" t="s">
        <v>66</v>
      </c>
      <c r="C402" s="92"/>
      <c r="D402" s="60"/>
      <c r="E402" s="60"/>
      <c r="F402" s="60"/>
      <c r="G402" s="60"/>
      <c r="H402" s="29"/>
      <c r="I402" s="93"/>
      <c r="J402" s="93"/>
      <c r="K402" s="93"/>
      <c r="L402" s="22"/>
      <c r="M402" s="8"/>
      <c r="N402" s="9"/>
      <c r="O402" s="10"/>
      <c r="P402" s="10"/>
      <c r="Q402" s="11"/>
      <c r="R402" s="43"/>
      <c r="S402" s="3"/>
      <c r="T402" s="3"/>
      <c r="U402" s="3"/>
      <c r="V402" s="3"/>
      <c r="X402" s="98"/>
      <c r="Y402" s="96"/>
      <c r="Z402" s="96"/>
      <c r="AA402" s="98"/>
      <c r="AB402" s="96"/>
      <c r="AC402" s="97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92"/>
      <c r="D403" s="60"/>
      <c r="E403" s="60"/>
      <c r="F403" s="60"/>
      <c r="G403" s="60"/>
      <c r="H403" s="29"/>
      <c r="I403" s="93"/>
      <c r="J403" s="93"/>
      <c r="K403" s="93"/>
      <c r="L403" s="22"/>
      <c r="M403" s="8"/>
      <c r="N403" s="9"/>
      <c r="O403" s="10"/>
      <c r="P403" s="10"/>
      <c r="Q403" s="11"/>
      <c r="R403" s="43"/>
      <c r="S403" s="3"/>
      <c r="T403" s="3"/>
      <c r="U403" s="3"/>
      <c r="V403" s="3"/>
      <c r="X403" s="98"/>
      <c r="Y403" s="96"/>
      <c r="Z403" s="96"/>
      <c r="AA403" s="98"/>
      <c r="AB403" s="96"/>
      <c r="AC403" s="97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92"/>
      <c r="D404" s="60"/>
      <c r="E404" s="60"/>
      <c r="F404" s="60"/>
      <c r="G404" s="60"/>
      <c r="H404" s="29"/>
      <c r="I404" s="93"/>
      <c r="J404" s="93"/>
      <c r="K404" s="93"/>
      <c r="L404" s="22"/>
      <c r="M404" s="8"/>
      <c r="N404" s="9"/>
      <c r="O404" s="10"/>
      <c r="P404" s="10"/>
      <c r="Q404" s="11"/>
      <c r="R404" s="43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92"/>
      <c r="D405" s="60"/>
      <c r="E405" s="60"/>
      <c r="F405" s="60"/>
      <c r="G405" s="60"/>
      <c r="H405" s="29"/>
      <c r="I405" s="93"/>
      <c r="J405" s="93"/>
      <c r="K405" s="93"/>
      <c r="L405" s="22"/>
      <c r="M405" s="8"/>
      <c r="N405" s="9"/>
      <c r="O405" s="10"/>
      <c r="P405" s="10"/>
      <c r="Q405" s="11"/>
      <c r="R405" s="43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92"/>
      <c r="D406" s="60"/>
      <c r="E406" s="60"/>
      <c r="F406" s="60"/>
      <c r="G406" s="60"/>
      <c r="H406" s="29"/>
      <c r="I406" s="93"/>
      <c r="J406" s="93"/>
      <c r="K406" s="93"/>
      <c r="L406" s="22"/>
      <c r="M406" s="8"/>
      <c r="N406" s="9"/>
      <c r="O406" s="10"/>
      <c r="P406" s="10"/>
      <c r="Q406" s="11"/>
      <c r="R406" s="43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92"/>
      <c r="D407" s="60"/>
      <c r="E407" s="60"/>
      <c r="F407" s="60"/>
      <c r="G407" s="60"/>
      <c r="H407" s="29"/>
      <c r="I407" s="93"/>
      <c r="J407" s="93"/>
      <c r="K407" s="93"/>
      <c r="L407" s="22"/>
      <c r="M407" s="8"/>
      <c r="N407" s="9"/>
      <c r="O407" s="10"/>
      <c r="P407" s="10"/>
      <c r="Q407" s="11"/>
      <c r="R407" s="43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92"/>
      <c r="D408" s="60"/>
      <c r="E408" s="60"/>
      <c r="F408" s="60"/>
      <c r="G408" s="60"/>
      <c r="H408" s="29"/>
      <c r="I408" s="93"/>
      <c r="J408" s="93"/>
      <c r="K408" s="93"/>
      <c r="L408" s="22"/>
      <c r="M408" s="8"/>
      <c r="N408" s="91"/>
      <c r="O408" s="10"/>
      <c r="P408" s="10"/>
      <c r="Q408" s="11"/>
      <c r="R408" s="43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92"/>
      <c r="D409" s="60"/>
      <c r="E409" s="60"/>
      <c r="F409" s="60"/>
      <c r="G409" s="60"/>
      <c r="H409" s="29"/>
      <c r="I409" s="93"/>
      <c r="J409" s="93"/>
      <c r="K409" s="93"/>
      <c r="L409" s="22"/>
      <c r="M409" s="8"/>
      <c r="N409" s="9"/>
      <c r="O409" s="10"/>
      <c r="P409" s="10"/>
      <c r="Q409" s="11"/>
      <c r="R409" s="43"/>
      <c r="V409" s="14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92"/>
      <c r="D410" s="60"/>
      <c r="E410" s="60"/>
      <c r="F410" s="60"/>
      <c r="G410" s="60"/>
      <c r="H410" s="29"/>
      <c r="I410" s="93"/>
      <c r="J410" s="93"/>
      <c r="K410" s="93"/>
      <c r="L410" s="22"/>
      <c r="M410" s="8"/>
      <c r="N410" s="9"/>
      <c r="O410" s="10"/>
      <c r="P410" s="10"/>
      <c r="Q410" s="11"/>
      <c r="R410" s="43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92"/>
      <c r="D411" s="60"/>
      <c r="E411" s="60"/>
      <c r="F411" s="60"/>
      <c r="G411" s="60"/>
      <c r="H411" s="29"/>
      <c r="I411" s="93"/>
      <c r="J411" s="93"/>
      <c r="K411" s="93"/>
      <c r="L411" s="22"/>
      <c r="M411" s="8"/>
      <c r="N411" s="9"/>
      <c r="O411" s="10"/>
      <c r="P411" s="10"/>
      <c r="Q411" s="11"/>
      <c r="R411" s="43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92"/>
      <c r="D412" s="60"/>
      <c r="E412" s="60"/>
      <c r="F412" s="60"/>
      <c r="G412" s="60"/>
      <c r="H412" s="29"/>
      <c r="I412" s="93"/>
      <c r="J412" s="93"/>
      <c r="K412" s="93"/>
      <c r="L412" s="22"/>
      <c r="M412" s="8"/>
      <c r="N412" s="9"/>
      <c r="O412" s="10"/>
      <c r="P412" s="10"/>
      <c r="Q412" s="11"/>
      <c r="R412" s="43"/>
      <c r="V412" s="14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92"/>
      <c r="D413" s="60"/>
      <c r="E413" s="60"/>
      <c r="F413" s="60"/>
      <c r="G413" s="60"/>
      <c r="H413" s="29"/>
      <c r="I413" s="93"/>
      <c r="J413" s="93"/>
      <c r="K413" s="93"/>
      <c r="L413" s="22"/>
      <c r="M413" s="8"/>
      <c r="N413" s="9"/>
      <c r="O413" s="10"/>
      <c r="P413" s="10"/>
      <c r="Q413" s="11"/>
      <c r="R413" s="43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92"/>
      <c r="D414" s="60"/>
      <c r="E414" s="60"/>
      <c r="F414" s="60"/>
      <c r="G414" s="60"/>
      <c r="H414" s="29"/>
      <c r="I414" s="93"/>
      <c r="J414" s="93"/>
      <c r="K414" s="93"/>
      <c r="L414" s="22"/>
      <c r="M414" s="8"/>
      <c r="N414" s="9"/>
      <c r="O414" s="10"/>
      <c r="P414" s="10"/>
      <c r="Q414" s="11"/>
      <c r="R414" s="43"/>
      <c r="V414" s="14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92"/>
      <c r="D415" s="60"/>
      <c r="E415" s="60"/>
      <c r="F415" s="60"/>
      <c r="G415" s="60"/>
      <c r="H415" s="29"/>
      <c r="I415" s="93"/>
      <c r="J415" s="93"/>
      <c r="K415" s="93"/>
      <c r="L415" s="22"/>
      <c r="M415" s="8"/>
      <c r="N415" s="91"/>
      <c r="O415" s="10"/>
      <c r="P415" s="10"/>
      <c r="Q415" s="11"/>
      <c r="R415" s="43"/>
      <c r="V415" s="14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92"/>
      <c r="D416" s="60"/>
      <c r="E416" s="60"/>
      <c r="F416" s="60"/>
      <c r="G416" s="60"/>
      <c r="H416" s="29"/>
      <c r="I416" s="93"/>
      <c r="J416" s="93"/>
      <c r="K416" s="93"/>
      <c r="L416" s="22"/>
      <c r="M416" s="8"/>
      <c r="N416" s="9"/>
      <c r="O416" s="10"/>
      <c r="P416" s="10"/>
      <c r="Q416" s="11"/>
      <c r="R416" s="43"/>
      <c r="V416" s="14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92"/>
      <c r="D417" s="60"/>
      <c r="E417" s="60"/>
      <c r="F417" s="60"/>
      <c r="G417" s="60"/>
      <c r="H417" s="29"/>
      <c r="I417" s="93"/>
      <c r="J417" s="93"/>
      <c r="K417" s="93"/>
      <c r="L417" s="22"/>
      <c r="M417" s="8"/>
      <c r="N417" s="16"/>
      <c r="O417" s="10"/>
      <c r="P417" s="10"/>
      <c r="Q417" s="11"/>
      <c r="R417" s="43"/>
      <c r="V417" s="14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92"/>
      <c r="D418" s="60"/>
      <c r="E418" s="60"/>
      <c r="F418" s="60"/>
      <c r="G418" s="60"/>
      <c r="H418" s="29"/>
      <c r="I418" s="93"/>
      <c r="J418" s="93"/>
      <c r="K418" s="93"/>
      <c r="L418" s="22"/>
      <c r="M418" s="8"/>
      <c r="N418" s="17"/>
      <c r="O418" s="10"/>
      <c r="P418" s="10"/>
      <c r="Q418" s="11"/>
      <c r="R418" s="43"/>
      <c r="V418" s="14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92"/>
      <c r="D419" s="60"/>
      <c r="E419" s="60"/>
      <c r="F419" s="60"/>
      <c r="G419" s="60"/>
      <c r="H419" s="29"/>
      <c r="I419" s="93"/>
      <c r="J419" s="93"/>
      <c r="K419" s="93"/>
      <c r="L419" s="22"/>
      <c r="M419" s="8"/>
      <c r="N419" s="17"/>
      <c r="O419" s="10"/>
      <c r="P419" s="10"/>
      <c r="Q419" s="11"/>
      <c r="R419" s="43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92"/>
      <c r="D420" s="60"/>
      <c r="E420" s="60"/>
      <c r="F420" s="60"/>
      <c r="G420" s="60"/>
      <c r="H420" s="29"/>
      <c r="I420" s="93"/>
      <c r="J420" s="93"/>
      <c r="K420" s="93"/>
      <c r="L420" s="22"/>
      <c r="M420" s="8"/>
      <c r="N420" s="9"/>
      <c r="O420" s="10"/>
      <c r="P420" s="10"/>
      <c r="Q420" s="11"/>
      <c r="R420" s="43"/>
      <c r="V420" s="14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92"/>
      <c r="D421" s="60"/>
      <c r="E421" s="60"/>
      <c r="F421" s="60"/>
      <c r="G421" s="60"/>
      <c r="H421" s="29"/>
      <c r="I421" s="93"/>
      <c r="J421" s="93"/>
      <c r="K421" s="93"/>
      <c r="L421" s="22"/>
      <c r="M421" s="8"/>
      <c r="N421" s="9"/>
      <c r="O421" s="10"/>
      <c r="P421" s="10"/>
      <c r="Q421" s="11"/>
      <c r="R421" s="43"/>
      <c r="V421" s="14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92"/>
      <c r="D422" s="60"/>
      <c r="E422" s="60"/>
      <c r="F422" s="60"/>
      <c r="G422" s="60"/>
      <c r="H422" s="29"/>
      <c r="I422" s="93"/>
      <c r="J422" s="93"/>
      <c r="K422" s="93"/>
      <c r="L422" s="22"/>
      <c r="M422" s="8"/>
      <c r="N422" s="9"/>
      <c r="O422" s="10"/>
      <c r="P422" s="10"/>
      <c r="Q422" s="11"/>
      <c r="R422" s="43"/>
      <c r="V422" s="14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92"/>
      <c r="D423" s="60"/>
      <c r="E423" s="60"/>
      <c r="F423" s="60"/>
      <c r="G423" s="60"/>
      <c r="H423" s="93"/>
      <c r="I423" s="93"/>
      <c r="J423" s="93"/>
      <c r="K423" s="93"/>
      <c r="L423" s="22"/>
      <c r="M423" s="8"/>
      <c r="N423" s="9"/>
      <c r="O423" s="10"/>
      <c r="P423" s="10"/>
      <c r="Q423" s="11"/>
      <c r="R423" s="43"/>
      <c r="V423" s="14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92"/>
      <c r="D424" s="60"/>
      <c r="E424" s="60"/>
      <c r="F424" s="60"/>
      <c r="G424" s="60"/>
      <c r="H424" s="29"/>
      <c r="I424" s="93"/>
      <c r="J424" s="93"/>
      <c r="K424" s="93"/>
      <c r="L424" s="22"/>
      <c r="M424" s="8"/>
      <c r="N424" s="9"/>
      <c r="O424" s="10"/>
      <c r="P424" s="10"/>
      <c r="Q424" s="11"/>
      <c r="R424" s="43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92"/>
      <c r="D425" s="60"/>
      <c r="E425" s="60"/>
      <c r="F425" s="60"/>
      <c r="G425" s="60"/>
      <c r="H425" s="29"/>
      <c r="I425" s="93"/>
      <c r="J425" s="93"/>
      <c r="K425" s="93"/>
      <c r="L425" s="22"/>
      <c r="M425" s="8"/>
      <c r="N425" s="9"/>
      <c r="O425" s="10"/>
      <c r="P425" s="10"/>
      <c r="Q425" s="11"/>
      <c r="R425" s="43"/>
      <c r="V425" s="14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92"/>
      <c r="D426" s="60"/>
      <c r="E426" s="60"/>
      <c r="F426" s="60"/>
      <c r="G426" s="60"/>
      <c r="H426" s="29"/>
      <c r="I426" s="93"/>
      <c r="J426" s="93"/>
      <c r="K426" s="93"/>
      <c r="L426" s="22"/>
      <c r="M426" s="8"/>
      <c r="N426" s="9"/>
      <c r="O426" s="10"/>
      <c r="P426" s="10"/>
      <c r="Q426" s="11"/>
      <c r="R426" s="43"/>
      <c r="V426" s="14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92"/>
      <c r="D427" s="60"/>
      <c r="E427" s="60"/>
      <c r="F427" s="60"/>
      <c r="G427" s="60"/>
      <c r="H427" s="94"/>
      <c r="I427" s="93"/>
      <c r="J427" s="93"/>
      <c r="K427" s="93"/>
      <c r="L427" s="22"/>
      <c r="M427" s="8"/>
      <c r="N427" s="9"/>
      <c r="O427" s="10"/>
      <c r="P427" s="10"/>
      <c r="Q427" s="11"/>
      <c r="R427" s="43"/>
      <c r="V427" s="14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92"/>
      <c r="D428" s="60"/>
      <c r="E428" s="60"/>
      <c r="F428" s="60"/>
      <c r="G428" s="60"/>
      <c r="H428" s="29"/>
      <c r="I428" s="93"/>
      <c r="J428" s="93"/>
      <c r="K428" s="93"/>
      <c r="L428" s="22"/>
      <c r="M428" s="8"/>
      <c r="N428" s="9"/>
      <c r="O428" s="10"/>
      <c r="P428" s="10"/>
      <c r="Q428" s="11"/>
      <c r="R428" s="43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92"/>
      <c r="D429" s="60"/>
      <c r="E429" s="60"/>
      <c r="F429" s="60"/>
      <c r="G429" s="60"/>
      <c r="H429" s="29"/>
      <c r="I429" s="93"/>
      <c r="J429" s="93"/>
      <c r="K429" s="93"/>
      <c r="L429" s="22"/>
      <c r="M429" s="8"/>
      <c r="N429" s="9"/>
      <c r="O429" s="10"/>
      <c r="P429" s="10"/>
      <c r="Q429" s="11"/>
      <c r="R429" s="43"/>
      <c r="V429" s="14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92"/>
      <c r="D430" s="60"/>
      <c r="E430" s="60"/>
      <c r="F430" s="60"/>
      <c r="G430" s="60"/>
      <c r="H430" s="29"/>
      <c r="I430" s="93"/>
      <c r="J430" s="93"/>
      <c r="K430" s="93"/>
      <c r="L430" s="22"/>
      <c r="M430" s="8"/>
      <c r="N430" s="9"/>
      <c r="O430" s="10"/>
      <c r="P430" s="10"/>
      <c r="Q430" s="11"/>
      <c r="R430" s="43"/>
      <c r="V430" s="14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92"/>
      <c r="D431" s="60"/>
      <c r="E431" s="60"/>
      <c r="F431" s="60"/>
      <c r="G431" s="60"/>
      <c r="H431" s="29"/>
      <c r="I431" s="93"/>
      <c r="J431" s="93"/>
      <c r="K431" s="93"/>
      <c r="L431" s="22"/>
      <c r="M431" s="8"/>
      <c r="N431" s="9"/>
      <c r="O431" s="10"/>
      <c r="P431" s="10"/>
      <c r="Q431" s="11"/>
      <c r="R431" s="43"/>
      <c r="V431" s="14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92"/>
      <c r="D432" s="60"/>
      <c r="E432" s="60"/>
      <c r="F432" s="60"/>
      <c r="G432" s="60"/>
      <c r="H432" s="29"/>
      <c r="I432" s="93"/>
      <c r="J432" s="93"/>
      <c r="K432" s="93"/>
      <c r="L432" s="22"/>
      <c r="M432" s="8"/>
      <c r="N432" s="9"/>
      <c r="O432" s="10"/>
      <c r="P432" s="10"/>
      <c r="Q432" s="11"/>
      <c r="R432" s="43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92"/>
      <c r="D433" s="60"/>
      <c r="E433" s="60"/>
      <c r="F433" s="60"/>
      <c r="G433" s="60"/>
      <c r="H433" s="29"/>
      <c r="I433" s="93"/>
      <c r="J433" s="93"/>
      <c r="K433" s="93"/>
      <c r="L433" s="22"/>
      <c r="M433" s="8"/>
      <c r="N433" s="9"/>
      <c r="O433" s="10"/>
      <c r="P433" s="10"/>
      <c r="Q433" s="11"/>
      <c r="R433" s="43"/>
      <c r="V433" s="14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92"/>
      <c r="D434" s="60"/>
      <c r="E434" s="60"/>
      <c r="F434" s="60"/>
      <c r="G434" s="60"/>
      <c r="H434" s="29"/>
      <c r="I434" s="93"/>
      <c r="J434" s="93"/>
      <c r="K434" s="93"/>
      <c r="L434" s="22"/>
      <c r="M434" s="8"/>
      <c r="N434" s="9"/>
      <c r="O434" s="10"/>
      <c r="P434" s="10"/>
      <c r="Q434" s="11"/>
      <c r="R434" s="43"/>
      <c r="V434" s="14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92"/>
      <c r="D435" s="60"/>
      <c r="E435" s="60"/>
      <c r="F435" s="60"/>
      <c r="G435" s="60"/>
      <c r="H435" s="29"/>
      <c r="I435" s="93"/>
      <c r="J435" s="93"/>
      <c r="K435" s="93"/>
      <c r="L435" s="22"/>
      <c r="M435" s="8"/>
      <c r="N435" s="9"/>
      <c r="O435" s="10"/>
      <c r="P435" s="10"/>
      <c r="Q435" s="11"/>
      <c r="R435" s="43"/>
      <c r="V435" s="14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92"/>
      <c r="D436" s="60"/>
      <c r="E436" s="60"/>
      <c r="F436" s="60"/>
      <c r="G436" s="60"/>
      <c r="H436" s="29"/>
      <c r="I436" s="93"/>
      <c r="J436" s="93"/>
      <c r="K436" s="93"/>
      <c r="L436" s="22"/>
      <c r="M436" s="8"/>
      <c r="N436" s="9"/>
      <c r="O436" s="10"/>
      <c r="P436" s="10"/>
      <c r="Q436" s="11"/>
      <c r="R436" s="43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92"/>
      <c r="D437" s="60"/>
      <c r="E437" s="60"/>
      <c r="F437" s="60"/>
      <c r="G437" s="60"/>
      <c r="H437" s="29"/>
      <c r="I437" s="93"/>
      <c r="J437" s="93"/>
      <c r="K437" s="93"/>
      <c r="L437" s="22"/>
      <c r="M437" s="8"/>
      <c r="N437" s="9"/>
      <c r="O437" s="10"/>
      <c r="P437" s="10"/>
      <c r="Q437" s="11"/>
      <c r="R437" s="43"/>
      <c r="V437" s="14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92"/>
      <c r="D438" s="60"/>
      <c r="E438" s="60"/>
      <c r="F438" s="60"/>
      <c r="G438" s="60"/>
      <c r="H438" s="29"/>
      <c r="I438" s="93"/>
      <c r="J438" s="93"/>
      <c r="K438" s="93"/>
      <c r="L438" s="22"/>
      <c r="M438" s="8"/>
      <c r="N438" s="16"/>
      <c r="O438" s="10"/>
      <c r="P438" s="10"/>
      <c r="Q438" s="11"/>
      <c r="R438" s="43"/>
      <c r="V438" s="14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92"/>
      <c r="D439" s="60"/>
      <c r="E439" s="60"/>
      <c r="F439" s="60"/>
      <c r="G439" s="60"/>
      <c r="H439" s="29"/>
      <c r="I439" s="93"/>
      <c r="J439" s="93"/>
      <c r="K439" s="93"/>
      <c r="L439" s="22"/>
      <c r="M439" s="8"/>
      <c r="N439" s="17"/>
      <c r="O439" s="10"/>
      <c r="P439" s="10"/>
      <c r="Q439" s="11"/>
      <c r="R439" s="43"/>
      <c r="V439" s="14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92"/>
      <c r="D440" s="60"/>
      <c r="E440" s="60"/>
      <c r="F440" s="60"/>
      <c r="G440" s="60"/>
      <c r="H440" s="29"/>
      <c r="I440" s="93"/>
      <c r="J440" s="93"/>
      <c r="K440" s="93"/>
      <c r="L440" s="22"/>
      <c r="M440" s="8"/>
      <c r="N440" s="17"/>
      <c r="O440" s="10"/>
      <c r="P440" s="10"/>
      <c r="Q440" s="11"/>
      <c r="R440" s="43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92"/>
      <c r="D441" s="60"/>
      <c r="E441" s="60"/>
      <c r="F441" s="60"/>
      <c r="G441" s="60"/>
      <c r="H441" s="29"/>
      <c r="I441" s="93"/>
      <c r="J441" s="93"/>
      <c r="K441" s="93"/>
      <c r="L441" s="22"/>
      <c r="M441" s="8"/>
      <c r="N441" s="9"/>
      <c r="O441" s="10"/>
      <c r="P441" s="10"/>
      <c r="Q441" s="11"/>
      <c r="R441" s="43"/>
      <c r="V441" s="14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92"/>
      <c r="D442" s="60"/>
      <c r="E442" s="60"/>
      <c r="F442" s="60"/>
      <c r="G442" s="60"/>
      <c r="H442" s="29"/>
      <c r="I442" s="93"/>
      <c r="J442" s="93"/>
      <c r="K442" s="93"/>
      <c r="L442" s="22"/>
      <c r="M442" s="8"/>
      <c r="N442" s="16"/>
      <c r="O442" s="10"/>
      <c r="P442" s="10"/>
      <c r="Q442" s="11"/>
      <c r="R442" s="43"/>
      <c r="V442" s="14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92"/>
      <c r="D443" s="60"/>
      <c r="E443" s="60"/>
      <c r="F443" s="60"/>
      <c r="G443" s="60"/>
      <c r="H443" s="29"/>
      <c r="I443" s="93"/>
      <c r="J443" s="93"/>
      <c r="K443" s="93"/>
      <c r="L443" s="22"/>
      <c r="M443" s="8"/>
      <c r="N443" s="17"/>
      <c r="O443" s="10"/>
      <c r="P443" s="10"/>
      <c r="Q443" s="11"/>
      <c r="R443" s="43"/>
      <c r="V443" s="14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92"/>
      <c r="D444" s="60"/>
      <c r="E444" s="60"/>
      <c r="F444" s="60"/>
      <c r="G444" s="60"/>
      <c r="H444" s="29"/>
      <c r="I444" s="93"/>
      <c r="J444" s="93"/>
      <c r="K444" s="93"/>
      <c r="L444" s="22"/>
      <c r="M444" s="8"/>
      <c r="N444" s="17"/>
      <c r="O444" s="10"/>
      <c r="P444" s="10"/>
      <c r="Q444" s="11"/>
      <c r="R444" s="43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92"/>
      <c r="D445" s="60"/>
      <c r="E445" s="60"/>
      <c r="F445" s="60"/>
      <c r="G445" s="60"/>
      <c r="H445" s="29"/>
      <c r="I445" s="93"/>
      <c r="J445" s="93"/>
      <c r="K445" s="93"/>
      <c r="L445" s="22"/>
      <c r="M445" s="8"/>
      <c r="N445" s="9"/>
      <c r="O445" s="10"/>
      <c r="P445" s="10"/>
      <c r="Q445" s="11"/>
      <c r="R445" s="43"/>
      <c r="V445" s="14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92"/>
      <c r="D446" s="60"/>
      <c r="E446" s="60"/>
      <c r="F446" s="60"/>
      <c r="G446" s="60"/>
      <c r="H446" s="29"/>
      <c r="I446" s="93"/>
      <c r="J446" s="93"/>
      <c r="K446" s="93"/>
      <c r="L446" s="22"/>
      <c r="M446" s="8"/>
      <c r="N446" s="16"/>
      <c r="O446" s="10"/>
      <c r="P446" s="10"/>
      <c r="Q446" s="11"/>
      <c r="R446" s="43"/>
      <c r="V446" s="14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92"/>
      <c r="D447" s="60"/>
      <c r="E447" s="60"/>
      <c r="F447" s="60"/>
      <c r="G447" s="60"/>
      <c r="H447" s="29"/>
      <c r="I447" s="93"/>
      <c r="J447" s="93"/>
      <c r="K447" s="93"/>
      <c r="L447" s="22"/>
      <c r="M447" s="8"/>
      <c r="N447" s="17"/>
      <c r="O447" s="10"/>
      <c r="P447" s="10"/>
      <c r="Q447" s="11"/>
      <c r="R447" s="43"/>
      <c r="V447" s="14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92"/>
      <c r="D448" s="60"/>
      <c r="E448" s="60"/>
      <c r="F448" s="60"/>
      <c r="G448" s="60"/>
      <c r="H448" s="29"/>
      <c r="I448" s="93"/>
      <c r="J448" s="93"/>
      <c r="K448" s="93"/>
      <c r="L448" s="22"/>
      <c r="M448" s="8"/>
      <c r="N448" s="17"/>
      <c r="O448" s="10"/>
      <c r="P448" s="10"/>
      <c r="Q448" s="11"/>
      <c r="R448" s="43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92"/>
      <c r="D449" s="60"/>
      <c r="E449" s="60"/>
      <c r="F449" s="60"/>
      <c r="G449" s="60"/>
      <c r="H449" s="29"/>
      <c r="I449" s="93"/>
      <c r="J449" s="93"/>
      <c r="K449" s="93"/>
      <c r="L449" s="22"/>
      <c r="M449" s="8"/>
      <c r="N449" s="9"/>
      <c r="O449" s="10"/>
      <c r="P449" s="10"/>
      <c r="Q449" s="11"/>
      <c r="R449" s="43"/>
      <c r="V449" s="14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92"/>
      <c r="D450" s="60"/>
      <c r="E450" s="60"/>
      <c r="F450" s="60"/>
      <c r="G450" s="60"/>
      <c r="H450" s="29"/>
      <c r="I450" s="93"/>
      <c r="J450" s="93"/>
      <c r="K450" s="93"/>
      <c r="L450" s="22"/>
      <c r="M450" s="8"/>
      <c r="N450" s="16"/>
      <c r="O450" s="10"/>
      <c r="P450" s="10"/>
      <c r="Q450" s="11"/>
      <c r="R450" s="43"/>
      <c r="V450" s="14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92"/>
      <c r="D451" s="60"/>
      <c r="E451" s="60"/>
      <c r="F451" s="60"/>
      <c r="G451" s="60"/>
      <c r="H451" s="93"/>
      <c r="I451" s="93"/>
      <c r="J451" s="93"/>
      <c r="K451" s="93"/>
      <c r="L451" s="22"/>
      <c r="M451" s="8"/>
      <c r="N451" s="17"/>
      <c r="O451" s="10"/>
      <c r="P451" s="10"/>
      <c r="Q451" s="11"/>
      <c r="R451" s="43"/>
      <c r="V451" s="14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92"/>
      <c r="D452" s="60"/>
      <c r="E452" s="60"/>
      <c r="F452" s="60"/>
      <c r="G452" s="60"/>
      <c r="H452" s="29"/>
      <c r="I452" s="93"/>
      <c r="J452" s="93"/>
      <c r="K452" s="93"/>
      <c r="L452" s="22"/>
      <c r="M452" s="8"/>
      <c r="N452" s="17"/>
      <c r="O452" s="10"/>
      <c r="P452" s="10"/>
      <c r="Q452" s="11"/>
      <c r="R452" s="43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92"/>
      <c r="D453" s="60"/>
      <c r="E453" s="60"/>
      <c r="F453" s="60"/>
      <c r="G453" s="60"/>
      <c r="H453" s="29"/>
      <c r="I453" s="93"/>
      <c r="J453" s="93"/>
      <c r="K453" s="93"/>
      <c r="L453" s="22"/>
      <c r="M453" s="8"/>
      <c r="N453" s="9"/>
      <c r="O453" s="10"/>
      <c r="P453" s="10"/>
      <c r="Q453" s="11"/>
      <c r="R453" s="43"/>
      <c r="V453" s="14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92"/>
      <c r="D454" s="60"/>
      <c r="E454" s="60"/>
      <c r="F454" s="60"/>
      <c r="G454" s="60"/>
      <c r="H454" s="94"/>
      <c r="I454" s="93"/>
      <c r="J454" s="93"/>
      <c r="K454" s="93"/>
      <c r="L454" s="22"/>
      <c r="M454" s="8"/>
      <c r="N454" s="17"/>
      <c r="O454" s="10"/>
      <c r="P454" s="10"/>
      <c r="Q454" s="11"/>
      <c r="R454" s="43"/>
      <c r="V454" s="14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92"/>
      <c r="D455" s="60"/>
      <c r="E455" s="60"/>
      <c r="F455" s="60"/>
      <c r="G455" s="60"/>
      <c r="H455" s="29"/>
      <c r="I455" s="93"/>
      <c r="J455" s="93"/>
      <c r="K455" s="93"/>
      <c r="L455" s="22"/>
      <c r="M455" s="8"/>
      <c r="N455" s="17"/>
      <c r="O455" s="10"/>
      <c r="P455" s="10"/>
      <c r="Q455" s="11"/>
      <c r="R455" s="43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92"/>
      <c r="D456" s="60"/>
      <c r="E456" s="60"/>
      <c r="F456" s="60"/>
      <c r="G456" s="60"/>
      <c r="H456" s="29"/>
      <c r="I456" s="93"/>
      <c r="J456" s="93"/>
      <c r="K456" s="93"/>
      <c r="L456" s="22"/>
      <c r="M456" s="8"/>
      <c r="N456" s="9"/>
      <c r="O456" s="10"/>
      <c r="P456" s="10"/>
      <c r="Q456" s="11"/>
      <c r="R456" s="43"/>
      <c r="V456" s="14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92"/>
      <c r="D457" s="60"/>
      <c r="E457" s="60"/>
      <c r="F457" s="60"/>
      <c r="G457" s="60"/>
      <c r="H457" s="29"/>
      <c r="I457" s="93"/>
      <c r="J457" s="93"/>
      <c r="K457" s="93"/>
      <c r="L457" s="22"/>
      <c r="M457" s="8"/>
      <c r="N457" s="9"/>
      <c r="O457" s="10"/>
      <c r="P457" s="10"/>
      <c r="Q457" s="11"/>
      <c r="R457" s="43"/>
      <c r="V457" s="14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92"/>
      <c r="D458" s="60"/>
      <c r="E458" s="60"/>
      <c r="F458" s="60"/>
      <c r="G458" s="60"/>
      <c r="H458" s="29"/>
      <c r="I458" s="93"/>
      <c r="J458" s="93"/>
      <c r="K458" s="93"/>
      <c r="L458" s="22"/>
      <c r="M458" s="8"/>
      <c r="N458" s="18"/>
      <c r="O458" s="10"/>
      <c r="P458" s="10"/>
      <c r="Q458" s="11"/>
      <c r="R458" s="43"/>
      <c r="V458" s="14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92"/>
      <c r="D459" s="60"/>
      <c r="E459" s="60"/>
      <c r="F459" s="60"/>
      <c r="G459" s="60"/>
      <c r="H459" s="29"/>
      <c r="I459" s="93"/>
      <c r="J459" s="93"/>
      <c r="K459" s="93"/>
      <c r="L459" s="22"/>
      <c r="M459" s="8"/>
      <c r="N459" s="18"/>
      <c r="O459" s="10"/>
      <c r="P459" s="10"/>
      <c r="Q459" s="11"/>
      <c r="R459" s="43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92"/>
      <c r="D460" s="60"/>
      <c r="E460" s="60"/>
      <c r="F460" s="60"/>
      <c r="G460" s="60"/>
      <c r="H460" s="29"/>
      <c r="I460" s="93"/>
      <c r="J460" s="93"/>
      <c r="K460" s="93"/>
      <c r="L460" s="22"/>
      <c r="M460" s="8"/>
      <c r="N460" s="9"/>
      <c r="O460" s="10"/>
      <c r="P460" s="10"/>
      <c r="Q460" s="11"/>
      <c r="R460" s="43"/>
      <c r="V460" s="14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ht="22.5" customHeight="1" x14ac:dyDescent="0.55000000000000004">
      <c r="A461" s="5">
        <v>1000</v>
      </c>
      <c r="B461" s="52" t="s">
        <v>66</v>
      </c>
      <c r="C461" s="92"/>
      <c r="D461" s="60"/>
      <c r="E461" s="60"/>
      <c r="F461" s="60"/>
      <c r="G461" s="60"/>
      <c r="H461" s="29"/>
      <c r="I461" s="93"/>
      <c r="J461" s="93"/>
      <c r="K461" s="93"/>
      <c r="L461" s="22"/>
      <c r="M461" s="8"/>
      <c r="N461" s="9"/>
      <c r="O461" s="10"/>
      <c r="P461" s="10"/>
      <c r="Q461" s="11"/>
      <c r="R461" s="43"/>
      <c r="V461" s="14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ht="22.5" customHeight="1" x14ac:dyDescent="0.55000000000000004">
      <c r="A462" s="5">
        <v>1000</v>
      </c>
      <c r="B462" s="52" t="s">
        <v>66</v>
      </c>
      <c r="C462" s="92"/>
      <c r="D462" s="60"/>
      <c r="E462" s="60"/>
      <c r="F462" s="60"/>
      <c r="G462" s="60"/>
      <c r="H462" s="29"/>
      <c r="I462" s="93"/>
      <c r="J462" s="93"/>
      <c r="K462" s="93"/>
      <c r="L462" s="22"/>
      <c r="M462" s="8"/>
      <c r="N462" s="18"/>
      <c r="O462" s="10"/>
      <c r="P462" s="10"/>
      <c r="Q462" s="11"/>
      <c r="R462" s="43"/>
      <c r="V462" s="14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ht="22.5" customHeight="1" x14ac:dyDescent="0.55000000000000004">
      <c r="A463" s="5">
        <v>1000</v>
      </c>
      <c r="B463" s="52" t="s">
        <v>66</v>
      </c>
      <c r="C463" s="92"/>
      <c r="D463" s="60"/>
      <c r="E463" s="60"/>
      <c r="F463" s="60"/>
      <c r="G463" s="60"/>
      <c r="H463" s="29"/>
      <c r="I463" s="93"/>
      <c r="J463" s="93"/>
      <c r="K463" s="93"/>
      <c r="L463" s="22"/>
      <c r="M463" s="8"/>
      <c r="N463" s="18"/>
      <c r="O463" s="10"/>
      <c r="P463" s="10"/>
      <c r="Q463" s="11"/>
      <c r="R463" s="43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92"/>
      <c r="D464" s="60"/>
      <c r="E464" s="60"/>
      <c r="F464" s="60"/>
      <c r="G464" s="60"/>
      <c r="H464" s="29"/>
      <c r="I464" s="93"/>
      <c r="J464" s="93"/>
      <c r="K464" s="93"/>
      <c r="L464" s="22"/>
      <c r="M464" s="8"/>
      <c r="N464" s="9"/>
      <c r="O464" s="10"/>
      <c r="P464" s="10"/>
      <c r="Q464" s="11"/>
      <c r="R464" s="43"/>
      <c r="V464" s="14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92"/>
      <c r="D465" s="60"/>
      <c r="E465" s="60"/>
      <c r="F465" s="60"/>
      <c r="G465" s="60"/>
      <c r="H465" s="29"/>
      <c r="I465" s="93"/>
      <c r="J465" s="93"/>
      <c r="K465" s="93"/>
      <c r="L465" s="22"/>
      <c r="M465" s="8"/>
      <c r="N465" s="9"/>
      <c r="O465" s="10"/>
      <c r="P465" s="10"/>
      <c r="Q465" s="11"/>
      <c r="R465" s="43"/>
      <c r="V465" s="14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92"/>
      <c r="D466" s="60"/>
      <c r="E466" s="60"/>
      <c r="F466" s="60"/>
      <c r="G466" s="60"/>
      <c r="H466" s="29"/>
      <c r="I466" s="93"/>
      <c r="J466" s="93"/>
      <c r="K466" s="93"/>
      <c r="L466" s="22"/>
      <c r="M466" s="8"/>
      <c r="N466" s="18"/>
      <c r="O466" s="10"/>
      <c r="P466" s="10"/>
      <c r="Q466" s="11"/>
      <c r="R466" s="43"/>
      <c r="V466" s="14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92"/>
      <c r="D467" s="60"/>
      <c r="E467" s="60"/>
      <c r="F467" s="60"/>
      <c r="G467" s="60"/>
      <c r="H467" s="29"/>
      <c r="I467" s="93"/>
      <c r="J467" s="93"/>
      <c r="K467" s="93"/>
      <c r="L467" s="22"/>
      <c r="M467" s="8"/>
      <c r="N467" s="18"/>
      <c r="O467" s="10"/>
      <c r="P467" s="10"/>
      <c r="Q467" s="11"/>
      <c r="R467" s="43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92"/>
      <c r="D468" s="60"/>
      <c r="E468" s="60"/>
      <c r="F468" s="60"/>
      <c r="G468" s="60"/>
      <c r="H468" s="29"/>
      <c r="I468" s="93"/>
      <c r="J468" s="93"/>
      <c r="K468" s="93"/>
      <c r="L468" s="22"/>
      <c r="M468" s="8"/>
      <c r="N468" s="9"/>
      <c r="O468" s="10"/>
      <c r="P468" s="10"/>
      <c r="Q468" s="11"/>
      <c r="R468" s="43"/>
      <c r="V468" s="14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92"/>
      <c r="D469" s="60"/>
      <c r="E469" s="60"/>
      <c r="F469" s="60"/>
      <c r="G469" s="60"/>
      <c r="H469" s="29"/>
      <c r="I469" s="93"/>
      <c r="J469" s="93"/>
      <c r="K469" s="93"/>
      <c r="L469" s="22"/>
      <c r="M469" s="8"/>
      <c r="N469" s="16"/>
      <c r="O469" s="10"/>
      <c r="P469" s="10"/>
      <c r="Q469" s="11"/>
      <c r="R469" s="43"/>
      <c r="V469" s="14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92"/>
      <c r="D470" s="60"/>
      <c r="E470" s="60"/>
      <c r="F470" s="60"/>
      <c r="G470" s="60"/>
      <c r="H470" s="29"/>
      <c r="I470" s="93"/>
      <c r="J470" s="93"/>
      <c r="K470" s="93"/>
      <c r="L470" s="22"/>
      <c r="M470" s="8"/>
      <c r="N470" s="19"/>
      <c r="O470" s="10"/>
      <c r="P470" s="10"/>
      <c r="Q470" s="11"/>
      <c r="R470" s="43"/>
      <c r="V470" s="14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92"/>
      <c r="D471" s="60"/>
      <c r="E471" s="60"/>
      <c r="F471" s="60"/>
      <c r="G471" s="60"/>
      <c r="H471" s="29"/>
      <c r="I471" s="93"/>
      <c r="J471" s="93"/>
      <c r="K471" s="93"/>
      <c r="L471" s="22"/>
      <c r="M471" s="8"/>
      <c r="N471" s="19"/>
      <c r="O471" s="10"/>
      <c r="P471" s="10"/>
      <c r="Q471" s="11"/>
      <c r="R471" s="43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</row>
    <row r="472" spans="1:40" ht="22.5" customHeight="1" x14ac:dyDescent="0.55000000000000004">
      <c r="A472" s="5">
        <v>1000</v>
      </c>
      <c r="B472" s="52" t="s">
        <v>66</v>
      </c>
      <c r="C472" s="92"/>
      <c r="D472" s="60"/>
      <c r="E472" s="60"/>
      <c r="F472" s="60"/>
      <c r="G472" s="60"/>
      <c r="H472" s="29"/>
      <c r="I472" s="93"/>
      <c r="J472" s="93"/>
      <c r="K472" s="93"/>
      <c r="L472" s="22"/>
      <c r="M472" s="8"/>
      <c r="N472" s="17"/>
      <c r="O472" s="10"/>
      <c r="P472" s="10"/>
      <c r="Q472" s="11"/>
      <c r="R472" s="43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</row>
    <row r="473" spans="1:40" ht="22.5" customHeight="1" x14ac:dyDescent="0.55000000000000004">
      <c r="A473" s="5">
        <v>1000</v>
      </c>
      <c r="B473" s="52" t="s">
        <v>66</v>
      </c>
      <c r="C473" s="59"/>
      <c r="D473" s="60"/>
      <c r="E473" s="60"/>
      <c r="F473" s="60"/>
      <c r="G473" s="60"/>
      <c r="H473" s="29"/>
      <c r="I473" s="93"/>
      <c r="J473" s="93"/>
      <c r="K473" s="93"/>
      <c r="L473" s="6"/>
      <c r="M473" s="8"/>
      <c r="N473" s="9"/>
      <c r="O473" s="10"/>
      <c r="P473" s="10"/>
      <c r="Q473" s="11"/>
      <c r="R473" s="43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</row>
    <row r="474" spans="1:40" ht="22.5" customHeight="1" x14ac:dyDescent="0.55000000000000004">
      <c r="A474" s="5">
        <v>1000</v>
      </c>
      <c r="B474" s="52" t="s">
        <v>66</v>
      </c>
      <c r="C474" s="59"/>
      <c r="D474" s="60"/>
      <c r="E474" s="60"/>
      <c r="F474" s="60"/>
      <c r="G474" s="60"/>
      <c r="H474" s="29"/>
      <c r="I474" s="29"/>
      <c r="J474" s="93"/>
      <c r="K474" s="93"/>
      <c r="L474" s="6"/>
      <c r="M474" s="8"/>
      <c r="N474" s="9"/>
      <c r="O474" s="10"/>
      <c r="P474" s="10"/>
      <c r="Q474" s="11"/>
      <c r="R474" s="43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</row>
    <row r="475" spans="1:40" ht="22.5" customHeight="1" x14ac:dyDescent="0.55000000000000004">
      <c r="A475" s="5">
        <v>1000</v>
      </c>
      <c r="B475" s="52" t="s">
        <v>66</v>
      </c>
      <c r="C475" s="59"/>
      <c r="D475" s="60"/>
      <c r="E475" s="60"/>
      <c r="F475" s="60"/>
      <c r="G475" s="60"/>
      <c r="H475" s="29"/>
      <c r="I475" s="29"/>
      <c r="J475" s="93"/>
      <c r="K475" s="93"/>
      <c r="L475" s="6"/>
      <c r="M475" s="8"/>
      <c r="N475" s="9"/>
      <c r="O475" s="10"/>
      <c r="P475" s="10"/>
      <c r="Q475" s="11"/>
      <c r="R475" s="43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</row>
    <row r="476" spans="1:40" ht="22.5" customHeight="1" x14ac:dyDescent="0.55000000000000004">
      <c r="A476" s="5">
        <v>1000</v>
      </c>
      <c r="B476" s="52" t="s">
        <v>66</v>
      </c>
      <c r="C476" s="59"/>
      <c r="D476" s="60"/>
      <c r="E476" s="60"/>
      <c r="F476" s="60"/>
      <c r="G476" s="60"/>
      <c r="H476" s="29"/>
      <c r="I476" s="29"/>
      <c r="J476" s="93"/>
      <c r="K476" s="93"/>
      <c r="L476" s="6"/>
      <c r="M476" s="8"/>
      <c r="N476" s="9"/>
      <c r="O476" s="10"/>
      <c r="P476" s="10"/>
      <c r="Q476" s="11"/>
      <c r="R476" s="43"/>
      <c r="V476" s="14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</row>
    <row r="477" spans="1:40" ht="22.5" customHeight="1" x14ac:dyDescent="0.55000000000000004">
      <c r="A477" s="5">
        <v>1000</v>
      </c>
      <c r="B477" s="52" t="s">
        <v>66</v>
      </c>
      <c r="C477" s="59"/>
      <c r="D477" s="60"/>
      <c r="E477" s="60"/>
      <c r="F477" s="60"/>
      <c r="G477" s="60"/>
      <c r="H477" s="29"/>
      <c r="I477" s="29"/>
      <c r="J477" s="93"/>
      <c r="K477" s="93"/>
      <c r="L477" s="6"/>
      <c r="M477" s="8"/>
      <c r="N477" s="9"/>
      <c r="O477" s="10"/>
      <c r="P477" s="10"/>
      <c r="Q477" s="11"/>
      <c r="R477" s="43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</row>
    <row r="478" spans="1:40" ht="22.5" customHeight="1" x14ac:dyDescent="0.55000000000000004">
      <c r="A478" s="5">
        <v>1000</v>
      </c>
      <c r="B478" s="52" t="s">
        <v>66</v>
      </c>
      <c r="C478" s="59"/>
      <c r="D478" s="60"/>
      <c r="E478" s="60"/>
      <c r="F478" s="60"/>
      <c r="G478" s="60"/>
      <c r="H478" s="29"/>
      <c r="I478" s="29"/>
      <c r="J478" s="93"/>
      <c r="K478" s="93"/>
      <c r="L478" s="6"/>
      <c r="M478" s="8"/>
      <c r="N478" s="17"/>
      <c r="O478" s="10"/>
      <c r="P478" s="10"/>
      <c r="Q478" s="11"/>
      <c r="R478" s="43"/>
      <c r="V478" s="14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</row>
    <row r="479" spans="1:40" ht="22.5" customHeight="1" x14ac:dyDescent="0.55000000000000004">
      <c r="A479" s="5">
        <v>1000</v>
      </c>
      <c r="B479" s="52" t="s">
        <v>66</v>
      </c>
      <c r="C479" s="59"/>
      <c r="D479" s="60"/>
      <c r="E479" s="60"/>
      <c r="F479" s="60"/>
      <c r="G479" s="60"/>
      <c r="H479" s="29"/>
      <c r="I479" s="29"/>
      <c r="J479" s="93"/>
      <c r="K479" s="93"/>
      <c r="L479" s="6"/>
      <c r="M479" s="8"/>
      <c r="N479" s="9"/>
      <c r="O479" s="10"/>
      <c r="P479" s="10"/>
      <c r="Q479" s="11"/>
      <c r="R479" s="43"/>
      <c r="V479" s="14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</row>
    <row r="480" spans="1:40" ht="22.5" customHeight="1" x14ac:dyDescent="0.55000000000000004">
      <c r="A480" s="5">
        <v>1000</v>
      </c>
      <c r="B480" s="52" t="s">
        <v>66</v>
      </c>
      <c r="C480" s="59"/>
      <c r="D480" s="60"/>
      <c r="E480" s="60"/>
      <c r="F480" s="60"/>
      <c r="G480" s="60"/>
      <c r="H480" s="29"/>
      <c r="I480" s="93"/>
      <c r="J480" s="93"/>
      <c r="K480" s="93"/>
      <c r="L480" s="6"/>
      <c r="M480" s="8"/>
      <c r="N480" s="9"/>
      <c r="O480" s="10"/>
      <c r="P480" s="10"/>
      <c r="Q480" s="11"/>
      <c r="R480" s="43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</row>
    <row r="481" spans="1:40" ht="22.5" customHeight="1" x14ac:dyDescent="0.55000000000000004">
      <c r="A481" s="5">
        <v>1000</v>
      </c>
      <c r="B481" s="52" t="s">
        <v>66</v>
      </c>
      <c r="C481" s="59"/>
      <c r="D481" s="60"/>
      <c r="E481" s="60"/>
      <c r="F481" s="60"/>
      <c r="G481" s="60"/>
      <c r="H481" s="29"/>
      <c r="I481" s="93"/>
      <c r="J481" s="93"/>
      <c r="K481" s="93"/>
      <c r="L481" s="6"/>
      <c r="M481" s="8"/>
      <c r="N481" s="9"/>
      <c r="O481" s="10"/>
      <c r="P481" s="10"/>
      <c r="Q481" s="11"/>
      <c r="R481" s="43"/>
      <c r="V481" s="14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</row>
    <row r="482" spans="1:40" ht="22.5" customHeight="1" x14ac:dyDescent="0.55000000000000004">
      <c r="A482" s="5">
        <v>1000</v>
      </c>
      <c r="B482" s="52" t="s">
        <v>66</v>
      </c>
      <c r="C482" s="59"/>
      <c r="D482" s="60"/>
      <c r="E482" s="60"/>
      <c r="F482" s="60"/>
      <c r="G482" s="60"/>
      <c r="H482" s="29"/>
      <c r="I482" s="93"/>
      <c r="J482" s="93"/>
      <c r="K482" s="93"/>
      <c r="L482" s="6"/>
      <c r="M482" s="8"/>
      <c r="N482" s="18"/>
      <c r="O482" s="10"/>
      <c r="P482" s="10"/>
      <c r="Q482" s="11"/>
      <c r="R482" s="43"/>
      <c r="V482" s="14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</row>
    <row r="483" spans="1:40" ht="22.5" customHeight="1" x14ac:dyDescent="0.55000000000000004">
      <c r="A483" s="5">
        <v>1000</v>
      </c>
      <c r="B483" s="52" t="s">
        <v>66</v>
      </c>
      <c r="C483" s="59"/>
      <c r="D483" s="60"/>
      <c r="E483" s="60"/>
      <c r="F483" s="60"/>
      <c r="G483" s="60"/>
      <c r="H483" s="29"/>
      <c r="I483" s="93"/>
      <c r="J483" s="93"/>
      <c r="K483" s="93"/>
      <c r="L483" s="6"/>
      <c r="M483" s="8"/>
      <c r="N483" s="9"/>
      <c r="O483" s="10"/>
      <c r="P483" s="10"/>
      <c r="Q483" s="11"/>
      <c r="R483" s="43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</row>
    <row r="484" spans="1:40" ht="22.5" customHeight="1" x14ac:dyDescent="0.55000000000000004">
      <c r="A484" s="5">
        <v>1000</v>
      </c>
      <c r="B484" s="52" t="s">
        <v>66</v>
      </c>
      <c r="C484" s="59"/>
      <c r="D484" s="60"/>
      <c r="E484" s="60"/>
      <c r="F484" s="60"/>
      <c r="G484" s="60"/>
      <c r="H484" s="93"/>
      <c r="I484" s="93"/>
      <c r="J484" s="93"/>
      <c r="K484" s="93"/>
      <c r="L484" s="6"/>
      <c r="M484" s="8"/>
      <c r="N484" s="21"/>
      <c r="O484" s="10"/>
      <c r="P484" s="10"/>
      <c r="Q484" s="11"/>
      <c r="R484" s="43"/>
      <c r="V484" s="14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</row>
    <row r="485" spans="1:40" ht="22.5" customHeight="1" x14ac:dyDescent="0.55000000000000004">
      <c r="A485" s="5">
        <v>1000</v>
      </c>
      <c r="B485" s="52" t="s">
        <v>66</v>
      </c>
      <c r="C485" s="59"/>
      <c r="D485" s="60"/>
      <c r="E485" s="60"/>
      <c r="F485" s="60"/>
      <c r="G485" s="60"/>
      <c r="H485" s="93"/>
      <c r="I485" s="93"/>
      <c r="J485" s="93"/>
      <c r="K485" s="93"/>
      <c r="L485" s="6"/>
      <c r="M485" s="8"/>
      <c r="N485" s="21"/>
      <c r="O485" s="10"/>
      <c r="P485" s="10"/>
      <c r="Q485" s="11"/>
      <c r="R485" s="43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</row>
    <row r="486" spans="1:40" ht="22.5" customHeight="1" x14ac:dyDescent="0.55000000000000004">
      <c r="A486" s="5">
        <v>1000</v>
      </c>
      <c r="B486" s="52" t="s">
        <v>66</v>
      </c>
      <c r="C486" s="59"/>
      <c r="D486" s="60"/>
      <c r="E486" s="60"/>
      <c r="F486" s="60"/>
      <c r="G486" s="60"/>
      <c r="H486" s="55"/>
      <c r="I486" s="23"/>
      <c r="J486" s="23"/>
      <c r="K486" s="24"/>
      <c r="L486" s="24"/>
      <c r="M486" s="8"/>
      <c r="N486" s="21"/>
      <c r="O486" s="10"/>
      <c r="P486" s="10"/>
      <c r="Q486" s="11"/>
      <c r="R486" s="43"/>
      <c r="V486" s="14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</row>
    <row r="487" spans="1:40" ht="22.5" customHeight="1" x14ac:dyDescent="0.55000000000000004">
      <c r="A487" s="5">
        <v>1000</v>
      </c>
      <c r="B487" s="52" t="s">
        <v>66</v>
      </c>
      <c r="C487" s="59"/>
      <c r="D487" s="60"/>
      <c r="E487" s="60"/>
      <c r="F487" s="60"/>
      <c r="G487" s="60"/>
      <c r="H487" s="15"/>
      <c r="I487" s="6"/>
      <c r="J487" s="25"/>
      <c r="K487" s="26"/>
      <c r="L487" s="24"/>
      <c r="M487" s="8"/>
      <c r="N487" s="21"/>
      <c r="O487" s="10"/>
      <c r="P487" s="10"/>
      <c r="Q487" s="11"/>
      <c r="R487" s="43"/>
      <c r="V487" s="14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</row>
    <row r="488" spans="1:40" ht="22.5" customHeight="1" x14ac:dyDescent="0.55000000000000004">
      <c r="A488" s="5">
        <v>1000</v>
      </c>
      <c r="B488" s="52" t="s">
        <v>66</v>
      </c>
      <c r="C488" s="59"/>
      <c r="D488" s="60"/>
      <c r="E488" s="60"/>
      <c r="F488" s="60"/>
      <c r="G488" s="60"/>
      <c r="H488" s="15"/>
      <c r="I488" s="25"/>
      <c r="J488" s="6"/>
      <c r="K488" s="25"/>
      <c r="L488" s="26"/>
      <c r="M488" s="8"/>
      <c r="N488" s="21"/>
      <c r="O488" s="10"/>
      <c r="P488" s="10"/>
      <c r="Q488" s="11"/>
      <c r="R488" s="43"/>
      <c r="V488" s="14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</row>
    <row r="489" spans="1:40" ht="22.5" customHeight="1" x14ac:dyDescent="0.55000000000000004">
      <c r="A489" s="5">
        <v>1000</v>
      </c>
      <c r="B489" s="52" t="s">
        <v>66</v>
      </c>
      <c r="C489" s="59"/>
      <c r="D489" s="60"/>
      <c r="E489" s="60"/>
      <c r="F489" s="60"/>
      <c r="G489" s="60"/>
      <c r="H489" s="15"/>
      <c r="I489" s="6"/>
      <c r="J489" s="6"/>
      <c r="K489" s="6"/>
      <c r="L489" s="25"/>
      <c r="M489" s="8"/>
      <c r="N489" s="21"/>
      <c r="O489" s="10"/>
      <c r="P489" s="10"/>
      <c r="Q489" s="11"/>
      <c r="R489" s="43"/>
      <c r="V489" s="14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</row>
    <row r="490" spans="1:40" ht="22.5" customHeight="1" x14ac:dyDescent="0.55000000000000004">
      <c r="A490" s="5">
        <v>1000</v>
      </c>
      <c r="B490" s="52" t="s">
        <v>66</v>
      </c>
      <c r="C490" s="59"/>
      <c r="D490" s="60"/>
      <c r="E490" s="60"/>
      <c r="F490" s="60"/>
      <c r="G490" s="60"/>
      <c r="H490" s="15"/>
      <c r="I490" s="6"/>
      <c r="J490" s="6"/>
      <c r="K490" s="6"/>
      <c r="L490" s="6"/>
      <c r="M490" s="8"/>
      <c r="N490" s="21"/>
      <c r="O490" s="10"/>
      <c r="P490" s="10"/>
      <c r="Q490" s="11"/>
      <c r="R490" s="43"/>
      <c r="V490" s="14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</row>
    <row r="491" spans="1:40" ht="22.5" customHeight="1" x14ac:dyDescent="0.55000000000000004">
      <c r="A491" s="5">
        <v>1000</v>
      </c>
      <c r="B491" s="52" t="s">
        <v>66</v>
      </c>
      <c r="C491" s="59"/>
      <c r="D491" s="60"/>
      <c r="E491" s="60"/>
      <c r="F491" s="60"/>
      <c r="G491" s="60"/>
      <c r="H491" s="15"/>
      <c r="I491" s="6"/>
      <c r="J491" s="6"/>
      <c r="K491" s="6"/>
      <c r="L491" s="6"/>
      <c r="M491" s="8"/>
      <c r="N491" s="21"/>
      <c r="O491" s="10"/>
      <c r="P491" s="10"/>
      <c r="Q491" s="11"/>
      <c r="R491" s="43"/>
      <c r="V491" s="14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</row>
    <row r="492" spans="1:40" ht="22.5" customHeight="1" x14ac:dyDescent="0.55000000000000004">
      <c r="A492" s="5">
        <v>1000</v>
      </c>
      <c r="B492" s="52" t="s">
        <v>66</v>
      </c>
      <c r="C492" s="59"/>
      <c r="D492" s="60"/>
      <c r="E492" s="60"/>
      <c r="F492" s="60"/>
      <c r="G492" s="60"/>
      <c r="H492" s="15"/>
      <c r="I492" s="6"/>
      <c r="J492" s="6"/>
      <c r="K492" s="6"/>
      <c r="L492" s="6"/>
      <c r="M492" s="8"/>
      <c r="N492" s="21"/>
      <c r="O492" s="10"/>
      <c r="P492" s="10"/>
      <c r="Q492" s="11"/>
      <c r="R492" s="43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</row>
    <row r="493" spans="1:40" ht="22.5" customHeight="1" x14ac:dyDescent="0.55000000000000004">
      <c r="A493" s="5">
        <v>1000</v>
      </c>
      <c r="B493" s="52" t="s">
        <v>66</v>
      </c>
      <c r="C493" s="59"/>
      <c r="D493" s="60"/>
      <c r="E493" s="60"/>
      <c r="F493" s="60"/>
      <c r="G493" s="60"/>
      <c r="H493" s="15"/>
      <c r="I493" s="6"/>
      <c r="J493" s="6"/>
      <c r="K493" s="7"/>
      <c r="L493" s="6"/>
      <c r="M493" s="8"/>
      <c r="N493" s="21"/>
      <c r="O493" s="10"/>
      <c r="P493" s="10"/>
      <c r="Q493" s="11"/>
      <c r="R493" s="43"/>
      <c r="V493" s="14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</row>
    <row r="494" spans="1:40" ht="22.5" customHeight="1" x14ac:dyDescent="0.55000000000000004">
      <c r="A494" s="5">
        <v>1000</v>
      </c>
      <c r="B494" s="52" t="s">
        <v>66</v>
      </c>
      <c r="C494" s="59"/>
      <c r="D494" s="60"/>
      <c r="E494" s="60"/>
      <c r="F494" s="60"/>
      <c r="G494" s="60"/>
      <c r="H494" s="15"/>
      <c r="I494" s="6"/>
      <c r="J494" s="23"/>
      <c r="K494" s="23"/>
      <c r="L494" s="7"/>
      <c r="M494" s="8"/>
      <c r="N494" s="21"/>
      <c r="O494" s="10"/>
      <c r="P494" s="10"/>
      <c r="Q494" s="11"/>
      <c r="R494" s="43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</row>
    <row r="495" spans="1:40" ht="22.5" customHeight="1" x14ac:dyDescent="0.55000000000000004">
      <c r="A495" s="5">
        <v>1000</v>
      </c>
      <c r="B495" s="52" t="s">
        <v>66</v>
      </c>
      <c r="C495" s="59"/>
      <c r="D495" s="60"/>
      <c r="E495" s="60"/>
      <c r="F495" s="60"/>
      <c r="G495" s="60"/>
      <c r="H495" s="15"/>
      <c r="I495" s="6"/>
      <c r="J495" s="6"/>
      <c r="K495" s="6"/>
      <c r="L495" s="6"/>
      <c r="M495" s="8"/>
      <c r="N495" s="21"/>
      <c r="O495" s="10"/>
      <c r="P495" s="10"/>
      <c r="Q495" s="11"/>
      <c r="R495" s="43"/>
      <c r="V495" s="14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</row>
    <row r="496" spans="1:40" ht="22.5" customHeight="1" x14ac:dyDescent="0.55000000000000004">
      <c r="A496" s="5">
        <v>1000</v>
      </c>
      <c r="B496" s="52" t="s">
        <v>66</v>
      </c>
      <c r="C496" s="59"/>
      <c r="D496" s="60"/>
      <c r="E496" s="60"/>
      <c r="F496" s="60"/>
      <c r="G496" s="60"/>
      <c r="H496" s="15"/>
      <c r="I496" s="6"/>
      <c r="J496" s="6"/>
      <c r="K496" s="6"/>
      <c r="L496" s="6"/>
      <c r="M496" s="8"/>
      <c r="N496" s="21"/>
      <c r="O496" s="10"/>
      <c r="P496" s="10"/>
      <c r="Q496" s="11"/>
      <c r="R496" s="43"/>
      <c r="V496" s="14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</row>
    <row r="497" spans="1:40" ht="22.5" customHeight="1" x14ac:dyDescent="0.55000000000000004">
      <c r="A497" s="5">
        <v>1000</v>
      </c>
      <c r="B497" s="52" t="s">
        <v>66</v>
      </c>
      <c r="C497" s="59"/>
      <c r="D497" s="60"/>
      <c r="E497" s="60"/>
      <c r="F497" s="60"/>
      <c r="G497" s="60"/>
      <c r="H497" s="15"/>
      <c r="I497" s="6"/>
      <c r="J497" s="6"/>
      <c r="K497" s="6"/>
      <c r="L497" s="7"/>
      <c r="M497" s="8"/>
      <c r="N497" s="21"/>
      <c r="O497" s="10"/>
      <c r="P497" s="10"/>
      <c r="Q497" s="11"/>
      <c r="R497" s="43"/>
      <c r="V497" s="14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</row>
    <row r="498" spans="1:40" x14ac:dyDescent="0.55000000000000004">
      <c r="A498" s="5">
        <v>1000</v>
      </c>
      <c r="B498" s="52" t="s">
        <v>66</v>
      </c>
      <c r="C498" s="59"/>
      <c r="D498" s="60"/>
      <c r="E498" s="60"/>
      <c r="F498" s="60"/>
      <c r="G498" s="60"/>
      <c r="H498" s="15"/>
      <c r="I498" s="6"/>
      <c r="J498" s="6"/>
      <c r="K498" s="6"/>
      <c r="L498" s="7"/>
      <c r="M498" s="8"/>
      <c r="N498" s="21"/>
      <c r="O498" s="10"/>
      <c r="P498" s="10"/>
      <c r="Q498" s="11"/>
      <c r="R498" s="43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</row>
    <row r="499" spans="1:40" x14ac:dyDescent="0.55000000000000004">
      <c r="A499" s="5">
        <v>1000</v>
      </c>
      <c r="B499" s="52" t="s">
        <v>66</v>
      </c>
      <c r="C499" s="59"/>
      <c r="D499" s="60"/>
      <c r="E499" s="60"/>
      <c r="F499" s="60"/>
      <c r="G499" s="60"/>
      <c r="H499" s="15"/>
      <c r="I499" s="6"/>
      <c r="J499" s="6"/>
      <c r="K499" s="6"/>
      <c r="L499" s="6"/>
      <c r="M499" s="8"/>
      <c r="N499" s="21"/>
      <c r="O499" s="10"/>
      <c r="P499" s="10"/>
      <c r="Q499" s="11"/>
      <c r="R499" s="43"/>
      <c r="V499" s="14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</row>
    <row r="500" spans="1:40" x14ac:dyDescent="0.55000000000000004">
      <c r="A500" s="5">
        <v>1000</v>
      </c>
      <c r="B500" s="52" t="s">
        <v>66</v>
      </c>
      <c r="C500" s="59"/>
      <c r="D500" s="60"/>
      <c r="E500" s="60"/>
      <c r="F500" s="60"/>
      <c r="G500" s="60"/>
      <c r="H500" s="15"/>
      <c r="I500" s="6"/>
      <c r="J500" s="6"/>
      <c r="K500" s="6"/>
      <c r="L500" s="6"/>
      <c r="M500" s="8"/>
      <c r="N500" s="21"/>
      <c r="O500" s="10"/>
      <c r="P500" s="10"/>
      <c r="Q500" s="11"/>
      <c r="R500" s="43"/>
      <c r="V500" s="14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</row>
    <row r="501" spans="1:40" ht="22.5" customHeight="1" x14ac:dyDescent="0.55000000000000004">
      <c r="A501" s="5">
        <v>1000</v>
      </c>
      <c r="B501" s="52" t="s">
        <v>66</v>
      </c>
      <c r="C501" s="59"/>
      <c r="D501" s="60"/>
      <c r="E501" s="60"/>
      <c r="F501" s="60"/>
      <c r="G501" s="60"/>
      <c r="H501" s="15"/>
      <c r="I501" s="6"/>
      <c r="J501" s="6"/>
      <c r="K501" s="7"/>
      <c r="L501" s="7"/>
      <c r="M501" s="8"/>
      <c r="N501" s="21"/>
      <c r="O501" s="10"/>
      <c r="P501" s="10"/>
      <c r="Q501" s="11"/>
      <c r="R501" s="43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</row>
    <row r="502" spans="1:40" ht="22.5" customHeight="1" x14ac:dyDescent="0.55000000000000004">
      <c r="A502" s="5">
        <v>1000</v>
      </c>
      <c r="B502" s="52" t="s">
        <v>66</v>
      </c>
      <c r="C502" s="59"/>
      <c r="D502" s="60"/>
      <c r="E502" s="60"/>
      <c r="F502" s="60"/>
      <c r="G502" s="60"/>
      <c r="H502" s="15"/>
      <c r="I502" s="6"/>
      <c r="J502" s="6"/>
      <c r="K502" s="6"/>
      <c r="L502" s="6"/>
      <c r="M502" s="8"/>
      <c r="N502" s="21"/>
      <c r="O502" s="10"/>
      <c r="P502" s="10"/>
      <c r="Q502" s="11"/>
      <c r="R502" s="43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</row>
    <row r="503" spans="1:40" ht="22.5" customHeight="1" x14ac:dyDescent="0.55000000000000004">
      <c r="A503" s="5">
        <v>1000</v>
      </c>
      <c r="B503" s="52" t="s">
        <v>66</v>
      </c>
      <c r="C503" s="59"/>
      <c r="D503" s="60"/>
      <c r="E503" s="60"/>
      <c r="F503" s="60"/>
      <c r="G503" s="60"/>
      <c r="H503" s="15"/>
      <c r="I503" s="6"/>
      <c r="J503" s="6"/>
      <c r="K503" s="6"/>
      <c r="L503" s="7"/>
      <c r="M503" s="8"/>
      <c r="N503" s="21"/>
      <c r="O503" s="10"/>
      <c r="P503" s="10"/>
      <c r="Q503" s="11"/>
      <c r="R503" s="43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</row>
    <row r="504" spans="1:40" ht="22.5" customHeight="1" x14ac:dyDescent="0.55000000000000004">
      <c r="A504" s="5">
        <v>1000</v>
      </c>
      <c r="B504" s="52" t="s">
        <v>66</v>
      </c>
      <c r="C504" s="59"/>
      <c r="D504" s="60"/>
      <c r="E504" s="60"/>
      <c r="F504" s="60"/>
      <c r="G504" s="60"/>
      <c r="H504" s="15"/>
      <c r="I504" s="6"/>
      <c r="J504" s="6"/>
      <c r="K504" s="6"/>
      <c r="L504" s="6"/>
      <c r="M504" s="8"/>
      <c r="N504" s="21"/>
      <c r="O504" s="10"/>
      <c r="P504" s="10"/>
      <c r="Q504" s="11"/>
      <c r="R504" s="43"/>
      <c r="V504" s="14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</row>
    <row r="505" spans="1:40" ht="22.5" customHeight="1" x14ac:dyDescent="0.55000000000000004">
      <c r="A505" s="5">
        <v>1000</v>
      </c>
      <c r="B505" s="52" t="s">
        <v>66</v>
      </c>
      <c r="C505" s="59"/>
      <c r="D505" s="60"/>
      <c r="E505" s="60"/>
      <c r="F505" s="60"/>
      <c r="G505" s="60"/>
      <c r="H505" s="15"/>
      <c r="I505" s="6"/>
      <c r="J505" s="6"/>
      <c r="K505" s="6"/>
      <c r="L505" s="7"/>
      <c r="M505" s="8"/>
      <c r="N505" s="21"/>
      <c r="O505" s="10"/>
      <c r="P505" s="10"/>
      <c r="Q505" s="11"/>
      <c r="R505" s="43"/>
      <c r="V505" s="14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</row>
    <row r="506" spans="1:40" ht="22.5" customHeight="1" x14ac:dyDescent="0.55000000000000004">
      <c r="A506" s="5">
        <v>1000</v>
      </c>
      <c r="B506" s="52" t="s">
        <v>66</v>
      </c>
      <c r="C506" s="59"/>
      <c r="D506" s="60"/>
      <c r="E506" s="60"/>
      <c r="F506" s="60"/>
      <c r="G506" s="60"/>
      <c r="H506" s="15"/>
      <c r="I506" s="6"/>
      <c r="J506" s="6"/>
      <c r="K506" s="6"/>
      <c r="L506" s="7"/>
      <c r="M506" s="8"/>
      <c r="N506" s="21"/>
      <c r="O506" s="10"/>
      <c r="P506" s="10"/>
      <c r="Q506" s="11"/>
      <c r="R506" s="43"/>
      <c r="V506" s="14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</row>
    <row r="507" spans="1:40" ht="22.5" customHeight="1" x14ac:dyDescent="0.55000000000000004">
      <c r="A507" s="5">
        <v>1000</v>
      </c>
      <c r="B507" s="52" t="s">
        <v>66</v>
      </c>
      <c r="C507" s="59"/>
      <c r="D507" s="60"/>
      <c r="E507" s="60"/>
      <c r="F507" s="60"/>
      <c r="G507" s="60"/>
      <c r="H507" s="15"/>
      <c r="I507" s="6"/>
      <c r="J507" s="6"/>
      <c r="K507" s="6"/>
      <c r="L507" s="6"/>
      <c r="M507" s="8"/>
      <c r="N507" s="21"/>
      <c r="O507" s="10"/>
      <c r="P507" s="10"/>
      <c r="Q507" s="11"/>
      <c r="R507" s="43"/>
      <c r="V507" s="14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</row>
    <row r="508" spans="1:40" ht="22.5" customHeight="1" x14ac:dyDescent="0.55000000000000004">
      <c r="A508" s="5">
        <v>1000</v>
      </c>
      <c r="B508" s="52" t="s">
        <v>66</v>
      </c>
      <c r="C508" s="59"/>
      <c r="D508" s="60"/>
      <c r="E508" s="60"/>
      <c r="F508" s="60"/>
      <c r="G508" s="60"/>
      <c r="H508" s="15"/>
      <c r="I508" s="6"/>
      <c r="J508" s="7"/>
      <c r="K508" s="7"/>
      <c r="L508" s="6"/>
      <c r="M508" s="8"/>
      <c r="N508" s="21"/>
      <c r="O508" s="10"/>
      <c r="P508" s="10"/>
      <c r="Q508" s="11"/>
      <c r="R508" s="43"/>
      <c r="V508" s="14"/>
    </row>
    <row r="509" spans="1:40" ht="22.5" customHeight="1" x14ac:dyDescent="0.55000000000000004">
      <c r="A509" s="5">
        <v>1000</v>
      </c>
      <c r="B509" s="52" t="s">
        <v>66</v>
      </c>
      <c r="C509" s="59"/>
      <c r="D509" s="60"/>
      <c r="E509" s="60"/>
      <c r="F509" s="60"/>
      <c r="G509" s="60"/>
      <c r="H509" s="15"/>
      <c r="I509" s="6"/>
      <c r="J509" s="6"/>
      <c r="K509" s="6"/>
      <c r="L509" s="7"/>
      <c r="M509" s="8"/>
      <c r="N509" s="21"/>
      <c r="O509" s="10"/>
      <c r="P509" s="10"/>
      <c r="Q509" s="11"/>
      <c r="R509" s="43"/>
    </row>
    <row r="510" spans="1:40" ht="22.5" customHeight="1" x14ac:dyDescent="0.55000000000000004">
      <c r="A510" s="5">
        <v>1000</v>
      </c>
      <c r="B510" s="52" t="s">
        <v>66</v>
      </c>
      <c r="C510" s="59"/>
      <c r="D510" s="60"/>
      <c r="E510" s="60"/>
      <c r="F510" s="60"/>
      <c r="G510" s="60"/>
      <c r="H510" s="15"/>
      <c r="I510" s="6"/>
      <c r="J510" s="6"/>
      <c r="K510" s="6"/>
      <c r="L510" s="27"/>
      <c r="M510" s="8"/>
      <c r="N510" s="21"/>
      <c r="O510" s="10"/>
      <c r="P510" s="10"/>
      <c r="Q510" s="11"/>
      <c r="R510" s="43"/>
      <c r="V510" s="14"/>
    </row>
    <row r="511" spans="1:40" ht="22.5" customHeight="1" x14ac:dyDescent="0.55000000000000004">
      <c r="A511" s="5">
        <v>1000</v>
      </c>
      <c r="B511" s="52" t="s">
        <v>66</v>
      </c>
      <c r="C511" s="59"/>
      <c r="D511" s="60"/>
      <c r="E511" s="60"/>
      <c r="F511" s="60"/>
      <c r="G511" s="60"/>
      <c r="H511" s="15"/>
      <c r="I511" s="6"/>
      <c r="J511" s="6"/>
      <c r="K511" s="6"/>
      <c r="L511" s="6"/>
      <c r="M511" s="8"/>
      <c r="N511" s="21"/>
      <c r="O511" s="10"/>
      <c r="P511" s="10"/>
      <c r="Q511" s="11"/>
      <c r="R511" s="43"/>
    </row>
    <row r="512" spans="1:40" ht="22.5" customHeight="1" x14ac:dyDescent="0.55000000000000004">
      <c r="A512" s="5">
        <v>1000</v>
      </c>
      <c r="B512" s="52" t="s">
        <v>66</v>
      </c>
      <c r="C512" s="59"/>
      <c r="D512" s="60"/>
      <c r="E512" s="60"/>
      <c r="F512" s="60"/>
      <c r="G512" s="60"/>
      <c r="H512" s="15"/>
      <c r="I512" s="6"/>
      <c r="J512" s="6"/>
      <c r="K512" s="6"/>
      <c r="L512" s="7"/>
      <c r="M512" s="8"/>
      <c r="N512" s="21"/>
      <c r="O512" s="10"/>
      <c r="P512" s="10"/>
      <c r="Q512" s="11"/>
      <c r="R512" s="43"/>
      <c r="V512" s="14"/>
    </row>
    <row r="513" spans="1:22" ht="22.5" customHeight="1" x14ac:dyDescent="0.55000000000000004">
      <c r="A513" s="5">
        <v>1000</v>
      </c>
      <c r="B513" s="52" t="s">
        <v>66</v>
      </c>
      <c r="C513" s="59"/>
      <c r="D513" s="60"/>
      <c r="E513" s="60"/>
      <c r="F513" s="60"/>
      <c r="G513" s="60"/>
      <c r="H513" s="15"/>
      <c r="I513" s="6"/>
      <c r="J513" s="6"/>
      <c r="K513" s="6"/>
      <c r="L513" s="27"/>
      <c r="M513" s="8"/>
      <c r="N513" s="21"/>
      <c r="O513" s="10"/>
      <c r="P513" s="10"/>
      <c r="Q513" s="11"/>
      <c r="R513" s="43"/>
    </row>
    <row r="514" spans="1:22" ht="22.5" customHeight="1" x14ac:dyDescent="0.55000000000000004">
      <c r="A514" s="5">
        <v>1000</v>
      </c>
      <c r="B514" s="52" t="s">
        <v>66</v>
      </c>
      <c r="C514" s="59"/>
      <c r="D514" s="60"/>
      <c r="E514" s="60"/>
      <c r="F514" s="60"/>
      <c r="G514" s="60"/>
      <c r="H514" s="15"/>
      <c r="I514" s="6"/>
      <c r="J514" s="6"/>
      <c r="K514" s="6"/>
      <c r="L514" s="7"/>
      <c r="M514" s="8"/>
      <c r="N514" s="21"/>
      <c r="O514" s="10"/>
      <c r="P514" s="10"/>
      <c r="Q514" s="11"/>
      <c r="R514" s="43"/>
    </row>
    <row r="515" spans="1:22" ht="22.5" customHeight="1" x14ac:dyDescent="0.55000000000000004">
      <c r="A515" s="5">
        <v>1000</v>
      </c>
      <c r="B515" s="52" t="s">
        <v>66</v>
      </c>
      <c r="C515" s="59"/>
      <c r="D515" s="60"/>
      <c r="E515" s="60"/>
      <c r="F515" s="60"/>
      <c r="G515" s="60"/>
      <c r="H515" s="15"/>
      <c r="I515" s="6"/>
      <c r="J515" s="6"/>
      <c r="K515" s="6"/>
      <c r="L515" s="6"/>
      <c r="M515" s="8"/>
      <c r="N515" s="21"/>
      <c r="O515" s="10"/>
      <c r="P515" s="10"/>
      <c r="Q515" s="11"/>
      <c r="R515" s="43"/>
    </row>
    <row r="516" spans="1:22" ht="22.5" customHeight="1" x14ac:dyDescent="0.55000000000000004">
      <c r="A516" s="5">
        <v>1000</v>
      </c>
      <c r="B516" s="52" t="s">
        <v>66</v>
      </c>
      <c r="C516" s="59"/>
      <c r="D516" s="60"/>
      <c r="E516" s="60"/>
      <c r="F516" s="60"/>
      <c r="G516" s="60"/>
      <c r="H516" s="15"/>
      <c r="I516" s="6"/>
      <c r="J516" s="6"/>
      <c r="K516" s="6"/>
      <c r="L516" s="7"/>
      <c r="M516" s="8"/>
      <c r="N516" s="21"/>
      <c r="O516" s="10"/>
      <c r="P516" s="10"/>
      <c r="Q516" s="11"/>
      <c r="R516" s="43"/>
      <c r="V516" s="14"/>
    </row>
    <row r="517" spans="1:22" ht="22.5" customHeight="1" x14ac:dyDescent="0.55000000000000004">
      <c r="A517" s="5">
        <v>1000</v>
      </c>
      <c r="B517" s="52" t="s">
        <v>66</v>
      </c>
      <c r="C517" s="59"/>
      <c r="D517" s="60"/>
      <c r="E517" s="60"/>
      <c r="F517" s="60"/>
      <c r="G517" s="60"/>
      <c r="H517" s="15"/>
      <c r="I517" s="6"/>
      <c r="J517" s="6"/>
      <c r="K517" s="6"/>
      <c r="L517" s="27"/>
      <c r="M517" s="8"/>
      <c r="N517" s="21"/>
      <c r="O517" s="10"/>
      <c r="P517" s="10"/>
      <c r="Q517" s="11"/>
      <c r="R517" s="43"/>
      <c r="V517" s="14"/>
    </row>
    <row r="518" spans="1:22" ht="22.5" customHeight="1" x14ac:dyDescent="0.55000000000000004">
      <c r="A518" s="5">
        <v>1000</v>
      </c>
      <c r="B518" s="52" t="s">
        <v>66</v>
      </c>
      <c r="C518" s="59"/>
      <c r="D518" s="60"/>
      <c r="E518" s="60"/>
      <c r="F518" s="60"/>
      <c r="G518" s="60"/>
      <c r="H518" s="15"/>
      <c r="I518" s="6"/>
      <c r="J518" s="6"/>
      <c r="K518" s="6"/>
      <c r="L518" s="7"/>
      <c r="M518" s="8"/>
      <c r="N518" s="21"/>
      <c r="O518" s="10"/>
      <c r="P518" s="10"/>
      <c r="Q518" s="11"/>
      <c r="R518" s="43"/>
      <c r="V518" s="14"/>
    </row>
    <row r="519" spans="1:22" ht="22.5" customHeight="1" x14ac:dyDescent="0.55000000000000004">
      <c r="A519" s="5">
        <v>1000</v>
      </c>
      <c r="B519" s="52" t="s">
        <v>66</v>
      </c>
      <c r="C519" s="59"/>
      <c r="D519" s="60"/>
      <c r="E519" s="60"/>
      <c r="F519" s="60"/>
      <c r="G519" s="60"/>
      <c r="H519" s="15"/>
      <c r="I519" s="6"/>
      <c r="J519" s="6"/>
      <c r="K519" s="6"/>
      <c r="L519" s="7"/>
      <c r="M519" s="8"/>
      <c r="N519" s="21"/>
      <c r="O519" s="10"/>
      <c r="P519" s="10"/>
      <c r="Q519" s="11"/>
      <c r="R519" s="43"/>
      <c r="V519" s="14"/>
    </row>
    <row r="520" spans="1:22" ht="22.5" customHeight="1" x14ac:dyDescent="0.55000000000000004">
      <c r="A520" s="5">
        <v>1000</v>
      </c>
      <c r="B520" s="52" t="s">
        <v>66</v>
      </c>
      <c r="C520" s="59"/>
      <c r="D520" s="60"/>
      <c r="E520" s="60"/>
      <c r="F520" s="60"/>
      <c r="G520" s="60"/>
      <c r="H520" s="15"/>
      <c r="I520" s="6"/>
      <c r="J520" s="6"/>
      <c r="K520" s="6"/>
      <c r="L520" s="6"/>
      <c r="M520" s="8"/>
      <c r="N520" s="21"/>
      <c r="O520" s="10"/>
      <c r="P520" s="10"/>
      <c r="Q520" s="11"/>
      <c r="R520" s="43"/>
      <c r="V520" s="14"/>
    </row>
    <row r="521" spans="1:22" ht="22.5" customHeight="1" x14ac:dyDescent="0.55000000000000004">
      <c r="A521" s="5"/>
      <c r="B521" s="52"/>
      <c r="C521" s="59"/>
      <c r="D521" s="60"/>
      <c r="E521" s="60"/>
      <c r="F521" s="60"/>
      <c r="G521" s="60"/>
      <c r="H521" s="15"/>
      <c r="I521" s="6"/>
      <c r="J521" s="6"/>
      <c r="K521" s="6"/>
      <c r="L521" s="7"/>
      <c r="M521" s="8"/>
      <c r="N521" s="21"/>
      <c r="O521" s="10"/>
      <c r="P521" s="10"/>
      <c r="Q521" s="11"/>
      <c r="R521" s="43"/>
    </row>
    <row r="522" spans="1:22" ht="22.5" customHeight="1" x14ac:dyDescent="0.55000000000000004">
      <c r="A522" s="5"/>
      <c r="B522" s="52"/>
      <c r="C522" s="59"/>
      <c r="D522" s="60"/>
      <c r="E522" s="60"/>
      <c r="F522" s="60"/>
      <c r="G522" s="60"/>
      <c r="H522" s="15"/>
      <c r="I522" s="6"/>
      <c r="J522" s="6"/>
      <c r="K522" s="6"/>
      <c r="L522" s="27"/>
      <c r="M522" s="8"/>
      <c r="N522" s="21"/>
      <c r="O522" s="10"/>
      <c r="P522" s="10"/>
      <c r="Q522" s="11"/>
      <c r="R522" s="43"/>
      <c r="V522" s="14"/>
    </row>
    <row r="523" spans="1:22" ht="22.5" customHeight="1" x14ac:dyDescent="0.55000000000000004">
      <c r="A523" s="5"/>
      <c r="B523" s="52"/>
      <c r="C523" s="59"/>
      <c r="D523" s="60"/>
      <c r="E523" s="60"/>
      <c r="F523" s="60"/>
      <c r="G523" s="60"/>
      <c r="H523" s="15"/>
      <c r="I523" s="6"/>
      <c r="J523" s="6"/>
      <c r="K523" s="6"/>
      <c r="L523" s="7"/>
      <c r="M523" s="8"/>
      <c r="N523" s="21"/>
      <c r="O523" s="10"/>
      <c r="P523" s="10"/>
      <c r="Q523" s="11"/>
      <c r="R523" s="43"/>
    </row>
    <row r="524" spans="1:22" ht="22.5" customHeight="1" x14ac:dyDescent="0.55000000000000004">
      <c r="A524" s="5"/>
      <c r="B524" s="52"/>
      <c r="C524" s="59"/>
      <c r="D524" s="60"/>
      <c r="E524" s="60"/>
      <c r="F524" s="60"/>
      <c r="G524" s="60"/>
      <c r="H524" s="15"/>
      <c r="I524" s="6"/>
      <c r="J524" s="6"/>
      <c r="K524" s="6"/>
      <c r="L524" s="7"/>
      <c r="M524" s="8"/>
      <c r="N524" s="21"/>
      <c r="O524" s="10"/>
      <c r="P524" s="10"/>
      <c r="Q524" s="11"/>
      <c r="R524" s="43"/>
      <c r="V524" s="14"/>
    </row>
    <row r="525" spans="1:22" ht="22.5" customHeight="1" x14ac:dyDescent="0.55000000000000004">
      <c r="A525" s="5"/>
      <c r="B525" s="52"/>
      <c r="C525" s="59"/>
      <c r="D525" s="60"/>
      <c r="E525" s="60"/>
      <c r="F525" s="60"/>
      <c r="G525" s="60"/>
      <c r="H525" s="15"/>
      <c r="I525" s="6"/>
      <c r="J525" s="6"/>
      <c r="K525" s="6"/>
      <c r="L525" s="6"/>
      <c r="M525" s="8"/>
      <c r="N525" s="21"/>
      <c r="O525" s="10"/>
      <c r="P525" s="10"/>
      <c r="Q525" s="11"/>
      <c r="R525" s="43"/>
    </row>
    <row r="526" spans="1:22" ht="22.5" customHeight="1" x14ac:dyDescent="0.55000000000000004">
      <c r="A526" s="5"/>
      <c r="B526" s="52"/>
      <c r="C526" s="59"/>
      <c r="D526" s="60"/>
      <c r="E526" s="60"/>
      <c r="F526" s="60"/>
      <c r="G526" s="60"/>
      <c r="H526" s="15"/>
      <c r="I526" s="6"/>
      <c r="J526" s="7"/>
      <c r="K526" s="7"/>
      <c r="L526" s="7"/>
      <c r="M526" s="8"/>
      <c r="N526" s="21"/>
      <c r="O526" s="10"/>
      <c r="P526" s="10"/>
      <c r="Q526" s="11"/>
      <c r="R526" s="43"/>
    </row>
    <row r="527" spans="1:22" ht="22.5" customHeight="1" x14ac:dyDescent="0.55000000000000004">
      <c r="A527" s="5"/>
      <c r="B527" s="52"/>
      <c r="C527" s="59"/>
      <c r="D527" s="60"/>
      <c r="E527" s="60"/>
      <c r="F527" s="60"/>
      <c r="G527" s="60"/>
      <c r="H527" s="15"/>
      <c r="I527" s="6"/>
      <c r="J527" s="6"/>
      <c r="K527" s="6"/>
      <c r="L527" s="7"/>
      <c r="M527" s="8"/>
      <c r="N527" s="21"/>
      <c r="O527" s="10"/>
      <c r="P527" s="10"/>
      <c r="Q527" s="11"/>
      <c r="R527" s="43"/>
    </row>
    <row r="528" spans="1:22" ht="22.5" customHeight="1" x14ac:dyDescent="0.55000000000000004">
      <c r="A528" s="5"/>
      <c r="B528" s="52"/>
      <c r="C528" s="59"/>
      <c r="D528" s="60"/>
      <c r="E528" s="60"/>
      <c r="F528" s="60"/>
      <c r="G528" s="60"/>
      <c r="H528" s="15"/>
      <c r="I528" s="6"/>
      <c r="J528" s="6"/>
      <c r="K528" s="6"/>
      <c r="L528" s="27"/>
      <c r="M528" s="8"/>
      <c r="N528" s="21"/>
      <c r="O528" s="10"/>
      <c r="P528" s="10"/>
      <c r="Q528" s="11"/>
      <c r="R528" s="43"/>
      <c r="V528" s="14"/>
    </row>
    <row r="529" spans="1:23" ht="22.5" customHeight="1" x14ac:dyDescent="0.55000000000000004">
      <c r="A529" s="5"/>
      <c r="B529" s="52"/>
      <c r="C529" s="59"/>
      <c r="D529" s="60"/>
      <c r="E529" s="60"/>
      <c r="F529" s="60"/>
      <c r="G529" s="60"/>
      <c r="H529" s="15"/>
      <c r="I529" s="6"/>
      <c r="J529" s="7"/>
      <c r="K529" s="7"/>
      <c r="L529" s="7"/>
      <c r="M529" s="8"/>
      <c r="N529" s="21"/>
      <c r="O529" s="10"/>
      <c r="P529" s="10"/>
      <c r="Q529" s="11"/>
      <c r="R529" s="43"/>
      <c r="V529" s="14"/>
    </row>
    <row r="530" spans="1:23" ht="22.5" customHeight="1" x14ac:dyDescent="0.55000000000000004">
      <c r="A530" s="5"/>
      <c r="B530" s="52"/>
      <c r="C530" s="59"/>
      <c r="D530" s="60"/>
      <c r="E530" s="60"/>
      <c r="F530" s="60"/>
      <c r="G530" s="60"/>
      <c r="H530" s="15"/>
      <c r="I530" s="6"/>
      <c r="J530" s="6"/>
      <c r="K530" s="6"/>
      <c r="L530" s="6"/>
      <c r="M530" s="8"/>
      <c r="N530" s="28"/>
      <c r="O530" s="10"/>
      <c r="P530" s="10"/>
      <c r="Q530" s="11"/>
      <c r="R530" s="43"/>
      <c r="V530" s="14"/>
    </row>
    <row r="531" spans="1:23" ht="22.5" customHeight="1" x14ac:dyDescent="0.55000000000000004">
      <c r="A531" s="5"/>
      <c r="B531" s="52"/>
      <c r="C531" s="59"/>
      <c r="D531" s="60"/>
      <c r="E531" s="60"/>
      <c r="F531" s="60"/>
      <c r="G531" s="60"/>
      <c r="H531" s="15"/>
      <c r="I531" s="6"/>
      <c r="J531" s="6"/>
      <c r="K531" s="6"/>
      <c r="L531" s="6"/>
      <c r="M531" s="8"/>
      <c r="N531" s="28"/>
      <c r="O531" s="10"/>
      <c r="P531" s="10"/>
      <c r="Q531" s="11"/>
      <c r="R531" s="43"/>
    </row>
    <row r="532" spans="1:23" ht="22.5" customHeight="1" x14ac:dyDescent="0.55000000000000004">
      <c r="A532" s="5"/>
      <c r="B532" s="52"/>
      <c r="C532" s="59"/>
      <c r="D532" s="60"/>
      <c r="E532" s="60"/>
      <c r="F532" s="60"/>
      <c r="G532" s="60"/>
      <c r="H532" s="15"/>
      <c r="I532" s="6"/>
      <c r="J532" s="6"/>
      <c r="K532" s="6"/>
      <c r="L532" s="27"/>
      <c r="M532" s="8"/>
      <c r="N532" s="28"/>
      <c r="O532" s="10"/>
      <c r="P532" s="10"/>
      <c r="Q532" s="11"/>
      <c r="R532" s="43"/>
      <c r="V532" s="14"/>
    </row>
    <row r="533" spans="1:23" ht="22.5" customHeight="1" x14ac:dyDescent="0.55000000000000004">
      <c r="A533" s="5"/>
      <c r="B533" s="52"/>
      <c r="C533" s="59"/>
      <c r="D533" s="60"/>
      <c r="E533" s="60"/>
      <c r="F533" s="60"/>
      <c r="G533" s="60"/>
      <c r="H533" s="15"/>
      <c r="I533" s="6"/>
      <c r="J533" s="6"/>
      <c r="K533" s="6"/>
      <c r="L533" s="6"/>
      <c r="M533" s="8"/>
      <c r="N533" s="28"/>
      <c r="O533" s="10"/>
      <c r="P533" s="10"/>
      <c r="Q533" s="11"/>
      <c r="R533" s="43"/>
    </row>
    <row r="534" spans="1:23" x14ac:dyDescent="0.55000000000000004">
      <c r="A534" s="5"/>
      <c r="B534" s="52"/>
      <c r="C534" s="59"/>
      <c r="D534" s="60"/>
      <c r="E534" s="60"/>
      <c r="F534" s="60"/>
      <c r="G534" s="60"/>
      <c r="H534" s="15"/>
      <c r="I534" s="6"/>
      <c r="J534" s="6"/>
      <c r="K534" s="6"/>
      <c r="L534" s="24"/>
      <c r="M534" s="8"/>
      <c r="N534" s="28"/>
      <c r="O534" s="10"/>
      <c r="P534" s="10"/>
      <c r="Q534" s="11"/>
      <c r="R534" s="43"/>
      <c r="V534" s="14"/>
    </row>
    <row r="535" spans="1:23" x14ac:dyDescent="0.55000000000000004">
      <c r="A535" s="5"/>
      <c r="B535" s="52"/>
      <c r="C535" s="59"/>
      <c r="D535" s="60"/>
      <c r="E535" s="60"/>
      <c r="F535" s="60"/>
      <c r="G535" s="60"/>
      <c r="H535" s="15"/>
      <c r="I535" s="6"/>
      <c r="J535" s="6"/>
      <c r="K535" s="6"/>
      <c r="L535" s="24"/>
      <c r="M535" s="8"/>
      <c r="N535" s="28"/>
      <c r="O535" s="10"/>
      <c r="P535" s="10"/>
      <c r="Q535" s="11"/>
      <c r="R535" s="43"/>
      <c r="V535" s="14"/>
    </row>
    <row r="536" spans="1:23" x14ac:dyDescent="0.55000000000000004">
      <c r="A536" s="5"/>
      <c r="B536" s="52"/>
      <c r="C536" s="59"/>
      <c r="D536" s="60"/>
      <c r="E536" s="60"/>
      <c r="F536" s="60"/>
      <c r="G536" s="60"/>
      <c r="H536" s="15"/>
      <c r="I536" s="6"/>
      <c r="J536" s="6"/>
      <c r="K536" s="6"/>
      <c r="L536" s="24"/>
      <c r="M536" s="8"/>
      <c r="N536" s="21"/>
      <c r="O536" s="10"/>
      <c r="P536" s="10"/>
      <c r="Q536" s="11"/>
      <c r="R536" s="43"/>
    </row>
    <row r="537" spans="1:23" ht="22.5" customHeight="1" x14ac:dyDescent="0.55000000000000004">
      <c r="A537" s="5"/>
      <c r="B537" s="52"/>
      <c r="C537" s="59"/>
      <c r="D537" s="60"/>
      <c r="E537" s="60"/>
      <c r="F537" s="60"/>
      <c r="G537" s="60"/>
      <c r="H537" s="15"/>
      <c r="I537" s="6"/>
      <c r="J537" s="6"/>
      <c r="K537" s="6"/>
      <c r="L537" s="6"/>
      <c r="M537" s="8"/>
      <c r="N537" s="21"/>
      <c r="O537" s="10"/>
      <c r="P537" s="10"/>
      <c r="Q537" s="11"/>
      <c r="R537" s="43"/>
    </row>
    <row r="538" spans="1:23" ht="22.5" customHeight="1" x14ac:dyDescent="0.55000000000000004">
      <c r="A538" s="5"/>
      <c r="B538" s="52"/>
      <c r="C538" s="59"/>
      <c r="D538" s="60"/>
      <c r="E538" s="60"/>
      <c r="F538" s="60"/>
      <c r="G538" s="60"/>
      <c r="H538" s="15"/>
      <c r="I538" s="6"/>
      <c r="J538" s="7"/>
      <c r="K538" s="7"/>
      <c r="L538" s="24"/>
      <c r="M538" s="8"/>
      <c r="N538" s="21"/>
      <c r="O538" s="10"/>
      <c r="P538" s="10"/>
      <c r="Q538" s="11"/>
      <c r="R538" s="43"/>
    </row>
    <row r="539" spans="1:23" ht="22.5" customHeight="1" x14ac:dyDescent="0.55000000000000004">
      <c r="A539" s="5"/>
      <c r="B539" s="52"/>
      <c r="C539" s="59"/>
      <c r="D539" s="60"/>
      <c r="E539" s="60"/>
      <c r="F539" s="60"/>
      <c r="G539" s="60"/>
      <c r="H539" s="15"/>
      <c r="I539" s="6"/>
      <c r="J539" s="7"/>
      <c r="K539" s="7"/>
      <c r="L539" s="7"/>
      <c r="M539" s="8"/>
      <c r="N539" s="21"/>
      <c r="O539" s="10"/>
      <c r="P539" s="10"/>
      <c r="Q539" s="11"/>
      <c r="R539" s="43"/>
      <c r="V539" s="14"/>
    </row>
    <row r="540" spans="1:23" ht="22.5" customHeight="1" x14ac:dyDescent="0.55000000000000004">
      <c r="A540" s="5"/>
      <c r="B540" s="52"/>
      <c r="C540" s="59"/>
      <c r="D540" s="60"/>
      <c r="E540" s="60"/>
      <c r="F540" s="60"/>
      <c r="G540" s="60"/>
      <c r="H540" s="15"/>
      <c r="I540" s="6"/>
      <c r="J540" s="6"/>
      <c r="K540" s="6"/>
      <c r="L540" s="6"/>
      <c r="M540" s="8"/>
      <c r="N540" s="21"/>
      <c r="O540" s="10"/>
      <c r="P540" s="10"/>
      <c r="Q540" s="11"/>
      <c r="R540" s="43"/>
    </row>
    <row r="541" spans="1:23" ht="22.5" customHeight="1" x14ac:dyDescent="0.55000000000000004">
      <c r="A541" s="5"/>
      <c r="B541" s="52"/>
      <c r="C541" s="59"/>
      <c r="D541" s="60"/>
      <c r="E541" s="60"/>
      <c r="F541" s="60"/>
      <c r="G541" s="60"/>
      <c r="H541" s="15"/>
      <c r="I541" s="6"/>
      <c r="J541" s="7"/>
      <c r="K541" s="7"/>
      <c r="L541" s="6"/>
      <c r="M541" s="8"/>
      <c r="N541" s="21"/>
      <c r="O541" s="10"/>
      <c r="P541" s="10"/>
      <c r="Q541" s="11"/>
      <c r="R541" s="43"/>
      <c r="V541" s="14"/>
    </row>
    <row r="542" spans="1:23" ht="22.5" customHeight="1" x14ac:dyDescent="0.55000000000000004">
      <c r="A542" s="5"/>
      <c r="B542" s="52"/>
      <c r="C542" s="59"/>
      <c r="D542" s="60"/>
      <c r="E542" s="60"/>
      <c r="F542" s="60"/>
      <c r="G542" s="60"/>
      <c r="H542" s="15"/>
      <c r="I542" s="6"/>
      <c r="J542" s="7"/>
      <c r="K542" s="7"/>
      <c r="L542" s="7"/>
      <c r="M542" s="8"/>
      <c r="N542" s="21"/>
      <c r="O542" s="10"/>
      <c r="P542" s="10"/>
      <c r="Q542" s="11"/>
      <c r="R542" s="43"/>
    </row>
    <row r="543" spans="1:23" s="13" customFormat="1" ht="22.5" customHeight="1" x14ac:dyDescent="0.55000000000000004">
      <c r="A543" s="5"/>
      <c r="B543" s="52"/>
      <c r="C543" s="59"/>
      <c r="D543" s="60"/>
      <c r="E543" s="60"/>
      <c r="F543" s="60"/>
      <c r="G543" s="60"/>
      <c r="H543" s="15"/>
      <c r="I543" s="6"/>
      <c r="J543" s="6"/>
      <c r="K543" s="6"/>
      <c r="L543" s="6"/>
      <c r="M543" s="8"/>
      <c r="N543" s="21"/>
      <c r="O543" s="10"/>
      <c r="P543" s="128"/>
      <c r="Q543" s="3"/>
      <c r="R543" s="50"/>
      <c r="W543" s="3"/>
    </row>
    <row r="544" spans="1:23" s="13" customFormat="1" ht="22.5" customHeight="1" x14ac:dyDescent="0.55000000000000004">
      <c r="A544" s="5"/>
      <c r="B544" s="52"/>
      <c r="C544" s="59"/>
      <c r="D544" s="60"/>
      <c r="E544" s="60"/>
      <c r="F544" s="60"/>
      <c r="G544" s="60"/>
      <c r="H544" s="15"/>
      <c r="I544" s="6"/>
      <c r="J544" s="7"/>
      <c r="K544" s="7"/>
      <c r="L544" s="6"/>
      <c r="M544" s="8"/>
      <c r="N544" s="21"/>
      <c r="O544" s="10"/>
      <c r="P544" s="128"/>
      <c r="Q544" s="3"/>
      <c r="R544" s="50"/>
      <c r="W544" s="3"/>
    </row>
    <row r="545" spans="1:23" s="13" customFormat="1" ht="22.5" customHeight="1" x14ac:dyDescent="0.55000000000000004">
      <c r="A545" s="5"/>
      <c r="B545" s="52"/>
      <c r="C545" s="59"/>
      <c r="D545" s="60"/>
      <c r="E545" s="60"/>
      <c r="F545" s="60"/>
      <c r="G545" s="60"/>
      <c r="H545" s="15"/>
      <c r="I545" s="6"/>
      <c r="J545" s="7"/>
      <c r="K545" s="7"/>
      <c r="L545" s="7"/>
      <c r="M545" s="8"/>
      <c r="N545" s="21"/>
      <c r="O545" s="10"/>
      <c r="P545" s="128"/>
      <c r="Q545" s="3"/>
      <c r="R545" s="50"/>
      <c r="W545" s="3"/>
    </row>
    <row r="546" spans="1:23" s="13" customFormat="1" ht="22.5" customHeight="1" x14ac:dyDescent="0.55000000000000004">
      <c r="A546" s="5"/>
      <c r="B546" s="52"/>
      <c r="C546" s="59"/>
      <c r="D546" s="60"/>
      <c r="E546" s="60"/>
      <c r="F546" s="60"/>
      <c r="G546" s="60"/>
      <c r="H546" s="15"/>
      <c r="I546" s="6"/>
      <c r="J546" s="6"/>
      <c r="K546" s="6"/>
      <c r="L546" s="6"/>
      <c r="M546" s="8"/>
      <c r="N546" s="21"/>
      <c r="O546" s="10"/>
      <c r="P546" s="128"/>
      <c r="Q546" s="3"/>
      <c r="R546" s="50"/>
      <c r="W546" s="3"/>
    </row>
    <row r="547" spans="1:23" s="13" customFormat="1" ht="22.5" customHeight="1" x14ac:dyDescent="0.55000000000000004">
      <c r="A547" s="5"/>
      <c r="B547" s="52"/>
      <c r="C547" s="59"/>
      <c r="D547" s="60"/>
      <c r="E547" s="60"/>
      <c r="F547" s="60"/>
      <c r="G547" s="60"/>
      <c r="H547" s="15"/>
      <c r="I547" s="6"/>
      <c r="J547" s="7"/>
      <c r="K547" s="7"/>
      <c r="L547" s="6"/>
      <c r="M547" s="8"/>
      <c r="N547" s="21"/>
      <c r="O547" s="10"/>
      <c r="P547" s="128"/>
      <c r="Q547" s="3"/>
      <c r="R547" s="50"/>
      <c r="W547" s="3"/>
    </row>
    <row r="548" spans="1:23" s="13" customFormat="1" ht="22.5" customHeight="1" x14ac:dyDescent="0.55000000000000004">
      <c r="A548" s="5"/>
      <c r="B548" s="52"/>
      <c r="C548" s="59"/>
      <c r="D548" s="60"/>
      <c r="E548" s="60"/>
      <c r="F548" s="60"/>
      <c r="G548" s="60"/>
      <c r="H548" s="15"/>
      <c r="I548" s="6"/>
      <c r="J548" s="7"/>
      <c r="K548" s="7"/>
      <c r="L548" s="7"/>
      <c r="M548" s="8"/>
      <c r="N548" s="21"/>
      <c r="O548" s="10"/>
      <c r="P548" s="128"/>
      <c r="Q548" s="3"/>
      <c r="R548" s="50"/>
      <c r="W548" s="3"/>
    </row>
    <row r="549" spans="1:23" s="13" customFormat="1" ht="22.5" customHeight="1" x14ac:dyDescent="0.55000000000000004">
      <c r="A549" s="5"/>
      <c r="B549" s="52"/>
      <c r="C549" s="59"/>
      <c r="D549" s="60"/>
      <c r="E549" s="60"/>
      <c r="F549" s="60"/>
      <c r="G549" s="60"/>
      <c r="H549" s="15"/>
      <c r="I549" s="6"/>
      <c r="J549" s="6"/>
      <c r="K549" s="6"/>
      <c r="L549" s="6"/>
      <c r="M549" s="8"/>
      <c r="N549" s="21"/>
      <c r="O549" s="10"/>
      <c r="P549" s="128"/>
      <c r="Q549" s="3"/>
      <c r="R549" s="50"/>
      <c r="W549" s="3"/>
    </row>
    <row r="550" spans="1:23" s="13" customFormat="1" ht="22.5" customHeight="1" x14ac:dyDescent="0.55000000000000004">
      <c r="A550" s="5"/>
      <c r="B550" s="52"/>
      <c r="C550" s="59"/>
      <c r="D550" s="60"/>
      <c r="E550" s="60"/>
      <c r="F550" s="60"/>
      <c r="G550" s="60"/>
      <c r="H550" s="15"/>
      <c r="I550" s="6"/>
      <c r="J550" s="6"/>
      <c r="K550" s="6"/>
      <c r="L550" s="7"/>
      <c r="M550" s="8"/>
      <c r="N550" s="21"/>
      <c r="O550" s="10"/>
      <c r="P550" s="128"/>
      <c r="Q550" s="3"/>
      <c r="R550" s="50"/>
      <c r="W550" s="3"/>
    </row>
    <row r="551" spans="1:23" s="13" customFormat="1" ht="22.5" customHeight="1" x14ac:dyDescent="0.55000000000000004">
      <c r="A551" s="5"/>
      <c r="B551" s="52"/>
      <c r="C551" s="59"/>
      <c r="D551" s="60"/>
      <c r="E551" s="60"/>
      <c r="F551" s="60"/>
      <c r="G551" s="60"/>
      <c r="H551" s="15"/>
      <c r="I551" s="6"/>
      <c r="J551" s="6"/>
      <c r="K551" s="6"/>
      <c r="L551" s="6"/>
      <c r="M551" s="8"/>
      <c r="N551" s="21"/>
      <c r="O551" s="10"/>
      <c r="P551" s="128"/>
      <c r="Q551" s="3"/>
      <c r="R551" s="50"/>
      <c r="W551" s="3"/>
    </row>
    <row r="552" spans="1:23" s="13" customFormat="1" ht="22.5" customHeight="1" x14ac:dyDescent="0.55000000000000004">
      <c r="A552" s="5"/>
      <c r="B552" s="52"/>
      <c r="C552" s="59"/>
      <c r="D552" s="60"/>
      <c r="E552" s="60"/>
      <c r="F552" s="60"/>
      <c r="G552" s="60"/>
      <c r="H552" s="15"/>
      <c r="I552" s="6"/>
      <c r="J552" s="6"/>
      <c r="K552" s="6"/>
      <c r="L552" s="6"/>
      <c r="M552" s="8"/>
      <c r="N552" s="21"/>
      <c r="O552" s="10"/>
      <c r="P552" s="128"/>
      <c r="Q552" s="3"/>
      <c r="R552" s="50"/>
      <c r="W552" s="3"/>
    </row>
    <row r="553" spans="1:23" s="13" customFormat="1" ht="22.5" customHeight="1" x14ac:dyDescent="0.55000000000000004">
      <c r="A553" s="5"/>
      <c r="B553" s="52"/>
      <c r="C553" s="59"/>
      <c r="D553" s="60"/>
      <c r="E553" s="60"/>
      <c r="F553" s="60"/>
      <c r="G553" s="60"/>
      <c r="H553" s="15"/>
      <c r="I553" s="6"/>
      <c r="J553" s="6"/>
      <c r="K553" s="6"/>
      <c r="L553" s="6"/>
      <c r="M553" s="8"/>
      <c r="N553" s="21"/>
      <c r="O553" s="10"/>
      <c r="P553" s="128"/>
      <c r="Q553" s="3"/>
      <c r="R553" s="50"/>
      <c r="W553" s="3"/>
    </row>
    <row r="554" spans="1:23" s="13" customFormat="1" ht="22.5" customHeight="1" x14ac:dyDescent="0.55000000000000004">
      <c r="A554" s="5"/>
      <c r="B554" s="52"/>
      <c r="C554" s="59"/>
      <c r="D554" s="60"/>
      <c r="E554" s="60"/>
      <c r="F554" s="60"/>
      <c r="G554" s="60"/>
      <c r="H554" s="15"/>
      <c r="I554" s="6"/>
      <c r="J554" s="6"/>
      <c r="K554" s="7"/>
      <c r="L554" s="6"/>
      <c r="M554" s="8"/>
      <c r="N554" s="9"/>
      <c r="O554" s="10"/>
      <c r="P554" s="128"/>
      <c r="Q554" s="3"/>
      <c r="R554" s="50"/>
      <c r="W554" s="3"/>
    </row>
    <row r="555" spans="1:23" s="13" customFormat="1" ht="22.5" customHeight="1" x14ac:dyDescent="0.55000000000000004">
      <c r="A555" s="5"/>
      <c r="B555" s="52"/>
      <c r="C555" s="59"/>
      <c r="D555" s="60"/>
      <c r="E555" s="60"/>
      <c r="F555" s="60"/>
      <c r="G555" s="60"/>
      <c r="H555" s="15"/>
      <c r="I555" s="6"/>
      <c r="J555" s="6"/>
      <c r="K555" s="7"/>
      <c r="L555" s="6"/>
      <c r="M555" s="8"/>
      <c r="N555" s="21"/>
      <c r="O555" s="10"/>
      <c r="P555" s="128"/>
      <c r="Q555" s="3"/>
      <c r="R555" s="50"/>
      <c r="W555" s="3"/>
    </row>
    <row r="556" spans="1:23" s="13" customFormat="1" ht="22.5" customHeight="1" x14ac:dyDescent="0.55000000000000004">
      <c r="A556" s="5"/>
      <c r="B556" s="52"/>
      <c r="C556" s="59"/>
      <c r="D556" s="60"/>
      <c r="E556" s="60"/>
      <c r="F556" s="60"/>
      <c r="G556" s="60"/>
      <c r="H556" s="15"/>
      <c r="I556" s="6"/>
      <c r="J556" s="6"/>
      <c r="K556" s="7"/>
      <c r="L556" s="6"/>
      <c r="M556" s="8"/>
      <c r="N556" s="21"/>
      <c r="O556" s="10"/>
      <c r="P556" s="128"/>
      <c r="Q556" s="3"/>
      <c r="R556" s="50"/>
      <c r="W556" s="3"/>
    </row>
    <row r="557" spans="1:23" s="13" customFormat="1" ht="22.5" customHeight="1" x14ac:dyDescent="0.55000000000000004">
      <c r="A557" s="5"/>
      <c r="B557" s="52"/>
      <c r="C557" s="59"/>
      <c r="D557" s="60"/>
      <c r="E557" s="60"/>
      <c r="F557" s="60"/>
      <c r="G557" s="60"/>
      <c r="H557" s="15"/>
      <c r="I557" s="6"/>
      <c r="J557" s="6"/>
      <c r="K557" s="7"/>
      <c r="L557" s="6"/>
      <c r="M557" s="8"/>
      <c r="N557" s="21"/>
      <c r="O557" s="10"/>
      <c r="P557" s="128"/>
      <c r="Q557" s="3"/>
      <c r="R557" s="50"/>
      <c r="W557" s="3"/>
    </row>
    <row r="558" spans="1:23" s="13" customFormat="1" ht="22.5" customHeight="1" x14ac:dyDescent="0.55000000000000004">
      <c r="A558" s="5"/>
      <c r="B558" s="52"/>
      <c r="C558" s="59"/>
      <c r="D558" s="60"/>
      <c r="E558" s="60"/>
      <c r="F558" s="60"/>
      <c r="G558" s="60"/>
      <c r="H558" s="56"/>
      <c r="I558" s="7"/>
      <c r="J558" s="6"/>
      <c r="K558" s="7"/>
      <c r="L558" s="6"/>
      <c r="M558" s="8"/>
      <c r="N558" s="21"/>
      <c r="O558" s="10"/>
      <c r="P558" s="128"/>
      <c r="Q558" s="3"/>
      <c r="R558" s="50"/>
      <c r="W558" s="3"/>
    </row>
    <row r="559" spans="1:23" s="13" customFormat="1" ht="22.5" customHeight="1" x14ac:dyDescent="0.55000000000000004">
      <c r="A559" s="5"/>
      <c r="B559" s="52"/>
      <c r="C559" s="59"/>
      <c r="D559" s="60"/>
      <c r="E559" s="60"/>
      <c r="F559" s="60"/>
      <c r="G559" s="60"/>
      <c r="H559" s="22"/>
      <c r="I559" s="6"/>
      <c r="J559" s="6"/>
      <c r="K559" s="7"/>
      <c r="L559" s="6"/>
      <c r="M559" s="8"/>
      <c r="N559" s="21"/>
      <c r="O559" s="10"/>
      <c r="P559" s="128"/>
      <c r="Q559" s="3"/>
      <c r="R559" s="50"/>
      <c r="W559" s="3"/>
    </row>
    <row r="560" spans="1:23" s="13" customFormat="1" ht="22.5" customHeight="1" x14ac:dyDescent="0.55000000000000004">
      <c r="A560" s="5"/>
      <c r="B560" s="52"/>
      <c r="C560" s="59"/>
      <c r="D560" s="60"/>
      <c r="E560" s="60"/>
      <c r="F560" s="60"/>
      <c r="G560" s="60"/>
      <c r="H560" s="15"/>
      <c r="I560" s="6"/>
      <c r="J560" s="29"/>
      <c r="K560" s="7"/>
      <c r="L560" s="6"/>
      <c r="M560" s="8"/>
      <c r="N560" s="21"/>
      <c r="O560" s="10"/>
      <c r="P560" s="128"/>
      <c r="Q560" s="3"/>
      <c r="R560" s="50"/>
      <c r="W560" s="3"/>
    </row>
    <row r="561" spans="1:23" s="13" customFormat="1" ht="22.5" customHeight="1" x14ac:dyDescent="0.55000000000000004">
      <c r="A561" s="5"/>
      <c r="B561" s="52"/>
      <c r="C561" s="59"/>
      <c r="D561" s="60"/>
      <c r="E561" s="60"/>
      <c r="F561" s="60"/>
      <c r="G561" s="60"/>
      <c r="H561" s="15"/>
      <c r="I561" s="6"/>
      <c r="J561" s="6"/>
      <c r="K561" s="29"/>
      <c r="L561" s="6"/>
      <c r="M561" s="8"/>
      <c r="N561" s="21"/>
      <c r="O561" s="10"/>
      <c r="P561" s="128"/>
      <c r="Q561" s="3"/>
      <c r="R561" s="50"/>
      <c r="W561" s="3"/>
    </row>
    <row r="562" spans="1:23" s="13" customFormat="1" ht="22.5" customHeight="1" x14ac:dyDescent="0.55000000000000004">
      <c r="A562" s="5"/>
      <c r="B562" s="52"/>
      <c r="C562" s="59"/>
      <c r="D562" s="60"/>
      <c r="E562" s="60"/>
      <c r="F562" s="60"/>
      <c r="G562" s="60"/>
      <c r="H562" s="15"/>
      <c r="I562" s="6"/>
      <c r="J562" s="6"/>
      <c r="K562" s="7"/>
      <c r="L562" s="29"/>
      <c r="M562" s="8"/>
      <c r="N562" s="21"/>
      <c r="O562" s="10"/>
      <c r="P562" s="128"/>
      <c r="Q562" s="3"/>
      <c r="R562" s="50"/>
      <c r="W562" s="3"/>
    </row>
    <row r="563" spans="1:23" s="13" customFormat="1" ht="22.5" customHeight="1" x14ac:dyDescent="0.55000000000000004">
      <c r="A563" s="5"/>
      <c r="B563" s="52"/>
      <c r="C563" s="59"/>
      <c r="D563" s="60"/>
      <c r="E563" s="60"/>
      <c r="F563" s="60"/>
      <c r="G563" s="60"/>
      <c r="H563" s="15"/>
      <c r="I563" s="6"/>
      <c r="J563" s="6"/>
      <c r="K563" s="7"/>
      <c r="L563" s="6"/>
      <c r="M563" s="8"/>
      <c r="N563" s="21"/>
      <c r="O563" s="10"/>
      <c r="P563" s="128"/>
      <c r="Q563" s="3"/>
      <c r="R563" s="50"/>
      <c r="W563" s="3"/>
    </row>
    <row r="564" spans="1:23" s="13" customFormat="1" ht="22.5" customHeight="1" x14ac:dyDescent="0.55000000000000004">
      <c r="A564" s="5"/>
      <c r="B564" s="52"/>
      <c r="C564" s="59"/>
      <c r="D564" s="60"/>
      <c r="E564" s="60"/>
      <c r="F564" s="60"/>
      <c r="G564" s="60"/>
      <c r="H564" s="15"/>
      <c r="I564" s="6"/>
      <c r="J564" s="7"/>
      <c r="K564" s="7"/>
      <c r="L564" s="6"/>
      <c r="M564" s="8"/>
      <c r="N564" s="21"/>
      <c r="O564" s="10"/>
      <c r="P564" s="128"/>
      <c r="Q564" s="3"/>
      <c r="R564" s="50"/>
      <c r="W564" s="3"/>
    </row>
    <row r="565" spans="1:23" s="13" customFormat="1" ht="22.5" customHeight="1" x14ac:dyDescent="0.55000000000000004">
      <c r="A565" s="5"/>
      <c r="B565" s="52"/>
      <c r="C565" s="59"/>
      <c r="D565" s="60"/>
      <c r="E565" s="60"/>
      <c r="F565" s="60"/>
      <c r="G565" s="60"/>
      <c r="H565" s="15"/>
      <c r="I565" s="6"/>
      <c r="J565" s="6"/>
      <c r="K565" s="6"/>
      <c r="L565" s="6"/>
      <c r="M565" s="8"/>
      <c r="N565" s="21"/>
      <c r="O565" s="10"/>
      <c r="P565" s="128"/>
      <c r="Q565" s="3"/>
      <c r="R565" s="50"/>
      <c r="W565" s="3"/>
    </row>
    <row r="566" spans="1:23" s="13" customFormat="1" ht="22.5" customHeight="1" x14ac:dyDescent="0.55000000000000004">
      <c r="A566" s="5"/>
      <c r="B566" s="52"/>
      <c r="C566" s="59"/>
      <c r="D566" s="60"/>
      <c r="E566" s="60"/>
      <c r="F566" s="60"/>
      <c r="G566" s="60"/>
      <c r="H566" s="15"/>
      <c r="I566" s="6"/>
      <c r="J566" s="6"/>
      <c r="K566" s="7"/>
      <c r="L566" s="6"/>
      <c r="M566" s="8"/>
      <c r="N566" s="21"/>
      <c r="O566" s="10"/>
      <c r="P566" s="128"/>
      <c r="Q566" s="3"/>
      <c r="R566" s="50"/>
      <c r="W566" s="3"/>
    </row>
    <row r="567" spans="1:23" s="13" customFormat="1" ht="22.5" customHeight="1" x14ac:dyDescent="0.55000000000000004">
      <c r="A567" s="5"/>
      <c r="B567" s="52"/>
      <c r="C567" s="59"/>
      <c r="D567" s="60"/>
      <c r="E567" s="60"/>
      <c r="F567" s="60"/>
      <c r="G567" s="60"/>
      <c r="H567" s="15"/>
      <c r="I567" s="6"/>
      <c r="J567" s="6"/>
      <c r="K567" s="7"/>
      <c r="L567" s="6"/>
      <c r="M567" s="8"/>
      <c r="N567" s="21"/>
      <c r="O567" s="10"/>
      <c r="P567" s="128"/>
      <c r="Q567" s="3"/>
      <c r="R567" s="50"/>
      <c r="W567" s="3"/>
    </row>
    <row r="568" spans="1:23" s="13" customFormat="1" ht="22.5" customHeight="1" x14ac:dyDescent="0.55000000000000004">
      <c r="A568" s="5"/>
      <c r="B568" s="52"/>
      <c r="C568" s="59"/>
      <c r="D568" s="60"/>
      <c r="E568" s="60"/>
      <c r="F568" s="60"/>
      <c r="G568" s="60"/>
      <c r="H568" s="15"/>
      <c r="I568" s="6"/>
      <c r="J568" s="7"/>
      <c r="K568" s="6"/>
      <c r="L568" s="6"/>
      <c r="M568" s="8"/>
      <c r="N568" s="21"/>
      <c r="O568" s="10"/>
      <c r="P568" s="128"/>
      <c r="Q568" s="3"/>
      <c r="R568" s="50"/>
      <c r="W568" s="3"/>
    </row>
    <row r="569" spans="1:23" s="13" customFormat="1" ht="22.5" customHeight="1" x14ac:dyDescent="0.55000000000000004">
      <c r="A569" s="5"/>
      <c r="B569" s="52"/>
      <c r="C569" s="59"/>
      <c r="D569" s="60"/>
      <c r="E569" s="60"/>
      <c r="F569" s="60"/>
      <c r="G569" s="60"/>
      <c r="H569" s="15"/>
      <c r="I569" s="6"/>
      <c r="J569" s="7"/>
      <c r="K569" s="7"/>
      <c r="L569" s="6"/>
      <c r="M569" s="8"/>
      <c r="N569" s="21"/>
      <c r="O569" s="10"/>
      <c r="P569" s="128"/>
      <c r="Q569" s="3"/>
      <c r="R569" s="50"/>
      <c r="W569" s="3"/>
    </row>
    <row r="570" spans="1:23" s="13" customFormat="1" ht="22.5" customHeight="1" x14ac:dyDescent="0.55000000000000004">
      <c r="A570" s="5"/>
      <c r="B570" s="52"/>
      <c r="C570" s="59"/>
      <c r="D570" s="60"/>
      <c r="E570" s="60"/>
      <c r="F570" s="60"/>
      <c r="G570" s="60"/>
      <c r="H570" s="15"/>
      <c r="I570" s="6"/>
      <c r="J570" s="6"/>
      <c r="K570" s="7"/>
      <c r="L570" s="7"/>
      <c r="M570" s="8"/>
      <c r="N570" s="21"/>
      <c r="O570" s="10"/>
      <c r="P570" s="128"/>
      <c r="Q570" s="3"/>
      <c r="R570" s="50"/>
      <c r="W570" s="3"/>
    </row>
    <row r="571" spans="1:23" s="13" customFormat="1" ht="22.5" customHeight="1" x14ac:dyDescent="0.55000000000000004">
      <c r="A571" s="5"/>
      <c r="B571" s="52"/>
      <c r="C571" s="59"/>
      <c r="D571" s="60"/>
      <c r="E571" s="60"/>
      <c r="F571" s="60"/>
      <c r="G571" s="60"/>
      <c r="H571" s="15"/>
      <c r="I571" s="6"/>
      <c r="J571" s="7"/>
      <c r="K571" s="6"/>
      <c r="L571" s="6"/>
      <c r="M571" s="8"/>
      <c r="N571" s="21"/>
      <c r="O571" s="10"/>
      <c r="P571" s="128"/>
      <c r="Q571" s="3"/>
      <c r="R571" s="50"/>
      <c r="W571" s="3"/>
    </row>
    <row r="572" spans="1:23" s="13" customFormat="1" ht="22.5" customHeight="1" x14ac:dyDescent="0.55000000000000004">
      <c r="A572" s="5"/>
      <c r="B572" s="52"/>
      <c r="C572" s="59"/>
      <c r="D572" s="60"/>
      <c r="E572" s="60"/>
      <c r="F572" s="60"/>
      <c r="G572" s="60"/>
      <c r="H572" s="15"/>
      <c r="I572" s="6"/>
      <c r="J572" s="7"/>
      <c r="K572" s="7"/>
      <c r="L572" s="6"/>
      <c r="M572" s="8"/>
      <c r="N572" s="21"/>
      <c r="O572" s="10"/>
      <c r="P572" s="128"/>
      <c r="Q572" s="3"/>
      <c r="R572" s="50"/>
      <c r="W572" s="3"/>
    </row>
    <row r="573" spans="1:23" s="13" customFormat="1" ht="22.5" customHeight="1" x14ac:dyDescent="0.55000000000000004">
      <c r="A573" s="5"/>
      <c r="B573" s="52"/>
      <c r="C573" s="59"/>
      <c r="D573" s="60"/>
      <c r="E573" s="60"/>
      <c r="F573" s="60"/>
      <c r="G573" s="60"/>
      <c r="H573" s="15"/>
      <c r="I573" s="6"/>
      <c r="J573" s="7"/>
      <c r="K573" s="7"/>
      <c r="L573" s="7"/>
      <c r="M573" s="8"/>
      <c r="N573" s="21"/>
      <c r="O573" s="10"/>
      <c r="P573" s="128"/>
      <c r="Q573" s="3"/>
      <c r="R573" s="50"/>
      <c r="W573" s="3"/>
    </row>
    <row r="574" spans="1:23" s="13" customFormat="1" ht="22.5" customHeight="1" x14ac:dyDescent="0.55000000000000004">
      <c r="A574" s="5"/>
      <c r="B574" s="52"/>
      <c r="C574" s="59"/>
      <c r="D574" s="60"/>
      <c r="E574" s="60"/>
      <c r="F574" s="60"/>
      <c r="G574" s="60"/>
      <c r="H574" s="15"/>
      <c r="I574" s="6"/>
      <c r="J574" s="6"/>
      <c r="K574" s="7"/>
      <c r="L574" s="7"/>
      <c r="M574" s="8"/>
      <c r="N574" s="21"/>
      <c r="O574" s="10"/>
      <c r="P574" s="128"/>
      <c r="Q574" s="3"/>
      <c r="R574" s="50"/>
      <c r="W574" s="3"/>
    </row>
    <row r="575" spans="1:23" s="13" customFormat="1" ht="22.5" customHeight="1" x14ac:dyDescent="0.55000000000000004">
      <c r="A575" s="5"/>
      <c r="B575" s="52"/>
      <c r="C575" s="59"/>
      <c r="D575" s="60"/>
      <c r="E575" s="60"/>
      <c r="F575" s="60"/>
      <c r="G575" s="60"/>
      <c r="H575" s="15"/>
      <c r="I575" s="6"/>
      <c r="J575" s="6"/>
      <c r="K575" s="7"/>
      <c r="L575" s="6"/>
      <c r="M575" s="8"/>
      <c r="N575" s="9"/>
      <c r="O575" s="10"/>
      <c r="P575" s="128"/>
      <c r="Q575" s="3"/>
      <c r="R575" s="50"/>
      <c r="W575" s="3"/>
    </row>
    <row r="576" spans="1:23" s="13" customFormat="1" ht="22.5" customHeight="1" x14ac:dyDescent="0.55000000000000004">
      <c r="A576" s="5"/>
      <c r="B576" s="52"/>
      <c r="C576" s="59"/>
      <c r="D576" s="60"/>
      <c r="E576" s="60"/>
      <c r="F576" s="60"/>
      <c r="G576" s="60"/>
      <c r="H576" s="15"/>
      <c r="I576" s="6"/>
      <c r="J576" s="6"/>
      <c r="K576" s="7"/>
      <c r="L576" s="6"/>
      <c r="M576" s="8"/>
      <c r="N576" s="21"/>
      <c r="O576" s="10"/>
      <c r="P576" s="128"/>
      <c r="Q576" s="3"/>
      <c r="R576" s="50"/>
      <c r="W576" s="3"/>
    </row>
    <row r="577" spans="1:23" s="13" customFormat="1" ht="22.5" customHeight="1" x14ac:dyDescent="0.55000000000000004">
      <c r="A577" s="5"/>
      <c r="B577" s="52"/>
      <c r="C577" s="59"/>
      <c r="D577" s="60"/>
      <c r="E577" s="60"/>
      <c r="F577" s="60"/>
      <c r="G577" s="60"/>
      <c r="H577" s="15"/>
      <c r="I577" s="6"/>
      <c r="J577" s="6"/>
      <c r="K577" s="7"/>
      <c r="L577" s="6"/>
      <c r="M577" s="8"/>
      <c r="N577" s="21"/>
      <c r="O577" s="10"/>
      <c r="P577" s="128"/>
      <c r="Q577" s="3"/>
      <c r="R577" s="50"/>
      <c r="W577" s="3"/>
    </row>
    <row r="578" spans="1:23" s="13" customFormat="1" ht="22.5" customHeight="1" x14ac:dyDescent="0.55000000000000004">
      <c r="A578" s="5"/>
      <c r="B578" s="52"/>
      <c r="C578" s="59"/>
      <c r="D578" s="60"/>
      <c r="E578" s="60"/>
      <c r="F578" s="60"/>
      <c r="G578" s="60"/>
      <c r="H578" s="15"/>
      <c r="I578" s="6"/>
      <c r="J578" s="6"/>
      <c r="K578" s="7"/>
      <c r="L578" s="6"/>
      <c r="M578" s="8"/>
      <c r="N578" s="21"/>
      <c r="O578" s="10"/>
      <c r="P578" s="128"/>
      <c r="Q578" s="3"/>
      <c r="R578" s="50"/>
      <c r="W578" s="3"/>
    </row>
    <row r="579" spans="1:23" s="13" customFormat="1" ht="22.5" customHeight="1" x14ac:dyDescent="0.55000000000000004">
      <c r="A579" s="5"/>
      <c r="B579" s="52"/>
      <c r="C579" s="59"/>
      <c r="D579" s="60"/>
      <c r="E579" s="60"/>
      <c r="F579" s="60"/>
      <c r="G579" s="60"/>
      <c r="H579" s="22"/>
      <c r="I579" s="7"/>
      <c r="J579" s="6"/>
      <c r="K579" s="7"/>
      <c r="L579" s="6"/>
      <c r="M579" s="8"/>
      <c r="N579" s="21"/>
      <c r="O579" s="10"/>
      <c r="P579" s="128"/>
      <c r="Q579" s="3"/>
      <c r="R579" s="50"/>
      <c r="W579" s="3"/>
    </row>
    <row r="580" spans="1:23" s="13" customFormat="1" ht="22.5" customHeight="1" x14ac:dyDescent="0.55000000000000004">
      <c r="A580" s="5"/>
      <c r="B580" s="52"/>
      <c r="C580" s="59"/>
      <c r="D580" s="60"/>
      <c r="E580" s="60"/>
      <c r="F580" s="60"/>
      <c r="G580" s="60"/>
      <c r="H580" s="22"/>
      <c r="I580" s="6"/>
      <c r="J580" s="6"/>
      <c r="K580" s="7"/>
      <c r="L580" s="6"/>
      <c r="M580" s="8"/>
      <c r="N580" s="21"/>
      <c r="O580" s="10"/>
      <c r="P580" s="128"/>
      <c r="Q580" s="3"/>
      <c r="R580" s="50"/>
      <c r="W580" s="3"/>
    </row>
    <row r="581" spans="1:23" s="13" customFormat="1" ht="22.5" customHeight="1" x14ac:dyDescent="0.55000000000000004">
      <c r="A581" s="5"/>
      <c r="B581" s="52"/>
      <c r="C581" s="59"/>
      <c r="D581" s="60"/>
      <c r="E581" s="60"/>
      <c r="F581" s="60"/>
      <c r="G581" s="60"/>
      <c r="H581" s="15"/>
      <c r="I581" s="6"/>
      <c r="J581" s="29"/>
      <c r="K581" s="7"/>
      <c r="L581" s="6"/>
      <c r="M581" s="8"/>
      <c r="N581" s="21"/>
      <c r="O581" s="10"/>
      <c r="P581" s="128"/>
      <c r="Q581" s="3"/>
      <c r="R581" s="50"/>
      <c r="W581" s="3"/>
    </row>
    <row r="582" spans="1:23" s="13" customFormat="1" ht="22.5" customHeight="1" x14ac:dyDescent="0.55000000000000004">
      <c r="A582" s="5"/>
      <c r="B582" s="52"/>
      <c r="C582" s="59"/>
      <c r="D582" s="60"/>
      <c r="E582" s="60"/>
      <c r="F582" s="60"/>
      <c r="G582" s="60"/>
      <c r="H582" s="15"/>
      <c r="I582" s="6"/>
      <c r="J582" s="6"/>
      <c r="K582" s="7"/>
      <c r="L582" s="6"/>
      <c r="M582" s="8"/>
      <c r="N582" s="21"/>
      <c r="O582" s="10"/>
      <c r="P582" s="128"/>
      <c r="Q582" s="3"/>
      <c r="R582" s="50"/>
      <c r="W582" s="3"/>
    </row>
    <row r="583" spans="1:23" s="13" customFormat="1" ht="22.5" customHeight="1" x14ac:dyDescent="0.55000000000000004">
      <c r="A583" s="5"/>
      <c r="B583" s="52"/>
      <c r="C583" s="59"/>
      <c r="D583" s="60"/>
      <c r="E583" s="60"/>
      <c r="F583" s="60"/>
      <c r="G583" s="60"/>
      <c r="H583" s="15"/>
      <c r="I583" s="6"/>
      <c r="J583" s="6"/>
      <c r="K583" s="7"/>
      <c r="L583" s="6"/>
      <c r="M583" s="8"/>
      <c r="N583" s="21"/>
      <c r="O583" s="10"/>
      <c r="P583" s="128"/>
      <c r="Q583" s="3"/>
      <c r="R583" s="50"/>
      <c r="W583" s="3"/>
    </row>
    <row r="584" spans="1:23" s="13" customFormat="1" ht="22.5" customHeight="1" x14ac:dyDescent="0.55000000000000004">
      <c r="A584" s="5"/>
      <c r="B584" s="52"/>
      <c r="C584" s="59"/>
      <c r="D584" s="60"/>
      <c r="E584" s="60"/>
      <c r="F584" s="60"/>
      <c r="G584" s="60"/>
      <c r="H584" s="15"/>
      <c r="I584" s="6"/>
      <c r="J584" s="6"/>
      <c r="K584" s="6"/>
      <c r="L584" s="7"/>
      <c r="M584" s="8"/>
      <c r="N584" s="21"/>
      <c r="O584" s="10"/>
      <c r="P584" s="128"/>
      <c r="Q584" s="3"/>
      <c r="R584" s="50"/>
      <c r="W584" s="3"/>
    </row>
    <row r="585" spans="1:23" s="13" customFormat="1" ht="22.5" customHeight="1" x14ac:dyDescent="0.55000000000000004">
      <c r="A585" s="5"/>
      <c r="B585" s="52"/>
      <c r="C585" s="59"/>
      <c r="D585" s="60"/>
      <c r="E585" s="60"/>
      <c r="F585" s="60"/>
      <c r="G585" s="60"/>
      <c r="H585" s="15"/>
      <c r="I585" s="6"/>
      <c r="J585" s="6"/>
      <c r="K585" s="6"/>
      <c r="L585" s="6"/>
      <c r="M585" s="8"/>
      <c r="N585" s="21"/>
      <c r="O585" s="10"/>
      <c r="P585" s="128"/>
      <c r="Q585" s="3"/>
      <c r="R585" s="50"/>
      <c r="W585" s="3"/>
    </row>
    <row r="586" spans="1:23" s="13" customFormat="1" ht="22.5" customHeight="1" x14ac:dyDescent="0.55000000000000004">
      <c r="A586" s="5"/>
      <c r="B586" s="52"/>
      <c r="C586" s="59"/>
      <c r="D586" s="60"/>
      <c r="E586" s="60"/>
      <c r="F586" s="60"/>
      <c r="G586" s="60"/>
      <c r="H586" s="15"/>
      <c r="I586" s="6"/>
      <c r="J586" s="6"/>
      <c r="K586" s="6"/>
      <c r="L586" s="7"/>
      <c r="M586" s="8"/>
      <c r="N586" s="21"/>
      <c r="O586" s="10"/>
      <c r="P586" s="128"/>
      <c r="Q586" s="3"/>
      <c r="R586" s="50"/>
      <c r="W586" s="3"/>
    </row>
    <row r="587" spans="1:23" s="13" customFormat="1" ht="22.5" customHeight="1" x14ac:dyDescent="0.55000000000000004">
      <c r="A587" s="5"/>
      <c r="B587" s="52"/>
      <c r="C587" s="59"/>
      <c r="D587" s="60"/>
      <c r="E587" s="60"/>
      <c r="F587" s="60"/>
      <c r="G587" s="60"/>
      <c r="H587" s="15"/>
      <c r="I587" s="6"/>
      <c r="J587" s="6"/>
      <c r="K587" s="7"/>
      <c r="L587" s="6"/>
      <c r="M587" s="8"/>
      <c r="N587" s="21"/>
      <c r="O587" s="10"/>
      <c r="P587" s="128"/>
      <c r="Q587" s="3"/>
      <c r="R587" s="50"/>
      <c r="W587" s="3"/>
    </row>
    <row r="588" spans="1:23" s="13" customFormat="1" ht="22.5" customHeight="1" x14ac:dyDescent="0.55000000000000004">
      <c r="A588" s="5"/>
      <c r="B588" s="52"/>
      <c r="C588" s="59"/>
      <c r="D588" s="60"/>
      <c r="E588" s="60"/>
      <c r="F588" s="60"/>
      <c r="G588" s="60"/>
      <c r="H588" s="15"/>
      <c r="I588" s="6"/>
      <c r="J588" s="6"/>
      <c r="K588" s="7"/>
      <c r="L588" s="6"/>
      <c r="M588" s="8"/>
      <c r="N588" s="21"/>
      <c r="O588" s="10"/>
      <c r="P588" s="128"/>
      <c r="Q588" s="3"/>
      <c r="R588" s="50"/>
      <c r="W588" s="3"/>
    </row>
    <row r="589" spans="1:23" s="13" customFormat="1" ht="22.5" customHeight="1" x14ac:dyDescent="0.55000000000000004">
      <c r="A589" s="5"/>
      <c r="B589" s="52"/>
      <c r="C589" s="59"/>
      <c r="D589" s="60"/>
      <c r="E589" s="60"/>
      <c r="F589" s="60"/>
      <c r="G589" s="60"/>
      <c r="H589" s="15"/>
      <c r="I589" s="6"/>
      <c r="J589" s="6"/>
      <c r="K589" s="7"/>
      <c r="L589" s="6"/>
      <c r="M589" s="8"/>
      <c r="N589" s="9"/>
      <c r="O589" s="10"/>
      <c r="P589" s="128"/>
      <c r="Q589" s="3"/>
      <c r="R589" s="50"/>
      <c r="W589" s="3"/>
    </row>
    <row r="590" spans="1:23" s="13" customFormat="1" ht="22.5" customHeight="1" x14ac:dyDescent="0.55000000000000004">
      <c r="A590" s="5"/>
      <c r="B590" s="52"/>
      <c r="C590" s="59"/>
      <c r="D590" s="60"/>
      <c r="E590" s="60"/>
      <c r="F590" s="60"/>
      <c r="G590" s="60"/>
      <c r="H590" s="15"/>
      <c r="I590" s="6"/>
      <c r="J590" s="6"/>
      <c r="K590" s="7"/>
      <c r="L590" s="6"/>
      <c r="M590" s="8"/>
      <c r="N590" s="21"/>
      <c r="O590" s="30"/>
      <c r="P590" s="129"/>
      <c r="Q590" s="3"/>
      <c r="R590" s="50"/>
      <c r="W590" s="3"/>
    </row>
    <row r="591" spans="1:23" s="13" customFormat="1" ht="22.5" customHeight="1" x14ac:dyDescent="0.55000000000000004">
      <c r="A591" s="5"/>
      <c r="B591" s="52"/>
      <c r="C591" s="59"/>
      <c r="D591" s="60"/>
      <c r="E591" s="60"/>
      <c r="F591" s="60"/>
      <c r="G591" s="60"/>
      <c r="H591" s="15"/>
      <c r="I591" s="6"/>
      <c r="J591" s="6"/>
      <c r="K591" s="7"/>
      <c r="L591" s="6"/>
      <c r="M591" s="8"/>
      <c r="N591" s="21"/>
      <c r="O591" s="30"/>
      <c r="P591" s="129"/>
      <c r="Q591" s="3"/>
      <c r="R591" s="50"/>
      <c r="W591" s="3"/>
    </row>
    <row r="592" spans="1:23" s="13" customFormat="1" ht="22.5" customHeight="1" x14ac:dyDescent="0.55000000000000004">
      <c r="A592" s="5"/>
      <c r="B592" s="52"/>
      <c r="C592" s="59"/>
      <c r="D592" s="60"/>
      <c r="E592" s="60"/>
      <c r="F592" s="60"/>
      <c r="G592" s="60"/>
      <c r="H592" s="15"/>
      <c r="I592" s="6"/>
      <c r="J592" s="6"/>
      <c r="K592" s="7"/>
      <c r="L592" s="6"/>
      <c r="M592" s="8"/>
      <c r="N592" s="21"/>
      <c r="O592" s="30"/>
      <c r="P592" s="129"/>
      <c r="Q592" s="3"/>
      <c r="R592" s="50"/>
      <c r="W592" s="3"/>
    </row>
    <row r="593" spans="1:23" s="13" customFormat="1" ht="22.5" customHeight="1" x14ac:dyDescent="0.55000000000000004">
      <c r="A593" s="5"/>
      <c r="B593" s="52"/>
      <c r="C593" s="59"/>
      <c r="D593" s="60"/>
      <c r="E593" s="60"/>
      <c r="F593" s="60"/>
      <c r="G593" s="60"/>
      <c r="H593" s="22"/>
      <c r="I593" s="7"/>
      <c r="J593" s="6"/>
      <c r="K593" s="7"/>
      <c r="L593" s="6"/>
      <c r="M593" s="8"/>
      <c r="N593" s="21"/>
      <c r="O593" s="10"/>
      <c r="P593" s="128"/>
      <c r="Q593" s="3"/>
      <c r="R593" s="50"/>
      <c r="W593" s="3"/>
    </row>
    <row r="594" spans="1:23" s="13" customFormat="1" ht="22.5" customHeight="1" x14ac:dyDescent="0.55000000000000004">
      <c r="A594" s="5"/>
      <c r="B594" s="52"/>
      <c r="C594" s="59"/>
      <c r="D594" s="60"/>
      <c r="E594" s="60"/>
      <c r="F594" s="60"/>
      <c r="G594" s="60"/>
      <c r="H594" s="22"/>
      <c r="I594" s="6"/>
      <c r="J594" s="6"/>
      <c r="K594" s="7"/>
      <c r="L594" s="6"/>
      <c r="M594" s="8"/>
      <c r="N594" s="21"/>
      <c r="O594" s="10"/>
      <c r="P594" s="128"/>
      <c r="Q594" s="3"/>
      <c r="R594" s="50"/>
      <c r="W594" s="3"/>
    </row>
    <row r="595" spans="1:23" s="13" customFormat="1" ht="22.5" customHeight="1" x14ac:dyDescent="0.55000000000000004">
      <c r="A595" s="20"/>
      <c r="B595" s="52"/>
      <c r="C595" s="59"/>
      <c r="D595" s="60"/>
      <c r="E595" s="60"/>
      <c r="F595" s="60"/>
      <c r="G595" s="60"/>
      <c r="H595" s="15"/>
      <c r="I595" s="6"/>
      <c r="J595" s="29"/>
      <c r="K595" s="7"/>
      <c r="L595" s="6"/>
      <c r="M595" s="8"/>
      <c r="N595" s="21"/>
      <c r="O595" s="10"/>
      <c r="P595" s="128"/>
      <c r="Q595" s="3"/>
      <c r="R595" s="50"/>
      <c r="W595" s="3"/>
    </row>
    <row r="596" spans="1:23" s="13" customFormat="1" ht="22.5" customHeight="1" x14ac:dyDescent="0.55000000000000004">
      <c r="A596" s="5"/>
      <c r="B596" s="52"/>
      <c r="C596" s="59"/>
      <c r="D596" s="60"/>
      <c r="E596" s="60"/>
      <c r="F596" s="60"/>
      <c r="G596" s="60"/>
      <c r="H596" s="15"/>
      <c r="I596" s="6"/>
      <c r="J596" s="6"/>
      <c r="K596" s="7"/>
      <c r="L596" s="6"/>
      <c r="M596" s="8"/>
      <c r="N596" s="21"/>
      <c r="O596" s="10"/>
      <c r="P596" s="128"/>
      <c r="Q596" s="3"/>
      <c r="R596" s="50"/>
      <c r="W596" s="3"/>
    </row>
    <row r="597" spans="1:23" s="13" customFormat="1" ht="22.5" customHeight="1" x14ac:dyDescent="0.55000000000000004">
      <c r="A597" s="5"/>
      <c r="B597" s="52"/>
      <c r="C597" s="59"/>
      <c r="D597" s="60"/>
      <c r="E597" s="60"/>
      <c r="F597" s="60"/>
      <c r="G597" s="60"/>
      <c r="H597" s="15"/>
      <c r="I597" s="6"/>
      <c r="J597" s="6"/>
      <c r="K597" s="7"/>
      <c r="L597" s="6"/>
      <c r="M597" s="8"/>
      <c r="N597" s="21"/>
      <c r="O597" s="10"/>
      <c r="P597" s="128"/>
      <c r="Q597" s="3"/>
      <c r="R597" s="50"/>
      <c r="W597" s="3"/>
    </row>
    <row r="598" spans="1:23" s="13" customFormat="1" ht="22.5" customHeight="1" x14ac:dyDescent="0.55000000000000004">
      <c r="A598" s="5"/>
      <c r="B598" s="52"/>
      <c r="C598" s="59"/>
      <c r="D598" s="60"/>
      <c r="E598" s="60"/>
      <c r="F598" s="60"/>
      <c r="G598" s="60"/>
      <c r="H598" s="15"/>
      <c r="I598" s="6"/>
      <c r="J598" s="6"/>
      <c r="K598" s="6"/>
      <c r="L598" s="7"/>
      <c r="M598" s="8"/>
      <c r="N598" s="21"/>
      <c r="O598" s="10"/>
      <c r="P598" s="128"/>
      <c r="Q598" s="3"/>
      <c r="R598" s="50"/>
      <c r="W598" s="3"/>
    </row>
    <row r="599" spans="1:23" s="13" customFormat="1" ht="22.5" customHeight="1" x14ac:dyDescent="0.55000000000000004">
      <c r="A599" s="5"/>
      <c r="B599" s="52"/>
      <c r="C599" s="59"/>
      <c r="D599" s="60"/>
      <c r="E599" s="60"/>
      <c r="F599" s="60"/>
      <c r="G599" s="60"/>
      <c r="H599" s="15"/>
      <c r="I599" s="6"/>
      <c r="J599" s="6"/>
      <c r="K599" s="27"/>
      <c r="L599" s="6"/>
      <c r="M599" s="31"/>
      <c r="N599" s="21"/>
      <c r="O599" s="10"/>
      <c r="P599" s="128"/>
      <c r="Q599" s="3"/>
      <c r="R599" s="50"/>
      <c r="W599" s="3"/>
    </row>
    <row r="600" spans="1:23" s="13" customFormat="1" ht="22.5" customHeight="1" x14ac:dyDescent="0.55000000000000004">
      <c r="A600" s="5"/>
      <c r="B600" s="52"/>
      <c r="C600" s="59"/>
      <c r="D600" s="60"/>
      <c r="E600" s="60"/>
      <c r="F600" s="60"/>
      <c r="G600" s="60"/>
      <c r="H600" s="15"/>
      <c r="I600" s="6"/>
      <c r="J600" s="6"/>
      <c r="K600" s="6"/>
      <c r="L600" s="7"/>
      <c r="M600" s="31"/>
      <c r="N600" s="21"/>
      <c r="O600" s="10"/>
      <c r="P600" s="128"/>
      <c r="Q600" s="3"/>
      <c r="R600" s="50"/>
      <c r="W600" s="3"/>
    </row>
    <row r="601" spans="1:23" s="13" customFormat="1" ht="22.5" customHeight="1" x14ac:dyDescent="0.55000000000000004">
      <c r="A601" s="5"/>
      <c r="B601" s="52"/>
      <c r="C601" s="59"/>
      <c r="D601" s="60"/>
      <c r="E601" s="60"/>
      <c r="F601" s="60"/>
      <c r="G601" s="60"/>
      <c r="H601" s="15"/>
      <c r="I601" s="6"/>
      <c r="J601" s="6"/>
      <c r="K601" s="7"/>
      <c r="L601" s="6"/>
      <c r="M601" s="31"/>
      <c r="N601" s="21"/>
      <c r="O601" s="10"/>
      <c r="P601" s="128"/>
      <c r="Q601" s="3"/>
      <c r="R601" s="50"/>
      <c r="W601" s="3"/>
    </row>
    <row r="602" spans="1:23" s="13" customFormat="1" ht="22.5" customHeight="1" x14ac:dyDescent="0.55000000000000004">
      <c r="A602" s="5"/>
      <c r="B602" s="52"/>
      <c r="C602" s="59"/>
      <c r="D602" s="60"/>
      <c r="E602" s="60"/>
      <c r="F602" s="60"/>
      <c r="G602" s="60"/>
      <c r="H602" s="15"/>
      <c r="I602" s="6"/>
      <c r="J602" s="6"/>
      <c r="K602" s="7"/>
      <c r="L602" s="6"/>
      <c r="M602" s="31"/>
      <c r="N602" s="21"/>
      <c r="O602" s="10"/>
      <c r="P602" s="128"/>
      <c r="Q602" s="3"/>
      <c r="R602" s="50"/>
      <c r="W602" s="3"/>
    </row>
    <row r="603" spans="1:23" s="13" customFormat="1" ht="22.5" customHeight="1" x14ac:dyDescent="0.55000000000000004">
      <c r="A603" s="5"/>
      <c r="B603" s="52"/>
      <c r="C603" s="59"/>
      <c r="D603" s="60"/>
      <c r="E603" s="60"/>
      <c r="F603" s="60"/>
      <c r="G603" s="60"/>
      <c r="H603" s="15"/>
      <c r="I603" s="6"/>
      <c r="J603" s="6"/>
      <c r="K603" s="7"/>
      <c r="L603" s="6"/>
      <c r="M603" s="31"/>
      <c r="N603" s="9"/>
      <c r="O603" s="10"/>
      <c r="P603" s="128"/>
      <c r="Q603" s="3"/>
      <c r="W603" s="3"/>
    </row>
    <row r="604" spans="1:23" s="13" customFormat="1" ht="22.5" customHeight="1" x14ac:dyDescent="0.55000000000000004">
      <c r="A604" s="5"/>
      <c r="B604" s="52"/>
      <c r="C604" s="59"/>
      <c r="D604" s="60"/>
      <c r="E604" s="60"/>
      <c r="F604" s="60"/>
      <c r="G604" s="60"/>
      <c r="H604" s="15"/>
      <c r="I604" s="6"/>
      <c r="J604" s="6"/>
      <c r="K604" s="7"/>
      <c r="L604" s="6"/>
      <c r="M604" s="8"/>
      <c r="N604" s="21"/>
      <c r="O604" s="30"/>
      <c r="P604" s="129"/>
      <c r="Q604" s="3"/>
      <c r="W604" s="3"/>
    </row>
    <row r="605" spans="1:23" s="13" customFormat="1" ht="22.5" customHeight="1" x14ac:dyDescent="0.55000000000000004">
      <c r="A605" s="5"/>
      <c r="B605" s="52"/>
      <c r="C605" s="59"/>
      <c r="D605" s="60"/>
      <c r="E605" s="60"/>
      <c r="F605" s="60"/>
      <c r="G605" s="60"/>
      <c r="H605" s="15"/>
      <c r="I605" s="6"/>
      <c r="J605" s="6"/>
      <c r="K605" s="7"/>
      <c r="L605" s="6"/>
      <c r="M605" s="8"/>
      <c r="N605" s="21"/>
      <c r="O605" s="30"/>
      <c r="P605" s="129"/>
      <c r="Q605" s="3"/>
      <c r="W605" s="3"/>
    </row>
    <row r="606" spans="1:23" s="13" customFormat="1" ht="22.5" customHeight="1" x14ac:dyDescent="0.55000000000000004">
      <c r="A606" s="5"/>
      <c r="B606" s="52"/>
      <c r="C606" s="59"/>
      <c r="D606" s="60"/>
      <c r="E606" s="60"/>
      <c r="F606" s="60"/>
      <c r="G606" s="60"/>
      <c r="H606" s="15"/>
      <c r="I606" s="6"/>
      <c r="J606" s="6"/>
      <c r="K606" s="7"/>
      <c r="L606" s="6"/>
      <c r="M606" s="8"/>
      <c r="N606" s="21"/>
      <c r="O606" s="30"/>
      <c r="P606" s="129"/>
      <c r="Q606" s="3"/>
      <c r="W606" s="3"/>
    </row>
    <row r="607" spans="1:23" ht="22.5" customHeight="1" x14ac:dyDescent="0.55000000000000004">
      <c r="A607" s="5"/>
      <c r="B607" s="52"/>
      <c r="C607" s="59"/>
      <c r="D607" s="60"/>
      <c r="E607" s="60"/>
      <c r="F607" s="60"/>
      <c r="G607" s="60"/>
      <c r="H607" s="22"/>
      <c r="I607" s="7"/>
      <c r="J607" s="6"/>
      <c r="K607" s="7"/>
      <c r="L607" s="6"/>
      <c r="M607" s="31"/>
      <c r="N607" s="21"/>
      <c r="O607" s="10"/>
      <c r="P607" s="128"/>
    </row>
    <row r="608" spans="1:23" ht="22.5" customHeight="1" x14ac:dyDescent="0.55000000000000004">
      <c r="A608" s="5"/>
      <c r="B608" s="52"/>
      <c r="C608" s="59"/>
      <c r="D608" s="60"/>
      <c r="E608" s="60"/>
      <c r="F608" s="60"/>
      <c r="G608" s="60"/>
      <c r="H608" s="54"/>
      <c r="I608" s="6"/>
      <c r="J608" s="6"/>
      <c r="K608" s="7"/>
      <c r="L608" s="6"/>
      <c r="M608" s="31"/>
      <c r="N608" s="21"/>
      <c r="O608" s="10"/>
      <c r="P608" s="128"/>
    </row>
    <row r="609" spans="1:16" ht="22.5" customHeight="1" x14ac:dyDescent="0.55000000000000004">
      <c r="A609" s="5"/>
      <c r="B609" s="52"/>
      <c r="C609" s="59"/>
      <c r="D609" s="60"/>
      <c r="E609" s="60"/>
      <c r="F609" s="60"/>
      <c r="G609" s="60"/>
      <c r="H609" s="15"/>
      <c r="I609" s="6"/>
      <c r="J609" s="29"/>
      <c r="K609" s="7"/>
      <c r="L609" s="6"/>
      <c r="M609" s="31"/>
      <c r="N609" s="21"/>
      <c r="O609" s="10"/>
      <c r="P609" s="128"/>
    </row>
    <row r="610" spans="1:16" ht="22.5" customHeight="1" x14ac:dyDescent="0.55000000000000004">
      <c r="A610" s="5"/>
      <c r="B610" s="52"/>
      <c r="C610" s="59"/>
      <c r="D610" s="60"/>
      <c r="E610" s="60"/>
      <c r="F610" s="60"/>
      <c r="G610" s="60"/>
      <c r="H610" s="15"/>
      <c r="I610" s="6"/>
      <c r="J610" s="6"/>
      <c r="K610" s="7"/>
      <c r="L610" s="6"/>
      <c r="M610" s="31"/>
      <c r="N610" s="21"/>
      <c r="O610" s="10"/>
      <c r="P610" s="128"/>
    </row>
    <row r="611" spans="1:16" ht="22.5" customHeight="1" x14ac:dyDescent="0.55000000000000004">
      <c r="A611" s="5"/>
      <c r="B611" s="52"/>
      <c r="C611" s="59"/>
      <c r="D611" s="60"/>
      <c r="E611" s="60"/>
      <c r="F611" s="60"/>
      <c r="G611" s="60"/>
      <c r="H611" s="15"/>
      <c r="I611" s="6"/>
      <c r="J611" s="6"/>
      <c r="K611" s="7"/>
      <c r="L611" s="6"/>
      <c r="M611" s="31"/>
      <c r="N611" s="21"/>
      <c r="O611" s="10"/>
      <c r="P611" s="128"/>
    </row>
    <row r="612" spans="1:16" ht="22.5" customHeight="1" x14ac:dyDescent="0.55000000000000004">
      <c r="A612" s="5"/>
      <c r="B612" s="52"/>
      <c r="C612" s="59"/>
      <c r="D612" s="60"/>
      <c r="E612" s="60"/>
      <c r="F612" s="60"/>
      <c r="G612" s="60"/>
      <c r="H612" s="15"/>
      <c r="I612" s="6"/>
      <c r="J612" s="6"/>
      <c r="K612" s="6"/>
      <c r="L612" s="7"/>
      <c r="M612" s="31"/>
      <c r="N612" s="21"/>
      <c r="O612" s="10"/>
      <c r="P612" s="128"/>
    </row>
    <row r="613" spans="1:16" ht="22.5" customHeight="1" x14ac:dyDescent="0.55000000000000004">
      <c r="A613" s="5"/>
      <c r="B613" s="52"/>
      <c r="C613" s="59"/>
      <c r="D613" s="60"/>
      <c r="E613" s="60"/>
      <c r="F613" s="60"/>
      <c r="G613" s="60"/>
      <c r="H613" s="15"/>
      <c r="I613" s="6"/>
      <c r="J613" s="6"/>
      <c r="K613" s="6"/>
      <c r="L613" s="6"/>
      <c r="M613" s="31"/>
      <c r="N613" s="21"/>
      <c r="O613" s="10"/>
      <c r="P613" s="128"/>
    </row>
    <row r="614" spans="1:16" ht="22.5" customHeight="1" x14ac:dyDescent="0.55000000000000004">
      <c r="A614" s="5"/>
      <c r="B614" s="52"/>
      <c r="C614" s="59"/>
      <c r="D614" s="60"/>
      <c r="E614" s="60"/>
      <c r="F614" s="60"/>
      <c r="G614" s="60"/>
      <c r="H614" s="15"/>
      <c r="I614" s="6"/>
      <c r="J614" s="6"/>
      <c r="K614" s="6"/>
      <c r="L614" s="7"/>
      <c r="M614" s="31"/>
      <c r="N614" s="21"/>
      <c r="O614" s="10"/>
      <c r="P614" s="128"/>
    </row>
    <row r="615" spans="1:16" ht="22.5" customHeight="1" x14ac:dyDescent="0.55000000000000004">
      <c r="A615" s="5"/>
      <c r="B615" s="52"/>
      <c r="C615" s="59"/>
      <c r="D615" s="60"/>
      <c r="E615" s="60"/>
      <c r="F615" s="60"/>
      <c r="G615" s="60"/>
      <c r="H615" s="15"/>
      <c r="I615" s="6"/>
      <c r="J615" s="6"/>
      <c r="K615" s="7"/>
      <c r="L615" s="6"/>
      <c r="M615" s="8"/>
      <c r="N615" s="21"/>
      <c r="O615" s="10"/>
      <c r="P615" s="128"/>
    </row>
    <row r="616" spans="1:16" ht="22.5" customHeight="1" x14ac:dyDescent="0.55000000000000004">
      <c r="A616" s="5"/>
      <c r="B616" s="52"/>
      <c r="C616" s="59"/>
      <c r="D616" s="60"/>
      <c r="E616" s="60"/>
      <c r="F616" s="60"/>
      <c r="G616" s="60"/>
      <c r="H616" s="15"/>
      <c r="I616" s="6"/>
      <c r="J616" s="6"/>
      <c r="K616" s="7"/>
      <c r="L616" s="6"/>
      <c r="M616" s="8"/>
      <c r="N616" s="21"/>
      <c r="O616" s="10"/>
      <c r="P616" s="128"/>
    </row>
    <row r="617" spans="1:16" ht="22.5" customHeight="1" x14ac:dyDescent="0.55000000000000004">
      <c r="A617" s="5"/>
      <c r="B617" s="52"/>
      <c r="C617" s="59"/>
      <c r="D617" s="60"/>
      <c r="E617" s="60"/>
      <c r="F617" s="60"/>
      <c r="G617" s="60"/>
      <c r="H617" s="15"/>
      <c r="I617" s="6"/>
      <c r="J617" s="6"/>
      <c r="K617" s="7"/>
      <c r="L617" s="6"/>
      <c r="M617" s="8"/>
      <c r="N617" s="9"/>
      <c r="O617" s="10"/>
      <c r="P617" s="128"/>
    </row>
    <row r="618" spans="1:16" ht="22.5" customHeight="1" x14ac:dyDescent="0.55000000000000004">
      <c r="A618" s="5"/>
      <c r="B618" s="52"/>
      <c r="C618" s="59"/>
      <c r="D618" s="60"/>
      <c r="E618" s="60"/>
      <c r="F618" s="60"/>
      <c r="G618" s="60"/>
      <c r="H618" s="15"/>
      <c r="I618" s="6"/>
      <c r="J618" s="6"/>
      <c r="K618" s="7"/>
      <c r="L618" s="6"/>
      <c r="M618" s="8"/>
      <c r="N618" s="21"/>
      <c r="O618" s="30"/>
      <c r="P618" s="129"/>
    </row>
    <row r="619" spans="1:16" ht="22.5" customHeight="1" x14ac:dyDescent="0.55000000000000004">
      <c r="A619" s="5"/>
      <c r="B619" s="52"/>
      <c r="C619" s="59"/>
      <c r="D619" s="60"/>
      <c r="E619" s="60"/>
      <c r="F619" s="60"/>
      <c r="G619" s="60"/>
      <c r="H619" s="15"/>
      <c r="I619" s="6"/>
      <c r="J619" s="6"/>
      <c r="K619" s="7"/>
      <c r="L619" s="6"/>
      <c r="M619" s="8"/>
      <c r="N619" s="21"/>
      <c r="O619" s="30"/>
      <c r="P619" s="129"/>
    </row>
    <row r="620" spans="1:16" ht="22.5" customHeight="1" x14ac:dyDescent="0.55000000000000004">
      <c r="A620" s="5"/>
      <c r="B620" s="52"/>
      <c r="C620" s="59"/>
      <c r="D620" s="60"/>
      <c r="E620" s="60"/>
      <c r="F620" s="60"/>
      <c r="G620" s="60"/>
      <c r="H620" s="15"/>
      <c r="I620" s="6"/>
      <c r="J620" s="6"/>
      <c r="K620" s="7"/>
      <c r="L620" s="6"/>
      <c r="M620" s="8"/>
      <c r="N620" s="21"/>
      <c r="O620" s="30"/>
      <c r="P620" s="129"/>
    </row>
    <row r="621" spans="1:16" ht="22.5" customHeight="1" x14ac:dyDescent="0.55000000000000004">
      <c r="A621" s="5"/>
      <c r="B621" s="52"/>
      <c r="C621" s="59"/>
      <c r="D621" s="60"/>
      <c r="E621" s="60"/>
      <c r="F621" s="60"/>
      <c r="G621" s="60"/>
      <c r="H621" s="15"/>
      <c r="I621" s="6"/>
      <c r="J621" s="6"/>
      <c r="K621" s="7"/>
      <c r="L621" s="6"/>
      <c r="M621" s="8"/>
      <c r="N621" s="21"/>
      <c r="O621" s="10"/>
      <c r="P621" s="128"/>
    </row>
    <row r="622" spans="1:16" ht="22.5" customHeight="1" x14ac:dyDescent="0.55000000000000004">
      <c r="A622" s="5"/>
      <c r="B622" s="52"/>
      <c r="C622" s="59"/>
      <c r="D622" s="60"/>
      <c r="E622" s="60"/>
      <c r="F622" s="60"/>
      <c r="G622" s="60"/>
      <c r="H622" s="15"/>
      <c r="I622" s="6"/>
      <c r="J622" s="6"/>
      <c r="K622" s="7"/>
      <c r="L622" s="6"/>
      <c r="M622" s="8"/>
      <c r="N622" s="21"/>
      <c r="O622" s="10"/>
      <c r="P622" s="128"/>
    </row>
    <row r="623" spans="1:16" ht="22.5" customHeight="1" x14ac:dyDescent="0.55000000000000004">
      <c r="A623" s="5"/>
      <c r="B623" s="52"/>
      <c r="C623" s="59"/>
      <c r="D623" s="60"/>
      <c r="E623" s="60"/>
      <c r="F623" s="60"/>
      <c r="G623" s="60"/>
      <c r="H623" s="15"/>
      <c r="I623" s="6"/>
      <c r="J623" s="6"/>
      <c r="K623" s="7"/>
      <c r="L623" s="6"/>
      <c r="M623" s="8"/>
      <c r="N623" s="21"/>
      <c r="O623" s="10"/>
      <c r="P623" s="128"/>
    </row>
    <row r="624" spans="1:16" ht="22.5" customHeight="1" x14ac:dyDescent="0.55000000000000004">
      <c r="A624" s="5"/>
      <c r="B624" s="52"/>
      <c r="C624" s="59"/>
      <c r="D624" s="60"/>
      <c r="E624" s="60"/>
      <c r="F624" s="60"/>
      <c r="G624" s="60"/>
      <c r="H624" s="15"/>
      <c r="I624" s="6"/>
      <c r="J624" s="6"/>
      <c r="K624" s="7"/>
      <c r="L624" s="6"/>
      <c r="M624" s="8"/>
      <c r="N624" s="21"/>
      <c r="O624" s="10"/>
      <c r="P624" s="128"/>
    </row>
    <row r="625" spans="1:16" ht="22.5" customHeight="1" x14ac:dyDescent="0.55000000000000004">
      <c r="A625" s="5"/>
      <c r="B625" s="52"/>
      <c r="C625" s="59"/>
      <c r="D625" s="60"/>
      <c r="E625" s="60"/>
      <c r="F625" s="60"/>
      <c r="G625" s="60"/>
      <c r="H625" s="15"/>
      <c r="I625" s="6"/>
      <c r="J625" s="6"/>
      <c r="K625" s="7"/>
      <c r="L625" s="6"/>
      <c r="M625" s="8"/>
      <c r="N625" s="18"/>
      <c r="O625" s="10"/>
      <c r="P625" s="128"/>
    </row>
    <row r="626" spans="1:16" ht="22.5" customHeight="1" x14ac:dyDescent="0.55000000000000004">
      <c r="A626" s="5"/>
      <c r="B626" s="52"/>
      <c r="C626" s="59"/>
      <c r="D626" s="60"/>
      <c r="E626" s="60"/>
      <c r="F626" s="60"/>
      <c r="G626" s="60"/>
      <c r="H626" s="15"/>
      <c r="I626" s="6"/>
      <c r="J626" s="6"/>
      <c r="K626" s="7"/>
      <c r="L626" s="6"/>
      <c r="M626" s="8"/>
      <c r="N626" s="9"/>
      <c r="O626" s="10"/>
      <c r="P626" s="128"/>
    </row>
    <row r="627" spans="1:16" ht="22.5" customHeight="1" x14ac:dyDescent="0.55000000000000004">
      <c r="A627" s="5"/>
      <c r="B627" s="52"/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28"/>
    </row>
    <row r="628" spans="1:16" ht="22.5" customHeight="1" x14ac:dyDescent="0.55000000000000004">
      <c r="A628" s="5"/>
      <c r="B628" s="52"/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28"/>
    </row>
    <row r="629" spans="1:16" ht="22.5" customHeight="1" x14ac:dyDescent="0.55000000000000004">
      <c r="A629" s="5"/>
      <c r="B629" s="52"/>
      <c r="C629" s="59"/>
      <c r="D629" s="60"/>
      <c r="E629" s="60"/>
      <c r="F629" s="60"/>
      <c r="G629" s="60"/>
      <c r="H629" s="15"/>
      <c r="I629" s="6"/>
      <c r="J629" s="6"/>
      <c r="K629" s="7"/>
      <c r="L629" s="6"/>
      <c r="M629" s="8"/>
      <c r="N629" s="21"/>
      <c r="O629" s="10"/>
      <c r="P629" s="128"/>
    </row>
    <row r="630" spans="1:16" ht="22.5" customHeight="1" x14ac:dyDescent="0.55000000000000004">
      <c r="A630" s="5"/>
      <c r="B630" s="52"/>
      <c r="C630" s="59"/>
      <c r="D630" s="60"/>
      <c r="E630" s="60"/>
      <c r="F630" s="60"/>
      <c r="G630" s="60"/>
      <c r="H630" s="15"/>
      <c r="I630" s="6"/>
      <c r="J630" s="6"/>
      <c r="K630" s="7"/>
      <c r="L630" s="6"/>
      <c r="M630" s="8"/>
      <c r="N630" s="21"/>
      <c r="O630" s="10"/>
      <c r="P630" s="128"/>
    </row>
    <row r="631" spans="1:16" ht="22.5" customHeight="1" x14ac:dyDescent="0.55000000000000004">
      <c r="A631" s="5"/>
      <c r="B631" s="52"/>
      <c r="C631" s="59"/>
      <c r="D631" s="60"/>
      <c r="E631" s="60"/>
      <c r="F631" s="60"/>
      <c r="G631" s="60"/>
      <c r="H631" s="15"/>
      <c r="I631" s="6"/>
      <c r="J631" s="6"/>
      <c r="K631" s="7"/>
      <c r="L631" s="6"/>
      <c r="M631" s="8"/>
      <c r="N631" s="21"/>
      <c r="O631" s="10"/>
      <c r="P631" s="128"/>
    </row>
    <row r="632" spans="1:16" ht="22.5" customHeight="1" x14ac:dyDescent="0.55000000000000004">
      <c r="A632" s="5"/>
      <c r="B632" s="52"/>
      <c r="C632" s="59"/>
      <c r="D632" s="60"/>
      <c r="E632" s="60"/>
      <c r="F632" s="60"/>
      <c r="G632" s="60"/>
      <c r="H632" s="15"/>
      <c r="I632" s="6"/>
      <c r="J632" s="6"/>
      <c r="K632" s="7"/>
      <c r="L632" s="6"/>
      <c r="M632" s="8"/>
      <c r="N632" s="21"/>
      <c r="O632" s="10"/>
      <c r="P632" s="128"/>
    </row>
    <row r="633" spans="1:16" ht="22.5" customHeight="1" x14ac:dyDescent="0.55000000000000004">
      <c r="A633" s="5"/>
      <c r="B633" s="52"/>
      <c r="C633" s="59"/>
      <c r="D633" s="60"/>
      <c r="E633" s="60"/>
      <c r="F633" s="60"/>
      <c r="G633" s="60"/>
      <c r="H633" s="15"/>
      <c r="I633" s="6"/>
      <c r="J633" s="6"/>
      <c r="K633" s="7"/>
      <c r="L633" s="6"/>
      <c r="M633" s="8"/>
      <c r="N633" s="21"/>
      <c r="O633" s="10"/>
      <c r="P633" s="128"/>
    </row>
    <row r="634" spans="1:16" ht="22.5" customHeight="1" x14ac:dyDescent="0.55000000000000004">
      <c r="A634" s="5"/>
      <c r="B634" s="52"/>
      <c r="C634" s="59"/>
      <c r="D634" s="60"/>
      <c r="E634" s="60"/>
      <c r="F634" s="60"/>
      <c r="G634" s="60"/>
      <c r="H634" s="15"/>
      <c r="I634" s="6"/>
      <c r="J634" s="6"/>
      <c r="K634" s="7"/>
      <c r="L634" s="6"/>
      <c r="M634" s="8"/>
      <c r="N634" s="21"/>
      <c r="O634" s="10"/>
      <c r="P634" s="128"/>
    </row>
    <row r="635" spans="1:16" ht="22.5" customHeight="1" x14ac:dyDescent="0.55000000000000004">
      <c r="A635" s="20"/>
      <c r="B635" s="52"/>
      <c r="C635" s="59"/>
      <c r="D635" s="60"/>
      <c r="E635" s="60"/>
      <c r="F635" s="60"/>
      <c r="G635" s="60"/>
      <c r="H635" s="15"/>
      <c r="I635" s="6"/>
      <c r="J635" s="6"/>
      <c r="K635" s="7"/>
      <c r="L635" s="6"/>
      <c r="M635" s="8"/>
      <c r="N635" s="21"/>
      <c r="O635" s="10"/>
      <c r="P635" s="128"/>
    </row>
    <row r="636" spans="1:16" ht="22.5" customHeight="1" x14ac:dyDescent="0.55000000000000004">
      <c r="A636" s="5"/>
      <c r="B636" s="52"/>
      <c r="C636" s="59"/>
      <c r="D636" s="60"/>
      <c r="E636" s="60"/>
      <c r="F636" s="60"/>
      <c r="G636" s="60"/>
      <c r="H636" s="15"/>
      <c r="I636" s="6"/>
      <c r="J636" s="6"/>
      <c r="K636" s="7"/>
      <c r="L636" s="6"/>
      <c r="M636" s="8"/>
      <c r="N636" s="21"/>
      <c r="O636" s="10"/>
      <c r="P636" s="128"/>
    </row>
    <row r="637" spans="1:16" ht="22.5" customHeight="1" x14ac:dyDescent="0.55000000000000004">
      <c r="A637" s="5"/>
      <c r="B637" s="52"/>
      <c r="C637" s="59"/>
      <c r="D637" s="60"/>
      <c r="E637" s="60"/>
      <c r="F637" s="60"/>
      <c r="G637" s="60"/>
      <c r="H637" s="15"/>
      <c r="I637" s="6"/>
      <c r="J637" s="6"/>
      <c r="K637" s="7"/>
      <c r="L637" s="6"/>
      <c r="M637" s="8"/>
      <c r="N637" s="18"/>
      <c r="O637" s="10"/>
      <c r="P637" s="128"/>
    </row>
    <row r="638" spans="1:16" ht="22.5" customHeight="1" x14ac:dyDescent="0.55000000000000004">
      <c r="A638" s="5"/>
      <c r="B638" s="52"/>
      <c r="C638" s="59"/>
      <c r="D638" s="60"/>
      <c r="E638" s="60"/>
      <c r="F638" s="60"/>
      <c r="G638" s="60"/>
      <c r="H638" s="15"/>
      <c r="I638" s="6"/>
      <c r="J638" s="6"/>
      <c r="K638" s="7"/>
      <c r="L638" s="6"/>
      <c r="M638" s="8"/>
      <c r="N638" s="18"/>
      <c r="O638" s="10"/>
      <c r="P638" s="128"/>
    </row>
    <row r="639" spans="1:16" ht="22.5" customHeight="1" x14ac:dyDescent="0.55000000000000004">
      <c r="A639" s="5"/>
      <c r="B639" s="52"/>
      <c r="C639" s="59"/>
      <c r="D639" s="60"/>
      <c r="E639" s="60"/>
      <c r="F639" s="60"/>
      <c r="G639" s="60"/>
      <c r="H639" s="15"/>
      <c r="I639" s="6"/>
      <c r="J639" s="6"/>
      <c r="K639" s="7"/>
      <c r="L639" s="6"/>
      <c r="M639" s="8"/>
      <c r="N639" s="18"/>
      <c r="O639" s="10"/>
      <c r="P639" s="128"/>
    </row>
    <row r="640" spans="1:16" ht="22.5" customHeight="1" x14ac:dyDescent="0.55000000000000004">
      <c r="A640" s="5"/>
      <c r="B640" s="52"/>
      <c r="C640" s="59"/>
      <c r="D640" s="60"/>
      <c r="E640" s="60"/>
      <c r="F640" s="60"/>
      <c r="G640" s="60"/>
      <c r="H640" s="15"/>
      <c r="I640" s="6"/>
      <c r="J640" s="6"/>
      <c r="K640" s="7"/>
      <c r="L640" s="6"/>
      <c r="M640" s="8"/>
      <c r="N640" s="18"/>
      <c r="O640" s="10"/>
      <c r="P640" s="128"/>
    </row>
    <row r="641" spans="1:16" ht="22.5" customHeight="1" x14ac:dyDescent="0.55000000000000004">
      <c r="A641" s="5"/>
      <c r="B641" s="52"/>
      <c r="C641" s="59"/>
      <c r="D641" s="60"/>
      <c r="E641" s="60"/>
      <c r="F641" s="60"/>
      <c r="G641" s="60"/>
      <c r="H641" s="15"/>
      <c r="I641" s="6"/>
      <c r="J641" s="6"/>
      <c r="K641" s="7"/>
      <c r="L641" s="6"/>
      <c r="M641" s="8"/>
      <c r="N641" s="18"/>
      <c r="O641" s="10"/>
      <c r="P641" s="128"/>
    </row>
    <row r="642" spans="1:16" ht="22.5" customHeight="1" x14ac:dyDescent="0.55000000000000004">
      <c r="A642" s="5"/>
      <c r="B642" s="52"/>
      <c r="C642" s="59"/>
      <c r="D642" s="60"/>
      <c r="E642" s="60"/>
      <c r="F642" s="60"/>
      <c r="G642" s="60"/>
      <c r="H642" s="15"/>
      <c r="I642" s="6"/>
      <c r="J642" s="6"/>
      <c r="K642" s="7"/>
      <c r="L642" s="6"/>
      <c r="M642" s="8"/>
      <c r="N642" s="18"/>
      <c r="O642" s="10"/>
      <c r="P642" s="128"/>
    </row>
    <row r="643" spans="1:16" ht="22.5" customHeight="1" x14ac:dyDescent="0.55000000000000004">
      <c r="A643" s="5"/>
      <c r="B643" s="52"/>
      <c r="C643" s="59"/>
      <c r="D643" s="60"/>
      <c r="E643" s="60"/>
      <c r="F643" s="60"/>
      <c r="G643" s="60"/>
      <c r="H643" s="15"/>
      <c r="I643" s="6"/>
      <c r="J643" s="6"/>
      <c r="K643" s="7"/>
      <c r="L643" s="6"/>
      <c r="M643" s="8"/>
      <c r="N643" s="18"/>
      <c r="O643" s="10"/>
      <c r="P643" s="128"/>
    </row>
    <row r="644" spans="1:16" ht="22.5" customHeight="1" x14ac:dyDescent="0.55000000000000004">
      <c r="A644" s="5"/>
      <c r="B644" s="52"/>
      <c r="C644" s="59"/>
      <c r="D644" s="60"/>
      <c r="E644" s="60"/>
      <c r="F644" s="60"/>
      <c r="G644" s="60"/>
      <c r="H644" s="15"/>
      <c r="I644" s="6"/>
      <c r="J644" s="6"/>
      <c r="K644" s="7"/>
      <c r="L644" s="6"/>
      <c r="M644" s="8"/>
      <c r="N644" s="18"/>
      <c r="O644" s="10"/>
      <c r="P644" s="128"/>
    </row>
    <row r="645" spans="1:16" ht="22.5" customHeight="1" x14ac:dyDescent="0.55000000000000004">
      <c r="A645" s="5"/>
      <c r="B645" s="52"/>
      <c r="C645" s="59"/>
      <c r="D645" s="60"/>
      <c r="E645" s="60"/>
      <c r="F645" s="60"/>
      <c r="G645" s="60"/>
      <c r="H645" s="15"/>
      <c r="I645" s="6"/>
      <c r="J645" s="6"/>
      <c r="K645" s="7"/>
      <c r="L645" s="6"/>
      <c r="M645" s="8"/>
      <c r="N645" s="18"/>
      <c r="O645" s="10"/>
      <c r="P645" s="128"/>
    </row>
    <row r="646" spans="1:16" ht="22.5" customHeight="1" x14ac:dyDescent="0.55000000000000004">
      <c r="A646" s="5"/>
      <c r="B646" s="52"/>
      <c r="C646" s="59"/>
      <c r="D646" s="60"/>
      <c r="E646" s="60"/>
      <c r="F646" s="60"/>
      <c r="G646" s="60"/>
      <c r="H646" s="15"/>
      <c r="I646" s="6"/>
      <c r="J646" s="6"/>
      <c r="K646" s="7"/>
      <c r="L646" s="6"/>
      <c r="M646" s="8"/>
      <c r="N646" s="18"/>
      <c r="O646" s="10"/>
      <c r="P646" s="128"/>
    </row>
    <row r="647" spans="1:16" ht="22.5" customHeight="1" x14ac:dyDescent="0.55000000000000004">
      <c r="A647" s="5"/>
      <c r="B647" s="52"/>
      <c r="C647" s="59"/>
      <c r="D647" s="60"/>
      <c r="E647" s="60"/>
      <c r="F647" s="60"/>
      <c r="G647" s="60"/>
      <c r="H647" s="15"/>
      <c r="I647" s="6"/>
      <c r="J647" s="6"/>
      <c r="K647" s="7"/>
      <c r="L647" s="6"/>
      <c r="M647" s="8"/>
      <c r="N647" s="18"/>
      <c r="O647" s="10"/>
      <c r="P647" s="128"/>
    </row>
    <row r="648" spans="1:16" ht="22.5" customHeight="1" x14ac:dyDescent="0.55000000000000004">
      <c r="A648" s="5"/>
      <c r="B648" s="52"/>
      <c r="C648" s="59"/>
      <c r="D648" s="60"/>
      <c r="E648" s="60"/>
      <c r="F648" s="60"/>
      <c r="G648" s="60"/>
      <c r="H648" s="15"/>
      <c r="I648" s="6"/>
      <c r="J648" s="6"/>
      <c r="K648" s="7"/>
      <c r="L648" s="6"/>
      <c r="M648" s="8"/>
      <c r="N648" s="18"/>
      <c r="O648" s="10"/>
      <c r="P648" s="128"/>
    </row>
    <row r="649" spans="1:16" ht="22.5" customHeight="1" x14ac:dyDescent="0.55000000000000004">
      <c r="A649" s="5"/>
      <c r="B649" s="52"/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18"/>
      <c r="O649" s="10"/>
      <c r="P649" s="128"/>
    </row>
    <row r="650" spans="1:16" ht="22.5" customHeight="1" x14ac:dyDescent="0.55000000000000004">
      <c r="A650" s="20"/>
      <c r="B650" s="52"/>
      <c r="C650" s="59"/>
      <c r="D650" s="60"/>
      <c r="E650" s="60"/>
      <c r="F650" s="60"/>
      <c r="G650" s="60"/>
      <c r="H650" s="15"/>
      <c r="I650" s="6"/>
      <c r="J650" s="6"/>
      <c r="K650" s="7"/>
      <c r="L650" s="6"/>
      <c r="M650" s="8"/>
      <c r="N650" s="18"/>
      <c r="O650" s="10"/>
      <c r="P650" s="128"/>
    </row>
    <row r="651" spans="1:16" ht="22.5" customHeight="1" x14ac:dyDescent="0.55000000000000004">
      <c r="A651" s="5"/>
      <c r="B651" s="52"/>
      <c r="C651" s="59"/>
      <c r="D651" s="60"/>
      <c r="E651" s="60"/>
      <c r="F651" s="60"/>
      <c r="G651" s="60"/>
      <c r="H651" s="15"/>
      <c r="I651" s="6"/>
      <c r="J651" s="6"/>
      <c r="K651" s="7"/>
      <c r="L651" s="6"/>
      <c r="M651" s="8"/>
      <c r="N651" s="9"/>
      <c r="O651" s="10"/>
      <c r="P651" s="128"/>
    </row>
    <row r="652" spans="1:16" ht="22.5" customHeight="1" x14ac:dyDescent="0.55000000000000004">
      <c r="A652" s="5"/>
      <c r="B652" s="52"/>
      <c r="C652" s="59"/>
      <c r="D652" s="60"/>
      <c r="E652" s="60"/>
      <c r="F652" s="60"/>
      <c r="G652" s="60"/>
      <c r="H652" s="15"/>
      <c r="I652" s="6"/>
      <c r="J652" s="6"/>
      <c r="K652" s="7"/>
      <c r="L652" s="6"/>
      <c r="M652" s="8"/>
      <c r="N652" s="9"/>
      <c r="O652" s="10"/>
      <c r="P652" s="128"/>
    </row>
    <row r="653" spans="1:16" ht="22.5" customHeight="1" x14ac:dyDescent="0.55000000000000004">
      <c r="A653" s="5"/>
      <c r="B653" s="52"/>
      <c r="C653" s="59"/>
      <c r="D653" s="60"/>
      <c r="E653" s="60"/>
      <c r="F653" s="60"/>
      <c r="G653" s="60"/>
      <c r="H653" s="15"/>
      <c r="I653" s="6"/>
      <c r="J653" s="6"/>
      <c r="K653" s="7"/>
      <c r="L653" s="6"/>
      <c r="M653" s="8"/>
      <c r="N653" s="9"/>
      <c r="O653" s="10"/>
      <c r="P653" s="128"/>
    </row>
    <row r="654" spans="1:16" ht="22.5" customHeight="1" x14ac:dyDescent="0.55000000000000004">
      <c r="A654" s="5"/>
      <c r="B654" s="52"/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9"/>
      <c r="O654" s="10"/>
      <c r="P654" s="128"/>
    </row>
    <row r="655" spans="1:16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7"/>
      <c r="L655" s="6"/>
      <c r="M655" s="8"/>
      <c r="N655" s="9"/>
      <c r="O655" s="10"/>
      <c r="P655" s="128"/>
    </row>
    <row r="656" spans="1:16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7"/>
      <c r="L656" s="6"/>
      <c r="M656" s="8"/>
      <c r="N656" s="9"/>
      <c r="O656" s="10"/>
      <c r="P656" s="128"/>
    </row>
    <row r="657" spans="1:16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7"/>
      <c r="L657" s="6"/>
      <c r="M657" s="8"/>
      <c r="N657" s="9"/>
      <c r="O657" s="10"/>
      <c r="P657" s="128"/>
    </row>
    <row r="658" spans="1:16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7"/>
      <c r="L658" s="6"/>
      <c r="M658" s="8"/>
      <c r="N658" s="9"/>
      <c r="O658" s="10"/>
      <c r="P658" s="128"/>
    </row>
    <row r="659" spans="1:16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7"/>
      <c r="L659" s="6"/>
      <c r="M659" s="8"/>
      <c r="N659" s="9"/>
      <c r="O659" s="10"/>
      <c r="P659" s="128"/>
    </row>
    <row r="660" spans="1:16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7"/>
      <c r="L660" s="6"/>
      <c r="M660" s="8"/>
      <c r="N660" s="16"/>
      <c r="O660" s="10"/>
      <c r="P660" s="128"/>
    </row>
    <row r="661" spans="1:16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7"/>
      <c r="L661" s="6"/>
      <c r="M661" s="8"/>
      <c r="N661" s="16"/>
      <c r="O661" s="10"/>
      <c r="P661" s="128"/>
    </row>
    <row r="662" spans="1:16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7"/>
      <c r="L662" s="6"/>
      <c r="M662" s="8"/>
      <c r="N662" s="16"/>
      <c r="O662" s="10"/>
      <c r="P662" s="128"/>
    </row>
    <row r="663" spans="1:16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7"/>
      <c r="L663" s="6"/>
      <c r="M663" s="8"/>
      <c r="N663" s="16"/>
      <c r="O663" s="10"/>
      <c r="P663" s="128"/>
    </row>
    <row r="664" spans="1:16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7"/>
      <c r="L664" s="6"/>
      <c r="M664" s="8"/>
      <c r="N664" s="16"/>
      <c r="O664" s="10"/>
      <c r="P664" s="128"/>
    </row>
    <row r="665" spans="1:16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7"/>
      <c r="L665" s="6"/>
      <c r="M665" s="8"/>
      <c r="N665" s="16"/>
      <c r="O665" s="10"/>
      <c r="P665" s="128"/>
    </row>
    <row r="666" spans="1:16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7"/>
      <c r="L666" s="6"/>
      <c r="M666" s="8"/>
      <c r="N666" s="16"/>
      <c r="O666" s="10"/>
      <c r="P666" s="128"/>
    </row>
    <row r="667" spans="1:16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7"/>
      <c r="L667" s="6"/>
      <c r="M667" s="8"/>
      <c r="N667" s="21"/>
      <c r="O667" s="10"/>
      <c r="P667" s="128"/>
    </row>
    <row r="668" spans="1:16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7"/>
      <c r="L668" s="6"/>
      <c r="M668" s="8"/>
      <c r="N668" s="21"/>
      <c r="O668" s="10"/>
      <c r="P668" s="128"/>
    </row>
    <row r="669" spans="1:16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7"/>
      <c r="L669" s="6"/>
      <c r="M669" s="8"/>
      <c r="N669" s="21"/>
      <c r="O669" s="10"/>
      <c r="P669" s="128"/>
    </row>
    <row r="670" spans="1:16" ht="22.5" customHeight="1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7"/>
      <c r="L670" s="6"/>
      <c r="M670" s="8"/>
      <c r="N670" s="21"/>
      <c r="O670" s="10"/>
      <c r="P670" s="128"/>
    </row>
    <row r="671" spans="1:16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7"/>
      <c r="L671" s="6"/>
      <c r="M671" s="8"/>
      <c r="N671" s="21"/>
      <c r="O671" s="10"/>
      <c r="P671" s="128"/>
    </row>
    <row r="672" spans="1:16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7"/>
      <c r="L672" s="6"/>
      <c r="M672" s="8"/>
      <c r="N672" s="21"/>
      <c r="O672" s="10"/>
      <c r="P672" s="128"/>
    </row>
    <row r="673" spans="1:16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7"/>
      <c r="L673" s="6"/>
      <c r="M673" s="8"/>
      <c r="N673" s="21"/>
      <c r="O673" s="10"/>
      <c r="P673" s="128"/>
    </row>
    <row r="674" spans="1:16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7"/>
      <c r="L674" s="6"/>
      <c r="M674" s="8"/>
      <c r="N674" s="21"/>
      <c r="O674" s="10"/>
      <c r="P674" s="128"/>
    </row>
    <row r="675" spans="1:16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7"/>
      <c r="L675" s="6"/>
      <c r="M675" s="8"/>
      <c r="N675" s="21"/>
      <c r="O675" s="10"/>
      <c r="P675" s="128"/>
    </row>
    <row r="676" spans="1:16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6"/>
      <c r="K676" s="7"/>
      <c r="L676" s="6"/>
      <c r="M676" s="8"/>
      <c r="N676" s="21"/>
      <c r="O676" s="10"/>
      <c r="P676" s="128"/>
    </row>
    <row r="677" spans="1:16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7"/>
      <c r="L677" s="6"/>
      <c r="M677" s="8"/>
      <c r="N677" s="21"/>
      <c r="O677" s="10"/>
      <c r="P677" s="128"/>
    </row>
    <row r="678" spans="1:16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7"/>
      <c r="L678" s="6"/>
      <c r="M678" s="8"/>
      <c r="N678" s="16"/>
      <c r="O678" s="10"/>
      <c r="P678" s="128"/>
    </row>
    <row r="679" spans="1:16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7"/>
      <c r="L679" s="6"/>
      <c r="M679" s="8"/>
      <c r="N679" s="9"/>
      <c r="O679" s="10"/>
      <c r="P679" s="128"/>
    </row>
    <row r="680" spans="1:16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7"/>
      <c r="L680" s="6"/>
      <c r="M680" s="8"/>
      <c r="N680" s="9"/>
      <c r="O680" s="10"/>
      <c r="P680" s="128"/>
    </row>
    <row r="681" spans="1:16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7"/>
      <c r="L681" s="6"/>
      <c r="M681" s="8"/>
      <c r="N681" s="32"/>
      <c r="O681" s="10"/>
      <c r="P681" s="128"/>
    </row>
    <row r="682" spans="1:16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7"/>
      <c r="L682" s="6"/>
      <c r="M682" s="8"/>
      <c r="N682" s="19"/>
      <c r="O682" s="10"/>
      <c r="P682" s="128"/>
    </row>
    <row r="683" spans="1:16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7"/>
      <c r="L683" s="6"/>
      <c r="M683" s="8"/>
      <c r="N683" s="9"/>
      <c r="O683" s="10"/>
      <c r="P683" s="128"/>
    </row>
    <row r="684" spans="1:16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7"/>
      <c r="L684" s="6"/>
      <c r="M684" s="8"/>
      <c r="N684" s="9"/>
      <c r="O684" s="10"/>
      <c r="P684" s="128"/>
    </row>
    <row r="685" spans="1:16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7"/>
      <c r="L685" s="6"/>
      <c r="M685" s="8"/>
      <c r="N685" s="9"/>
      <c r="O685" s="10"/>
      <c r="P685" s="128"/>
    </row>
    <row r="686" spans="1:16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7"/>
      <c r="L686" s="6"/>
      <c r="M686" s="8"/>
      <c r="N686" s="9"/>
      <c r="O686" s="10"/>
      <c r="P686" s="128"/>
    </row>
    <row r="687" spans="1:16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7"/>
      <c r="L687" s="6"/>
      <c r="M687" s="8"/>
      <c r="N687" s="9"/>
      <c r="O687" s="10"/>
      <c r="P687" s="128"/>
    </row>
    <row r="688" spans="1:16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8"/>
    </row>
    <row r="689" spans="1:16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9"/>
      <c r="O689" s="10"/>
      <c r="P689" s="128"/>
    </row>
    <row r="690" spans="1:16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33"/>
      <c r="O690" s="10"/>
      <c r="P690" s="128"/>
    </row>
    <row r="691" spans="1:16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9"/>
      <c r="O691" s="10"/>
      <c r="P691" s="128"/>
    </row>
    <row r="692" spans="1:16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9"/>
      <c r="O692" s="10"/>
      <c r="P692" s="128"/>
    </row>
    <row r="693" spans="1:16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7"/>
      <c r="L693" s="6"/>
      <c r="M693" s="8"/>
      <c r="N693" s="33"/>
      <c r="O693" s="10"/>
      <c r="P693" s="128"/>
    </row>
    <row r="694" spans="1:16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7"/>
      <c r="L694" s="6"/>
      <c r="M694" s="8"/>
      <c r="N694" s="9"/>
      <c r="O694" s="10"/>
      <c r="P694" s="128"/>
    </row>
    <row r="695" spans="1:16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7"/>
      <c r="L695" s="6"/>
      <c r="M695" s="8"/>
      <c r="N695" s="9"/>
      <c r="O695" s="10"/>
      <c r="P695" s="128"/>
    </row>
    <row r="696" spans="1:16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6"/>
      <c r="M696" s="8"/>
      <c r="N696" s="16"/>
      <c r="O696" s="10"/>
      <c r="P696" s="128"/>
    </row>
    <row r="697" spans="1:16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16"/>
      <c r="O697" s="10"/>
      <c r="P697" s="128"/>
    </row>
    <row r="698" spans="1:16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8"/>
    </row>
    <row r="699" spans="1:16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8"/>
    </row>
    <row r="700" spans="1:16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8"/>
    </row>
    <row r="701" spans="1:16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8"/>
    </row>
    <row r="702" spans="1:16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8"/>
    </row>
    <row r="703" spans="1:16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6"/>
      <c r="M703" s="8"/>
      <c r="N703" s="34"/>
      <c r="O703" s="10"/>
      <c r="P703" s="128"/>
    </row>
    <row r="704" spans="1:16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6"/>
      <c r="M704" s="8"/>
      <c r="N704" s="34"/>
      <c r="O704" s="10"/>
      <c r="P704" s="128"/>
    </row>
    <row r="705" spans="1:43" x14ac:dyDescent="0.55000000000000004">
      <c r="A705" s="5"/>
      <c r="B705" s="52"/>
      <c r="C705" s="59"/>
      <c r="D705" s="60"/>
      <c r="E705" s="60"/>
      <c r="F705" s="60"/>
      <c r="G705" s="60"/>
      <c r="H705" s="55"/>
      <c r="I705" s="7"/>
      <c r="J705" s="7"/>
      <c r="K705" s="7"/>
      <c r="L705" s="7"/>
      <c r="M705" s="35"/>
      <c r="N705" s="34"/>
      <c r="O705" s="10"/>
      <c r="P705" s="128"/>
    </row>
    <row r="706" spans="1:43" x14ac:dyDescent="0.55000000000000004">
      <c r="A706" s="36"/>
      <c r="B706" s="52"/>
      <c r="C706" s="59"/>
      <c r="D706" s="60"/>
      <c r="E706" s="60"/>
      <c r="F706" s="60"/>
      <c r="G706" s="60"/>
      <c r="H706" s="57"/>
      <c r="I706" s="37"/>
      <c r="J706" s="37"/>
      <c r="K706" s="38"/>
      <c r="L706" s="37"/>
      <c r="M706" s="39"/>
      <c r="N706" s="40"/>
      <c r="O706" s="41"/>
      <c r="P706" s="128"/>
    </row>
    <row r="707" spans="1:43" x14ac:dyDescent="0.55000000000000004">
      <c r="A707" s="42"/>
      <c r="B707" s="53"/>
      <c r="H707" s="58"/>
      <c r="I707" s="43"/>
      <c r="J707" s="43"/>
      <c r="K707" s="43"/>
      <c r="L707" s="43"/>
      <c r="M707" s="2"/>
      <c r="N707" s="44"/>
      <c r="O707" s="45"/>
      <c r="P707" s="127"/>
    </row>
    <row r="708" spans="1:43" x14ac:dyDescent="0.55000000000000004">
      <c r="A708" s="42"/>
      <c r="B708" s="53"/>
      <c r="H708" s="58"/>
      <c r="I708" s="43"/>
      <c r="J708" s="43"/>
      <c r="K708" s="43"/>
      <c r="L708" s="43"/>
      <c r="M708" s="2"/>
      <c r="N708" s="44"/>
      <c r="O708" s="45"/>
      <c r="P708" s="127"/>
    </row>
    <row r="709" spans="1:43" x14ac:dyDescent="0.55000000000000004">
      <c r="A709" s="42"/>
      <c r="B709" s="53"/>
      <c r="H709" s="58"/>
      <c r="I709" s="43"/>
      <c r="J709" s="43"/>
      <c r="K709" s="43"/>
      <c r="L709" s="43"/>
      <c r="M709" s="2"/>
      <c r="N709" s="44"/>
      <c r="O709" s="45"/>
      <c r="P709" s="127"/>
    </row>
    <row r="710" spans="1:43" x14ac:dyDescent="0.55000000000000004">
      <c r="A710" s="42"/>
      <c r="B710" s="53"/>
      <c r="H710" s="58"/>
      <c r="I710" s="43"/>
      <c r="J710" s="43"/>
      <c r="K710" s="43"/>
      <c r="L710" s="43"/>
      <c r="M710" s="2"/>
      <c r="N710" s="44"/>
      <c r="O710" s="45"/>
      <c r="P710" s="127"/>
    </row>
    <row r="711" spans="1:43" x14ac:dyDescent="0.55000000000000004">
      <c r="A711" s="42"/>
      <c r="B711" s="53"/>
      <c r="H711" s="58"/>
      <c r="I711" s="43"/>
      <c r="J711" s="43"/>
      <c r="K711" s="43"/>
      <c r="L711" s="43"/>
      <c r="M711" s="46"/>
      <c r="N711" s="42"/>
      <c r="O711" s="47"/>
    </row>
    <row r="712" spans="1:43" x14ac:dyDescent="0.55000000000000004">
      <c r="A712" s="42"/>
      <c r="B712" s="53"/>
      <c r="H712" s="58"/>
      <c r="I712" s="43"/>
      <c r="J712" s="43"/>
      <c r="K712" s="43"/>
      <c r="L712" s="43"/>
      <c r="M712" s="46"/>
      <c r="N712" s="42"/>
      <c r="O712" s="47"/>
    </row>
    <row r="713" spans="1:43" x14ac:dyDescent="0.55000000000000004">
      <c r="A713" s="42"/>
      <c r="B713" s="53"/>
      <c r="H713" s="58"/>
      <c r="I713" s="43"/>
      <c r="J713" s="43"/>
      <c r="K713" s="43"/>
      <c r="L713" s="43"/>
      <c r="M713" s="46"/>
      <c r="N713" s="42"/>
      <c r="O713" s="47"/>
    </row>
    <row r="714" spans="1:43" s="51" customFormat="1" x14ac:dyDescent="0.55000000000000004">
      <c r="A714" s="42"/>
      <c r="B714" s="53"/>
      <c r="C714" s="61"/>
      <c r="D714" s="62"/>
      <c r="E714" s="62"/>
      <c r="F714" s="62"/>
      <c r="G714" s="62"/>
      <c r="H714" s="58"/>
      <c r="I714" s="43"/>
      <c r="J714" s="43"/>
      <c r="K714" s="43"/>
      <c r="L714" s="43"/>
      <c r="M714" s="46"/>
      <c r="N714" s="42"/>
      <c r="O714" s="47"/>
      <c r="Q714" s="3"/>
      <c r="R714" s="13"/>
      <c r="S714" s="13"/>
      <c r="T714" s="13"/>
      <c r="U714" s="13"/>
      <c r="V714" s="1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s="51" customFormat="1" x14ac:dyDescent="0.55000000000000004">
      <c r="A715" s="42"/>
      <c r="B715" s="53"/>
      <c r="C715" s="61"/>
      <c r="D715" s="62"/>
      <c r="E715" s="62"/>
      <c r="F715" s="62"/>
      <c r="G715" s="62"/>
      <c r="H715" s="58"/>
      <c r="I715" s="43"/>
      <c r="J715" s="43"/>
      <c r="K715" s="43"/>
      <c r="L715" s="43"/>
      <c r="M715" s="46"/>
      <c r="N715" s="42"/>
      <c r="O715" s="47"/>
      <c r="Q715" s="3"/>
      <c r="R715" s="13"/>
      <c r="S715" s="13"/>
      <c r="T715" s="13"/>
      <c r="U715" s="13"/>
      <c r="V715" s="1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s="51" customFormat="1" x14ac:dyDescent="0.55000000000000004">
      <c r="A716" s="42"/>
      <c r="B716" s="53"/>
      <c r="C716" s="61"/>
      <c r="D716" s="62"/>
      <c r="E716" s="62"/>
      <c r="F716" s="62"/>
      <c r="G716" s="62"/>
      <c r="H716" s="58"/>
      <c r="I716" s="43"/>
      <c r="J716" s="43"/>
      <c r="K716" s="43"/>
      <c r="L716" s="43"/>
      <c r="M716" s="46"/>
      <c r="N716" s="42"/>
      <c r="O716" s="47"/>
      <c r="Q716" s="3"/>
      <c r="R716" s="13"/>
      <c r="S716" s="13"/>
      <c r="T716" s="13"/>
      <c r="U716" s="13"/>
      <c r="V716" s="1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</sheetData>
  <autoFilter ref="A2:AO520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388">
    <cfRule type="duplicateValues" dxfId="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10C8-C618-4D0F-8589-4127F2A8AFA1}">
  <sheetPr>
    <pageSetUpPr fitToPage="1"/>
  </sheetPr>
  <dimension ref="A1:AQ679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3" sqref="I1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42" width="42.140625" style="3" bestFit="1" customWidth="1"/>
    <col min="43" max="43" width="10.42578125" style="3" bestFit="1" customWidth="1"/>
    <col min="44" max="44" width="9.140625" style="3"/>
    <col min="45" max="45" width="17.7109375" style="3" bestFit="1" customWidth="1"/>
    <col min="46" max="16384" width="9.140625" style="3"/>
  </cols>
  <sheetData>
    <row r="1" spans="1:40" ht="24" customHeight="1" x14ac:dyDescent="0.55000000000000004">
      <c r="A1" s="162" t="s">
        <v>54</v>
      </c>
      <c r="B1" s="164" t="s">
        <v>55</v>
      </c>
      <c r="C1" s="166"/>
      <c r="D1" s="167"/>
      <c r="E1" s="167"/>
      <c r="F1" s="167"/>
      <c r="G1" s="167"/>
      <c r="H1" s="167"/>
      <c r="I1" s="167"/>
      <c r="J1" s="167"/>
      <c r="K1" s="167"/>
      <c r="L1" s="168"/>
      <c r="M1" s="172" t="s">
        <v>56</v>
      </c>
      <c r="N1" s="174" t="s">
        <v>57</v>
      </c>
      <c r="O1" s="160" t="s">
        <v>58</v>
      </c>
      <c r="P1" s="127"/>
      <c r="Q1" s="177" t="s">
        <v>59</v>
      </c>
      <c r="R1" s="179" t="s">
        <v>60</v>
      </c>
      <c r="S1" s="179" t="s">
        <v>61</v>
      </c>
      <c r="T1" s="180" t="s">
        <v>62</v>
      </c>
      <c r="U1" s="176" t="s">
        <v>63</v>
      </c>
      <c r="V1" s="176" t="s">
        <v>64</v>
      </c>
      <c r="W1" s="176" t="s">
        <v>65</v>
      </c>
      <c r="Y1" s="3">
        <v>1000</v>
      </c>
      <c r="AB1" s="3">
        <v>3600</v>
      </c>
    </row>
    <row r="2" spans="1:40" ht="24.75" customHeight="1" thickBot="1" x14ac:dyDescent="0.6">
      <c r="A2" s="163"/>
      <c r="B2" s="165"/>
      <c r="C2" s="169"/>
      <c r="D2" s="170"/>
      <c r="E2" s="170"/>
      <c r="F2" s="170"/>
      <c r="G2" s="170"/>
      <c r="H2" s="170"/>
      <c r="I2" s="170"/>
      <c r="J2" s="170"/>
      <c r="K2" s="170"/>
      <c r="L2" s="171"/>
      <c r="M2" s="173"/>
      <c r="N2" s="175"/>
      <c r="O2" s="161"/>
      <c r="P2" s="127"/>
      <c r="Q2" s="178"/>
      <c r="R2" s="179"/>
      <c r="S2" s="179"/>
      <c r="T2" s="180"/>
      <c r="U2" s="176"/>
      <c r="V2" s="176"/>
      <c r="W2" s="176"/>
    </row>
    <row r="3" spans="1:40" ht="22.5" customHeight="1" x14ac:dyDescent="0.55000000000000004">
      <c r="A3" s="5">
        <v>1000</v>
      </c>
      <c r="B3" s="52" t="s">
        <v>66</v>
      </c>
      <c r="C3" s="114"/>
      <c r="D3" s="64"/>
      <c r="E3" s="64"/>
      <c r="F3" s="71"/>
      <c r="G3" s="71">
        <v>30022064</v>
      </c>
      <c r="H3" s="71"/>
      <c r="I3" s="115"/>
      <c r="J3" s="72"/>
      <c r="K3" s="72"/>
      <c r="L3" s="116"/>
      <c r="M3" s="8"/>
      <c r="N3" s="91" t="s">
        <v>186</v>
      </c>
      <c r="O3" s="10" t="e">
        <f>#REF!</f>
        <v>#REF!</v>
      </c>
      <c r="P3" s="10">
        <v>63</v>
      </c>
      <c r="Q3" s="11" t="s">
        <v>72</v>
      </c>
      <c r="R3" s="43">
        <f t="shared" ref="R3:R21" si="0">3600/P3</f>
        <v>57.142857142857146</v>
      </c>
      <c r="X3" s="122"/>
      <c r="Y3" s="50">
        <f t="shared" ref="Y3:Y21" si="1">$Y$1/R3</f>
        <v>17.5</v>
      </c>
      <c r="Z3" s="50"/>
      <c r="AA3" s="50"/>
      <c r="AB3" s="50">
        <f t="shared" ref="AB3:AB21" si="2">$Y$1/R3</f>
        <v>17.5</v>
      </c>
      <c r="AC3" s="121"/>
      <c r="AD3" s="122"/>
      <c r="AE3" s="122">
        <f t="shared" ref="AE3:AE21" si="3">$Y$1/R3</f>
        <v>17.5</v>
      </c>
      <c r="AF3" s="122"/>
      <c r="AG3" s="122"/>
      <c r="AH3" s="122">
        <f t="shared" ref="AH3:AH21" si="4">$Y$1/R3</f>
        <v>17.5</v>
      </c>
      <c r="AI3" s="122"/>
      <c r="AJ3" s="122"/>
      <c r="AK3" s="122">
        <f t="shared" ref="AK3:AK21" si="5">$Y$1/R3</f>
        <v>17.5</v>
      </c>
      <c r="AL3" s="122"/>
      <c r="AM3" s="122"/>
      <c r="AN3" s="122">
        <f t="shared" ref="AN3:AN21" si="6">$Y$1/R3</f>
        <v>17.5</v>
      </c>
    </row>
    <row r="4" spans="1:40" ht="22.5" customHeight="1" x14ac:dyDescent="0.55000000000000004">
      <c r="A4" s="5"/>
      <c r="B4" s="52"/>
      <c r="C4" s="114"/>
      <c r="D4" s="71"/>
      <c r="E4" s="71"/>
      <c r="F4" s="71"/>
      <c r="G4" s="124">
        <v>30023754</v>
      </c>
      <c r="H4" s="71"/>
      <c r="I4" s="115"/>
      <c r="J4" s="72"/>
      <c r="K4" s="72"/>
      <c r="L4" s="116"/>
      <c r="M4" s="8"/>
      <c r="N4" s="91" t="s">
        <v>468</v>
      </c>
      <c r="O4" s="10">
        <v>1</v>
      </c>
      <c r="P4" s="10">
        <v>9</v>
      </c>
      <c r="Q4" s="11" t="s">
        <v>72</v>
      </c>
      <c r="R4" s="43">
        <f>3600/P4</f>
        <v>400</v>
      </c>
      <c r="X4" s="122"/>
      <c r="Y4" s="50">
        <v>1</v>
      </c>
      <c r="Z4" s="50"/>
      <c r="AA4" s="50"/>
      <c r="AB4" s="50">
        <v>1</v>
      </c>
      <c r="AC4" s="121"/>
      <c r="AD4" s="122"/>
      <c r="AE4" s="122">
        <v>1</v>
      </c>
      <c r="AF4" s="122"/>
      <c r="AG4" s="122"/>
      <c r="AH4" s="122">
        <v>1</v>
      </c>
      <c r="AI4" s="122"/>
      <c r="AJ4" s="122"/>
      <c r="AK4" s="122">
        <v>1</v>
      </c>
      <c r="AL4" s="122"/>
      <c r="AM4" s="122"/>
      <c r="AN4" s="122">
        <v>1</v>
      </c>
    </row>
    <row r="5" spans="1:40" ht="22.5" customHeight="1" x14ac:dyDescent="0.55000000000000004">
      <c r="A5" s="5"/>
      <c r="B5" s="52"/>
      <c r="C5" s="114"/>
      <c r="D5" s="71"/>
      <c r="E5" s="71"/>
      <c r="F5" s="71"/>
      <c r="G5" s="124">
        <v>30023755</v>
      </c>
      <c r="H5" s="71"/>
      <c r="I5" s="115"/>
      <c r="J5" s="72"/>
      <c r="K5" s="72"/>
      <c r="L5" s="116"/>
      <c r="M5" s="8"/>
      <c r="N5" s="91" t="s">
        <v>470</v>
      </c>
      <c r="O5" s="10">
        <v>1</v>
      </c>
      <c r="P5" s="10">
        <v>9</v>
      </c>
      <c r="Q5" s="11" t="s">
        <v>72</v>
      </c>
      <c r="R5" s="43">
        <f>3600/P5</f>
        <v>400</v>
      </c>
      <c r="X5" s="122"/>
      <c r="Y5" s="50">
        <v>1</v>
      </c>
      <c r="Z5" s="50"/>
      <c r="AA5" s="50"/>
      <c r="AB5" s="50">
        <v>1</v>
      </c>
      <c r="AC5" s="121"/>
      <c r="AD5" s="122"/>
      <c r="AE5" s="122">
        <v>1</v>
      </c>
      <c r="AF5" s="122"/>
      <c r="AG5" s="122"/>
      <c r="AH5" s="122">
        <v>1</v>
      </c>
      <c r="AI5" s="122"/>
      <c r="AJ5" s="122"/>
      <c r="AK5" s="122">
        <v>1</v>
      </c>
      <c r="AL5" s="122"/>
      <c r="AM5" s="122"/>
      <c r="AN5" s="122">
        <v>1</v>
      </c>
    </row>
    <row r="6" spans="1:40" ht="22.5" customHeight="1" x14ac:dyDescent="0.55000000000000004">
      <c r="A6" s="5">
        <v>1000</v>
      </c>
      <c r="B6" s="52" t="s">
        <v>66</v>
      </c>
      <c r="C6" s="114"/>
      <c r="D6" s="64"/>
      <c r="E6" s="64"/>
      <c r="F6" s="64"/>
      <c r="G6" s="64"/>
      <c r="H6" s="124">
        <v>30022074</v>
      </c>
      <c r="I6" s="71"/>
      <c r="J6" s="64"/>
      <c r="K6" s="64"/>
      <c r="L6" s="116"/>
      <c r="M6" s="8"/>
      <c r="N6" s="91" t="s">
        <v>231</v>
      </c>
      <c r="O6" s="10" t="e">
        <f>#REF!</f>
        <v>#REF!</v>
      </c>
      <c r="P6" s="10">
        <v>27</v>
      </c>
      <c r="Q6" s="11" t="s">
        <v>72</v>
      </c>
      <c r="R6" s="43">
        <f t="shared" si="0"/>
        <v>133.33333333333334</v>
      </c>
      <c r="X6" s="122"/>
      <c r="Y6" s="50">
        <f t="shared" si="1"/>
        <v>7.4999999999999991</v>
      </c>
      <c r="Z6" s="50"/>
      <c r="AA6" s="50"/>
      <c r="AB6" s="50">
        <f t="shared" si="2"/>
        <v>7.4999999999999991</v>
      </c>
      <c r="AC6" s="121"/>
      <c r="AD6" s="122"/>
      <c r="AE6" s="122">
        <f t="shared" si="3"/>
        <v>7.4999999999999991</v>
      </c>
      <c r="AF6" s="122"/>
      <c r="AG6" s="122"/>
      <c r="AH6" s="122">
        <f t="shared" si="4"/>
        <v>7.4999999999999991</v>
      </c>
      <c r="AI6" s="122"/>
      <c r="AJ6" s="122"/>
      <c r="AK6" s="122">
        <f t="shared" si="5"/>
        <v>7.4999999999999991</v>
      </c>
      <c r="AL6" s="122"/>
      <c r="AM6" s="122"/>
      <c r="AN6" s="122">
        <f t="shared" si="6"/>
        <v>7.4999999999999991</v>
      </c>
    </row>
    <row r="7" spans="1:40" ht="22.5" customHeight="1" x14ac:dyDescent="0.55000000000000004">
      <c r="A7" s="5">
        <v>1000</v>
      </c>
      <c r="B7" s="52" t="s">
        <v>66</v>
      </c>
      <c r="C7" s="63"/>
      <c r="D7" s="64"/>
      <c r="E7" s="64"/>
      <c r="F7" s="64"/>
      <c r="G7" s="64"/>
      <c r="H7" s="124">
        <v>30022075</v>
      </c>
      <c r="I7" s="138"/>
      <c r="J7" s="71"/>
      <c r="K7" s="64"/>
      <c r="L7" s="105"/>
      <c r="M7" s="8"/>
      <c r="N7" s="91" t="s">
        <v>227</v>
      </c>
      <c r="O7" s="10" t="e">
        <f>#REF!*2</f>
        <v>#REF!</v>
      </c>
      <c r="P7" s="10">
        <v>12</v>
      </c>
      <c r="Q7" s="11" t="s">
        <v>475</v>
      </c>
      <c r="R7" s="43">
        <f t="shared" si="0"/>
        <v>300</v>
      </c>
      <c r="X7" s="122"/>
      <c r="Y7" s="50">
        <v>1</v>
      </c>
      <c r="Z7" s="50"/>
      <c r="AA7" s="50"/>
      <c r="AB7" s="50">
        <v>1</v>
      </c>
      <c r="AC7" s="121"/>
      <c r="AD7" s="122"/>
      <c r="AE7" s="122">
        <v>1</v>
      </c>
      <c r="AF7" s="122"/>
      <c r="AG7" s="122"/>
      <c r="AH7" s="122">
        <v>1</v>
      </c>
      <c r="AI7" s="122"/>
      <c r="AJ7" s="122"/>
      <c r="AK7" s="122">
        <v>1</v>
      </c>
      <c r="AL7" s="122"/>
      <c r="AM7" s="122"/>
      <c r="AN7" s="122">
        <v>1</v>
      </c>
    </row>
    <row r="8" spans="1:40" ht="22.5" customHeight="1" x14ac:dyDescent="0.55000000000000004">
      <c r="A8" s="5">
        <v>1000</v>
      </c>
      <c r="B8" s="52" t="s">
        <v>66</v>
      </c>
      <c r="C8" s="63"/>
      <c r="D8" s="64"/>
      <c r="E8" s="64"/>
      <c r="F8" s="64"/>
      <c r="G8" s="64"/>
      <c r="H8" s="124">
        <v>30022076</v>
      </c>
      <c r="I8" s="138"/>
      <c r="J8" s="71"/>
      <c r="K8" s="118"/>
      <c r="L8" s="105"/>
      <c r="M8" s="8"/>
      <c r="N8" s="91" t="s">
        <v>228</v>
      </c>
      <c r="O8" s="10" t="e">
        <f>#REF!</f>
        <v>#REF!</v>
      </c>
      <c r="P8" s="10">
        <v>12</v>
      </c>
      <c r="Q8" s="11" t="s">
        <v>475</v>
      </c>
      <c r="R8" s="43">
        <f t="shared" si="0"/>
        <v>300</v>
      </c>
      <c r="X8" s="122"/>
      <c r="Y8" s="50">
        <v>1</v>
      </c>
      <c r="Z8" s="50"/>
      <c r="AA8" s="50"/>
      <c r="AB8" s="50">
        <v>1</v>
      </c>
      <c r="AC8" s="121"/>
      <c r="AD8" s="122"/>
      <c r="AE8" s="122">
        <v>1</v>
      </c>
      <c r="AF8" s="122"/>
      <c r="AG8" s="122"/>
      <c r="AH8" s="122">
        <v>1</v>
      </c>
      <c r="AI8" s="122"/>
      <c r="AJ8" s="122"/>
      <c r="AK8" s="122">
        <v>1</v>
      </c>
      <c r="AL8" s="122"/>
      <c r="AM8" s="122"/>
      <c r="AN8" s="122">
        <v>1</v>
      </c>
    </row>
    <row r="9" spans="1:40" ht="22.5" customHeight="1" x14ac:dyDescent="0.55000000000000004">
      <c r="A9" s="5">
        <v>1000</v>
      </c>
      <c r="B9" s="52" t="s">
        <v>66</v>
      </c>
      <c r="C9" s="114"/>
      <c r="D9" s="64"/>
      <c r="E9" s="64"/>
      <c r="F9" s="64"/>
      <c r="G9" s="71"/>
      <c r="H9" s="71"/>
      <c r="I9" s="71">
        <v>30022089</v>
      </c>
      <c r="J9" s="64"/>
      <c r="K9" s="64"/>
      <c r="L9" s="116"/>
      <c r="M9" s="8"/>
      <c r="N9" s="91" t="s">
        <v>224</v>
      </c>
      <c r="O9" s="10" t="e">
        <f>#REF!</f>
        <v>#REF!</v>
      </c>
      <c r="P9" s="10">
        <v>18</v>
      </c>
      <c r="Q9" s="11" t="s">
        <v>72</v>
      </c>
      <c r="R9" s="43">
        <f t="shared" si="0"/>
        <v>200</v>
      </c>
      <c r="X9" s="122"/>
      <c r="Y9" s="50">
        <f t="shared" si="1"/>
        <v>5</v>
      </c>
      <c r="Z9" s="50"/>
      <c r="AA9" s="50"/>
      <c r="AB9" s="50">
        <f t="shared" si="2"/>
        <v>5</v>
      </c>
      <c r="AC9" s="121"/>
      <c r="AD9" s="122"/>
      <c r="AE9" s="122">
        <f t="shared" si="3"/>
        <v>5</v>
      </c>
      <c r="AF9" s="122"/>
      <c r="AG9" s="122"/>
      <c r="AH9" s="122">
        <f t="shared" si="4"/>
        <v>5</v>
      </c>
      <c r="AI9" s="122"/>
      <c r="AJ9" s="122"/>
      <c r="AK9" s="122">
        <f t="shared" si="5"/>
        <v>5</v>
      </c>
      <c r="AL9" s="122"/>
      <c r="AM9" s="122"/>
      <c r="AN9" s="122">
        <f t="shared" si="6"/>
        <v>5</v>
      </c>
    </row>
    <row r="10" spans="1:40" ht="22.5" customHeight="1" x14ac:dyDescent="0.55000000000000004">
      <c r="A10" s="5">
        <v>1000</v>
      </c>
      <c r="B10" s="52" t="s">
        <v>66</v>
      </c>
      <c r="C10" s="114"/>
      <c r="D10" s="64"/>
      <c r="E10" s="64"/>
      <c r="F10" s="64"/>
      <c r="G10" s="64"/>
      <c r="H10" s="124">
        <v>30022091</v>
      </c>
      <c r="I10" s="71"/>
      <c r="J10" s="71"/>
      <c r="K10" s="64"/>
      <c r="L10" s="116"/>
      <c r="M10" s="8"/>
      <c r="N10" s="91" t="s">
        <v>219</v>
      </c>
      <c r="O10" s="10" t="e">
        <f>#REF!</f>
        <v>#REF!</v>
      </c>
      <c r="P10" s="10">
        <v>9</v>
      </c>
      <c r="Q10" s="11" t="s">
        <v>72</v>
      </c>
      <c r="R10" s="43">
        <f t="shared" si="0"/>
        <v>400</v>
      </c>
      <c r="X10" s="122"/>
      <c r="Y10" s="50">
        <f t="shared" si="1"/>
        <v>2.5</v>
      </c>
      <c r="Z10" s="50"/>
      <c r="AA10" s="50"/>
      <c r="AB10" s="50">
        <f t="shared" si="2"/>
        <v>2.5</v>
      </c>
      <c r="AC10" s="121"/>
      <c r="AD10" s="122"/>
      <c r="AE10" s="122">
        <f t="shared" si="3"/>
        <v>2.5</v>
      </c>
      <c r="AF10" s="122"/>
      <c r="AG10" s="122"/>
      <c r="AH10" s="122">
        <f t="shared" si="4"/>
        <v>2.5</v>
      </c>
      <c r="AI10" s="122"/>
      <c r="AJ10" s="122"/>
      <c r="AK10" s="122">
        <f t="shared" si="5"/>
        <v>2.5</v>
      </c>
      <c r="AL10" s="122"/>
      <c r="AM10" s="122"/>
      <c r="AN10" s="122">
        <f t="shared" si="6"/>
        <v>2.5</v>
      </c>
    </row>
    <row r="11" spans="1:40" ht="22.5" customHeight="1" x14ac:dyDescent="0.55000000000000004">
      <c r="A11" s="5">
        <v>1000</v>
      </c>
      <c r="B11" s="52" t="s">
        <v>66</v>
      </c>
      <c r="C11" s="63"/>
      <c r="D11" s="64"/>
      <c r="E11" s="64"/>
      <c r="F11" s="64"/>
      <c r="G11" s="64"/>
      <c r="H11" s="124">
        <v>30022092</v>
      </c>
      <c r="I11" s="71"/>
      <c r="J11" s="71"/>
      <c r="K11" s="71"/>
      <c r="L11" s="105"/>
      <c r="M11" s="8"/>
      <c r="N11" s="91" t="s">
        <v>220</v>
      </c>
      <c r="O11" s="10" t="e">
        <f>#REF!</f>
        <v>#REF!</v>
      </c>
      <c r="P11" s="10">
        <v>9</v>
      </c>
      <c r="Q11" s="11" t="s">
        <v>72</v>
      </c>
      <c r="R11" s="43">
        <f t="shared" si="0"/>
        <v>400</v>
      </c>
      <c r="X11" s="122"/>
      <c r="Y11" s="50">
        <f t="shared" si="1"/>
        <v>2.5</v>
      </c>
      <c r="Z11" s="50"/>
      <c r="AA11" s="50"/>
      <c r="AB11" s="50">
        <f t="shared" si="2"/>
        <v>2.5</v>
      </c>
      <c r="AC11" s="121"/>
      <c r="AD11" s="122"/>
      <c r="AE11" s="122">
        <f t="shared" si="3"/>
        <v>2.5</v>
      </c>
      <c r="AF11" s="122"/>
      <c r="AG11" s="122"/>
      <c r="AH11" s="122">
        <f t="shared" si="4"/>
        <v>2.5</v>
      </c>
      <c r="AI11" s="122"/>
      <c r="AJ11" s="122"/>
      <c r="AK11" s="122">
        <f t="shared" si="5"/>
        <v>2.5</v>
      </c>
      <c r="AL11" s="122"/>
      <c r="AM11" s="122"/>
      <c r="AN11" s="122">
        <f t="shared" si="6"/>
        <v>2.5</v>
      </c>
    </row>
    <row r="12" spans="1:40" ht="22.5" customHeight="1" x14ac:dyDescent="0.55000000000000004">
      <c r="A12" s="5">
        <v>1000</v>
      </c>
      <c r="B12" s="52" t="s">
        <v>66</v>
      </c>
      <c r="C12" s="114"/>
      <c r="D12" s="64"/>
      <c r="E12" s="64"/>
      <c r="F12" s="64"/>
      <c r="G12" s="71"/>
      <c r="H12" s="124">
        <v>30022078</v>
      </c>
      <c r="I12" s="71"/>
      <c r="J12" s="71"/>
      <c r="K12" s="64"/>
      <c r="L12" s="116"/>
      <c r="M12" s="8"/>
      <c r="N12" s="91" t="s">
        <v>200</v>
      </c>
      <c r="O12" s="10" t="e">
        <f>#REF!</f>
        <v>#REF!</v>
      </c>
      <c r="P12" s="10">
        <v>27</v>
      </c>
      <c r="Q12" s="11" t="s">
        <v>72</v>
      </c>
      <c r="R12" s="43">
        <f t="shared" si="0"/>
        <v>133.33333333333334</v>
      </c>
      <c r="X12" s="122"/>
      <c r="Y12" s="50">
        <f t="shared" si="1"/>
        <v>7.4999999999999991</v>
      </c>
      <c r="Z12" s="50"/>
      <c r="AA12" s="50"/>
      <c r="AB12" s="50">
        <f t="shared" si="2"/>
        <v>7.4999999999999991</v>
      </c>
      <c r="AC12" s="121"/>
      <c r="AD12" s="122"/>
      <c r="AE12" s="122">
        <f t="shared" si="3"/>
        <v>7.4999999999999991</v>
      </c>
      <c r="AF12" s="122"/>
      <c r="AG12" s="122"/>
      <c r="AH12" s="122">
        <f t="shared" si="4"/>
        <v>7.4999999999999991</v>
      </c>
      <c r="AI12" s="122"/>
      <c r="AJ12" s="122"/>
      <c r="AK12" s="122">
        <f t="shared" si="5"/>
        <v>7.4999999999999991</v>
      </c>
      <c r="AL12" s="122"/>
      <c r="AM12" s="122"/>
      <c r="AN12" s="122">
        <f t="shared" si="6"/>
        <v>7.4999999999999991</v>
      </c>
    </row>
    <row r="13" spans="1:40" ht="22.5" customHeight="1" x14ac:dyDescent="0.55000000000000004">
      <c r="A13" s="5">
        <v>1000</v>
      </c>
      <c r="B13" s="52" t="s">
        <v>66</v>
      </c>
      <c r="C13" s="114"/>
      <c r="D13" s="64"/>
      <c r="E13" s="64"/>
      <c r="F13" s="64"/>
      <c r="G13" s="71"/>
      <c r="H13" s="71"/>
      <c r="I13" s="124">
        <v>30023032</v>
      </c>
      <c r="J13" s="71"/>
      <c r="K13" s="71"/>
      <c r="L13" s="116"/>
      <c r="M13" s="8"/>
      <c r="N13" s="91" t="s">
        <v>271</v>
      </c>
      <c r="O13" s="10" t="e">
        <f>#REF!</f>
        <v>#REF!</v>
      </c>
      <c r="P13" s="10">
        <v>18</v>
      </c>
      <c r="Q13" s="11" t="s">
        <v>72</v>
      </c>
      <c r="R13" s="43">
        <f t="shared" si="0"/>
        <v>200</v>
      </c>
      <c r="X13" s="122"/>
      <c r="Y13" s="50">
        <f t="shared" si="1"/>
        <v>5</v>
      </c>
      <c r="Z13" s="50"/>
      <c r="AA13" s="50"/>
      <c r="AB13" s="50">
        <f t="shared" si="2"/>
        <v>5</v>
      </c>
      <c r="AC13" s="121"/>
      <c r="AD13" s="122"/>
      <c r="AE13" s="122">
        <f t="shared" si="3"/>
        <v>5</v>
      </c>
      <c r="AF13" s="122"/>
      <c r="AG13" s="122"/>
      <c r="AH13" s="122">
        <f t="shared" si="4"/>
        <v>5</v>
      </c>
      <c r="AI13" s="122"/>
      <c r="AJ13" s="122"/>
      <c r="AK13" s="122">
        <f t="shared" si="5"/>
        <v>5</v>
      </c>
      <c r="AL13" s="122"/>
      <c r="AM13" s="122"/>
      <c r="AN13" s="122">
        <f t="shared" si="6"/>
        <v>5</v>
      </c>
    </row>
    <row r="14" spans="1:40" ht="22.5" customHeight="1" x14ac:dyDescent="0.55000000000000004">
      <c r="A14" s="5">
        <v>1000</v>
      </c>
      <c r="B14" s="52" t="s">
        <v>66</v>
      </c>
      <c r="C14" s="114"/>
      <c r="D14" s="64"/>
      <c r="E14" s="64"/>
      <c r="F14" s="64"/>
      <c r="G14" s="71"/>
      <c r="H14" s="124">
        <v>30022084</v>
      </c>
      <c r="I14" s="71"/>
      <c r="J14" s="71"/>
      <c r="K14" s="64"/>
      <c r="L14" s="116"/>
      <c r="M14" s="8"/>
      <c r="N14" s="91" t="s">
        <v>204</v>
      </c>
      <c r="O14" s="10" t="e">
        <f>#REF!</f>
        <v>#REF!</v>
      </c>
      <c r="P14" s="10">
        <v>27</v>
      </c>
      <c r="Q14" s="11" t="s">
        <v>72</v>
      </c>
      <c r="R14" s="43">
        <f t="shared" si="0"/>
        <v>133.33333333333334</v>
      </c>
      <c r="X14" s="122"/>
      <c r="Y14" s="50">
        <f t="shared" si="1"/>
        <v>7.4999999999999991</v>
      </c>
      <c r="Z14" s="50"/>
      <c r="AA14" s="50"/>
      <c r="AB14" s="50">
        <f t="shared" si="2"/>
        <v>7.4999999999999991</v>
      </c>
      <c r="AC14" s="121"/>
      <c r="AD14" s="122"/>
      <c r="AE14" s="122">
        <f t="shared" si="3"/>
        <v>7.4999999999999991</v>
      </c>
      <c r="AF14" s="122"/>
      <c r="AG14" s="122"/>
      <c r="AH14" s="122">
        <f t="shared" si="4"/>
        <v>7.4999999999999991</v>
      </c>
      <c r="AI14" s="122"/>
      <c r="AJ14" s="122"/>
      <c r="AK14" s="122">
        <f t="shared" si="5"/>
        <v>7.4999999999999991</v>
      </c>
      <c r="AL14" s="122"/>
      <c r="AM14" s="122"/>
      <c r="AN14" s="122">
        <f t="shared" si="6"/>
        <v>7.4999999999999991</v>
      </c>
    </row>
    <row r="15" spans="1:40" ht="22.5" customHeight="1" x14ac:dyDescent="0.55000000000000004">
      <c r="A15" s="5">
        <v>1000</v>
      </c>
      <c r="B15" s="52" t="s">
        <v>66</v>
      </c>
      <c r="C15" s="114"/>
      <c r="D15" s="64"/>
      <c r="E15" s="64"/>
      <c r="F15" s="64"/>
      <c r="G15" s="71"/>
      <c r="H15" s="71"/>
      <c r="I15" s="124">
        <v>30023032</v>
      </c>
      <c r="J15" s="71"/>
      <c r="K15" s="71"/>
      <c r="L15" s="116"/>
      <c r="M15" s="8"/>
      <c r="N15" s="91" t="s">
        <v>271</v>
      </c>
      <c r="O15" s="10" t="e">
        <f>#REF!</f>
        <v>#REF!</v>
      </c>
      <c r="P15" s="10">
        <v>18</v>
      </c>
      <c r="Q15" s="11" t="s">
        <v>72</v>
      </c>
      <c r="R15" s="43">
        <f t="shared" si="0"/>
        <v>200</v>
      </c>
      <c r="X15" s="122"/>
      <c r="Y15" s="50">
        <f t="shared" si="1"/>
        <v>5</v>
      </c>
      <c r="Z15" s="50"/>
      <c r="AA15" s="50"/>
      <c r="AB15" s="50">
        <f t="shared" si="2"/>
        <v>5</v>
      </c>
      <c r="AC15" s="121"/>
      <c r="AD15" s="122"/>
      <c r="AE15" s="122">
        <f t="shared" si="3"/>
        <v>5</v>
      </c>
      <c r="AF15" s="122"/>
      <c r="AG15" s="122"/>
      <c r="AH15" s="122">
        <f t="shared" si="4"/>
        <v>5</v>
      </c>
      <c r="AI15" s="122"/>
      <c r="AJ15" s="122"/>
      <c r="AK15" s="122">
        <f t="shared" si="5"/>
        <v>5</v>
      </c>
      <c r="AL15" s="122"/>
      <c r="AM15" s="122"/>
      <c r="AN15" s="122">
        <f t="shared" si="6"/>
        <v>5</v>
      </c>
    </row>
    <row r="16" spans="1:40" ht="22.5" customHeight="1" x14ac:dyDescent="0.55000000000000004">
      <c r="A16" s="5">
        <v>1000</v>
      </c>
      <c r="B16" s="52" t="s">
        <v>66</v>
      </c>
      <c r="C16" s="63"/>
      <c r="D16" s="64"/>
      <c r="E16" s="118"/>
      <c r="F16" s="89">
        <v>30022095</v>
      </c>
      <c r="G16" s="118"/>
      <c r="H16" s="118"/>
      <c r="I16" s="64"/>
      <c r="J16" s="118"/>
      <c r="K16" s="118"/>
      <c r="L16" s="105"/>
      <c r="M16" s="8"/>
      <c r="N16" s="16" t="s">
        <v>240</v>
      </c>
      <c r="O16" s="10" t="e">
        <f>#REF!</f>
        <v>#REF!</v>
      </c>
      <c r="P16" s="10">
        <v>9</v>
      </c>
      <c r="Q16" s="11" t="s">
        <v>72</v>
      </c>
      <c r="R16" s="43">
        <f t="shared" si="0"/>
        <v>400</v>
      </c>
      <c r="X16" s="122"/>
      <c r="Y16" s="50">
        <f t="shared" si="1"/>
        <v>2.5</v>
      </c>
      <c r="Z16" s="50"/>
      <c r="AA16" s="50"/>
      <c r="AB16" s="50">
        <f t="shared" si="2"/>
        <v>2.5</v>
      </c>
      <c r="AC16" s="121"/>
      <c r="AD16" s="122"/>
      <c r="AE16" s="122">
        <f t="shared" si="3"/>
        <v>2.5</v>
      </c>
      <c r="AF16" s="122"/>
      <c r="AG16" s="122"/>
      <c r="AH16" s="122">
        <f t="shared" si="4"/>
        <v>2.5</v>
      </c>
      <c r="AI16" s="122"/>
      <c r="AJ16" s="122"/>
      <c r="AK16" s="122">
        <f t="shared" si="5"/>
        <v>2.5</v>
      </c>
      <c r="AL16" s="122"/>
      <c r="AM16" s="122"/>
      <c r="AN16" s="122">
        <f t="shared" si="6"/>
        <v>2.5</v>
      </c>
    </row>
    <row r="17" spans="1:40" ht="22.5" customHeight="1" x14ac:dyDescent="0.55000000000000004">
      <c r="A17" s="5">
        <v>1000</v>
      </c>
      <c r="B17" s="52" t="s">
        <v>66</v>
      </c>
      <c r="C17" s="63"/>
      <c r="D17" s="64"/>
      <c r="E17" s="118"/>
      <c r="F17" s="89">
        <v>30022097</v>
      </c>
      <c r="G17" s="118"/>
      <c r="H17" s="118"/>
      <c r="I17" s="64"/>
      <c r="J17" s="118"/>
      <c r="K17" s="118"/>
      <c r="L17" s="105"/>
      <c r="M17" s="8"/>
      <c r="N17" s="91" t="s">
        <v>244</v>
      </c>
      <c r="O17" s="10" t="e">
        <f>#REF!</f>
        <v>#REF!</v>
      </c>
      <c r="P17" s="10">
        <v>36</v>
      </c>
      <c r="Q17" s="11" t="s">
        <v>72</v>
      </c>
      <c r="R17" s="43">
        <f t="shared" si="0"/>
        <v>100</v>
      </c>
      <c r="X17" s="122"/>
      <c r="Y17" s="50">
        <f t="shared" si="1"/>
        <v>10</v>
      </c>
      <c r="Z17" s="50"/>
      <c r="AA17" s="50"/>
      <c r="AB17" s="50">
        <f t="shared" si="2"/>
        <v>10</v>
      </c>
      <c r="AC17" s="121"/>
      <c r="AD17" s="122"/>
      <c r="AE17" s="122">
        <f t="shared" si="3"/>
        <v>10</v>
      </c>
      <c r="AF17" s="122"/>
      <c r="AG17" s="122"/>
      <c r="AH17" s="122">
        <f t="shared" si="4"/>
        <v>10</v>
      </c>
      <c r="AI17" s="122"/>
      <c r="AJ17" s="122"/>
      <c r="AK17" s="122">
        <f t="shared" si="5"/>
        <v>10</v>
      </c>
      <c r="AL17" s="122"/>
      <c r="AM17" s="122"/>
      <c r="AN17" s="122">
        <f t="shared" si="6"/>
        <v>10</v>
      </c>
    </row>
    <row r="18" spans="1:40" ht="22.5" customHeight="1" x14ac:dyDescent="0.55000000000000004">
      <c r="A18" s="5">
        <v>1000</v>
      </c>
      <c r="B18" s="52" t="s">
        <v>66</v>
      </c>
      <c r="C18" s="63"/>
      <c r="D18" s="64"/>
      <c r="E18" s="118"/>
      <c r="F18" s="64"/>
      <c r="G18" s="89">
        <v>30022100</v>
      </c>
      <c r="H18" s="118"/>
      <c r="I18" s="64"/>
      <c r="J18" s="118"/>
      <c r="K18" s="118"/>
      <c r="L18" s="105"/>
      <c r="M18" s="8"/>
      <c r="N18" s="91" t="s">
        <v>246</v>
      </c>
      <c r="O18" s="10" t="e">
        <f>#REF!</f>
        <v>#REF!</v>
      </c>
      <c r="P18" s="10">
        <v>9</v>
      </c>
      <c r="Q18" s="11" t="s">
        <v>72</v>
      </c>
      <c r="R18" s="43">
        <f t="shared" si="0"/>
        <v>400</v>
      </c>
      <c r="X18" s="122"/>
      <c r="Y18" s="50">
        <f t="shared" si="1"/>
        <v>2.5</v>
      </c>
      <c r="Z18" s="50"/>
      <c r="AA18" s="50"/>
      <c r="AB18" s="50">
        <f t="shared" si="2"/>
        <v>2.5</v>
      </c>
      <c r="AC18" s="121"/>
      <c r="AD18" s="122"/>
      <c r="AE18" s="122">
        <f t="shared" si="3"/>
        <v>2.5</v>
      </c>
      <c r="AF18" s="122"/>
      <c r="AG18" s="122"/>
      <c r="AH18" s="122">
        <f t="shared" si="4"/>
        <v>2.5</v>
      </c>
      <c r="AI18" s="122"/>
      <c r="AJ18" s="122"/>
      <c r="AK18" s="122">
        <f t="shared" si="5"/>
        <v>2.5</v>
      </c>
      <c r="AL18" s="122"/>
      <c r="AM18" s="122"/>
      <c r="AN18" s="122">
        <f t="shared" si="6"/>
        <v>2.5</v>
      </c>
    </row>
    <row r="19" spans="1:40" ht="22.5" customHeight="1" x14ac:dyDescent="0.55000000000000004">
      <c r="A19" s="5">
        <v>1000</v>
      </c>
      <c r="B19" s="52" t="s">
        <v>66</v>
      </c>
      <c r="C19" s="63"/>
      <c r="D19" s="64"/>
      <c r="E19" s="71"/>
      <c r="F19" s="89">
        <v>30023039</v>
      </c>
      <c r="G19" s="118"/>
      <c r="H19" s="118"/>
      <c r="I19" s="64"/>
      <c r="J19" s="64"/>
      <c r="K19" s="118"/>
      <c r="L19" s="105"/>
      <c r="M19" s="8"/>
      <c r="N19" s="91" t="s">
        <v>252</v>
      </c>
      <c r="O19" s="10" t="e">
        <f>#REF!</f>
        <v>#REF!</v>
      </c>
      <c r="P19" s="10">
        <v>9</v>
      </c>
      <c r="Q19" s="11" t="s">
        <v>72</v>
      </c>
      <c r="R19" s="43">
        <f t="shared" si="0"/>
        <v>400</v>
      </c>
      <c r="X19" s="122"/>
      <c r="Y19" s="50">
        <f t="shared" si="1"/>
        <v>2.5</v>
      </c>
      <c r="Z19" s="50"/>
      <c r="AA19" s="50"/>
      <c r="AB19" s="50">
        <f t="shared" si="2"/>
        <v>2.5</v>
      </c>
      <c r="AC19" s="121"/>
      <c r="AD19" s="122"/>
      <c r="AE19" s="122">
        <f t="shared" si="3"/>
        <v>2.5</v>
      </c>
      <c r="AF19" s="122"/>
      <c r="AG19" s="122"/>
      <c r="AH19" s="122">
        <f t="shared" si="4"/>
        <v>2.5</v>
      </c>
      <c r="AI19" s="122"/>
      <c r="AJ19" s="122"/>
      <c r="AK19" s="122">
        <f t="shared" si="5"/>
        <v>2.5</v>
      </c>
      <c r="AL19" s="122"/>
      <c r="AM19" s="122"/>
      <c r="AN19" s="122">
        <f t="shared" si="6"/>
        <v>2.5</v>
      </c>
    </row>
    <row r="20" spans="1:40" ht="22.5" customHeight="1" x14ac:dyDescent="0.55000000000000004">
      <c r="A20" s="5">
        <v>1000</v>
      </c>
      <c r="B20" s="52" t="s">
        <v>66</v>
      </c>
      <c r="C20" s="63"/>
      <c r="D20" s="64"/>
      <c r="E20" s="118"/>
      <c r="F20" s="89">
        <v>30023037</v>
      </c>
      <c r="G20" s="118"/>
      <c r="H20" s="118"/>
      <c r="I20" s="118"/>
      <c r="J20" s="64"/>
      <c r="K20" s="118"/>
      <c r="L20" s="105"/>
      <c r="M20" s="8"/>
      <c r="N20" s="91" t="s">
        <v>255</v>
      </c>
      <c r="O20" s="10" t="e">
        <f>#REF!</f>
        <v>#REF!</v>
      </c>
      <c r="P20" s="10">
        <v>36</v>
      </c>
      <c r="Q20" s="11" t="s">
        <v>72</v>
      </c>
      <c r="R20" s="43">
        <f t="shared" si="0"/>
        <v>100</v>
      </c>
      <c r="X20" s="122"/>
      <c r="Y20" s="50">
        <f t="shared" si="1"/>
        <v>10</v>
      </c>
      <c r="Z20" s="50"/>
      <c r="AA20" s="50"/>
      <c r="AB20" s="50">
        <f t="shared" si="2"/>
        <v>10</v>
      </c>
      <c r="AC20" s="121"/>
      <c r="AD20" s="122"/>
      <c r="AE20" s="122">
        <f t="shared" si="3"/>
        <v>10</v>
      </c>
      <c r="AF20" s="122"/>
      <c r="AG20" s="122"/>
      <c r="AH20" s="122">
        <f t="shared" si="4"/>
        <v>10</v>
      </c>
      <c r="AI20" s="122"/>
      <c r="AJ20" s="122"/>
      <c r="AK20" s="122">
        <f t="shared" si="5"/>
        <v>10</v>
      </c>
      <c r="AL20" s="122"/>
      <c r="AM20" s="122"/>
      <c r="AN20" s="122">
        <f t="shared" si="6"/>
        <v>10</v>
      </c>
    </row>
    <row r="21" spans="1:40" ht="22.5" customHeight="1" x14ac:dyDescent="0.55000000000000004">
      <c r="A21" s="5">
        <v>1000</v>
      </c>
      <c r="B21" s="52" t="s">
        <v>66</v>
      </c>
      <c r="C21" s="63"/>
      <c r="D21" s="64"/>
      <c r="E21" s="118"/>
      <c r="F21" s="64"/>
      <c r="G21" s="89">
        <v>30022108</v>
      </c>
      <c r="H21" s="118"/>
      <c r="I21" s="118"/>
      <c r="J21" s="64"/>
      <c r="K21" s="118"/>
      <c r="L21" s="105"/>
      <c r="M21" s="8"/>
      <c r="N21" s="91" t="s">
        <v>257</v>
      </c>
      <c r="O21" s="10" t="e">
        <f>#REF!</f>
        <v>#REF!</v>
      </c>
      <c r="P21" s="10">
        <v>9</v>
      </c>
      <c r="Q21" s="11" t="s">
        <v>72</v>
      </c>
      <c r="R21" s="43">
        <f t="shared" si="0"/>
        <v>400</v>
      </c>
      <c r="X21" s="122"/>
      <c r="Y21" s="50">
        <f t="shared" si="1"/>
        <v>2.5</v>
      </c>
      <c r="Z21" s="50"/>
      <c r="AA21" s="50"/>
      <c r="AB21" s="50">
        <f t="shared" si="2"/>
        <v>2.5</v>
      </c>
      <c r="AC21" s="121"/>
      <c r="AD21" s="122"/>
      <c r="AE21" s="122">
        <f t="shared" si="3"/>
        <v>2.5</v>
      </c>
      <c r="AF21" s="122"/>
      <c r="AG21" s="122"/>
      <c r="AH21" s="122">
        <f t="shared" si="4"/>
        <v>2.5</v>
      </c>
      <c r="AI21" s="122"/>
      <c r="AJ21" s="122"/>
      <c r="AK21" s="122">
        <f t="shared" si="5"/>
        <v>2.5</v>
      </c>
      <c r="AL21" s="122"/>
      <c r="AM21" s="122"/>
      <c r="AN21" s="122">
        <f t="shared" si="6"/>
        <v>2.5</v>
      </c>
    </row>
    <row r="22" spans="1:40" ht="22.5" customHeight="1" x14ac:dyDescent="0.55000000000000004">
      <c r="A22" s="5">
        <v>1000</v>
      </c>
      <c r="B22" s="52" t="s">
        <v>66</v>
      </c>
      <c r="C22" s="63"/>
      <c r="D22" s="64"/>
      <c r="E22" s="118"/>
      <c r="F22" s="118"/>
      <c r="G22" s="118"/>
      <c r="H22" s="118"/>
      <c r="I22" s="118"/>
      <c r="J22" s="117"/>
      <c r="K22" s="118"/>
      <c r="L22" s="105"/>
      <c r="M22" s="8"/>
      <c r="N22" s="91"/>
      <c r="O22" s="10"/>
      <c r="P22" s="10"/>
      <c r="Q22" s="11"/>
      <c r="R22" s="43"/>
      <c r="X22" s="122"/>
      <c r="Y22" s="50"/>
      <c r="Z22" s="50"/>
      <c r="AA22" s="50"/>
      <c r="AB22" s="50"/>
      <c r="AC22" s="121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22.5" customHeight="1" x14ac:dyDescent="0.55000000000000004">
      <c r="A23" s="5">
        <v>1000</v>
      </c>
      <c r="B23" s="52" t="s">
        <v>66</v>
      </c>
      <c r="C23" s="63"/>
      <c r="D23" s="64"/>
      <c r="E23" s="118"/>
      <c r="F23" s="118"/>
      <c r="G23" s="118"/>
      <c r="H23" s="118"/>
      <c r="I23" s="118"/>
      <c r="J23" s="117"/>
      <c r="K23" s="118"/>
      <c r="L23" s="105"/>
      <c r="M23" s="8"/>
      <c r="N23" s="91"/>
      <c r="O23" s="10"/>
      <c r="P23" s="10"/>
      <c r="Q23" s="11"/>
      <c r="R23" s="43"/>
      <c r="X23" s="122"/>
      <c r="Y23" s="50"/>
      <c r="Z23" s="50"/>
      <c r="AA23" s="50"/>
      <c r="AB23" s="50"/>
      <c r="AC23" s="121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22.5" customHeight="1" x14ac:dyDescent="0.55000000000000004">
      <c r="A24" s="5">
        <v>1000</v>
      </c>
      <c r="B24" s="52" t="s">
        <v>66</v>
      </c>
      <c r="C24" s="63"/>
      <c r="D24" s="64"/>
      <c r="E24" s="118"/>
      <c r="F24" s="71"/>
      <c r="G24" s="118"/>
      <c r="H24" s="118"/>
      <c r="I24" s="64"/>
      <c r="J24" s="65"/>
      <c r="K24" s="66"/>
      <c r="L24" s="105"/>
      <c r="M24" s="8"/>
      <c r="N24" s="91"/>
      <c r="O24" s="10"/>
      <c r="P24" s="10"/>
      <c r="Q24" s="11"/>
      <c r="R24" s="43"/>
      <c r="X24" s="122"/>
      <c r="Y24" s="50"/>
      <c r="Z24" s="50"/>
      <c r="AA24" s="50"/>
      <c r="AB24" s="50"/>
      <c r="AC24" s="121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22.5" customHeight="1" x14ac:dyDescent="0.55000000000000004">
      <c r="A25" s="5">
        <v>1000</v>
      </c>
      <c r="B25" s="52" t="s">
        <v>66</v>
      </c>
      <c r="C25" s="63"/>
      <c r="D25" s="64"/>
      <c r="E25" s="64"/>
      <c r="F25" s="71"/>
      <c r="G25" s="118"/>
      <c r="H25" s="118"/>
      <c r="I25" s="64"/>
      <c r="J25" s="65"/>
      <c r="K25" s="66"/>
      <c r="L25" s="105"/>
      <c r="M25" s="8"/>
      <c r="N25" s="91"/>
      <c r="O25" s="10"/>
      <c r="P25" s="10"/>
      <c r="Q25" s="11"/>
      <c r="R25" s="43"/>
      <c r="X25" s="122"/>
      <c r="Y25" s="50"/>
      <c r="Z25" s="50"/>
      <c r="AA25" s="50"/>
      <c r="AB25" s="50"/>
      <c r="AC25" s="121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22.5" customHeight="1" x14ac:dyDescent="0.55000000000000004">
      <c r="A26" s="5">
        <v>1000</v>
      </c>
      <c r="B26" s="52" t="s">
        <v>66</v>
      </c>
      <c r="C26" s="63"/>
      <c r="D26" s="64"/>
      <c r="E26" s="64"/>
      <c r="F26" s="64"/>
      <c r="G26" s="64"/>
      <c r="H26" s="71"/>
      <c r="I26" s="64"/>
      <c r="J26" s="64"/>
      <c r="K26" s="65"/>
      <c r="L26" s="105"/>
      <c r="M26" s="8"/>
      <c r="N26" s="91"/>
      <c r="O26" s="10"/>
      <c r="P26" s="10"/>
      <c r="Q26" s="11"/>
      <c r="R26" s="43"/>
      <c r="X26" s="122"/>
      <c r="Y26" s="50"/>
      <c r="Z26" s="50"/>
      <c r="AA26" s="50"/>
      <c r="AB26" s="50"/>
      <c r="AC26" s="121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22.5" customHeight="1" x14ac:dyDescent="0.55000000000000004">
      <c r="A27" s="5">
        <v>1000</v>
      </c>
      <c r="B27" s="52" t="s">
        <v>66</v>
      </c>
      <c r="C27" s="63"/>
      <c r="D27" s="64"/>
      <c r="E27" s="64"/>
      <c r="F27" s="64"/>
      <c r="G27" s="64"/>
      <c r="H27" s="64"/>
      <c r="I27" s="64"/>
      <c r="J27" s="64"/>
      <c r="K27" s="65"/>
      <c r="L27" s="105"/>
      <c r="M27" s="8"/>
      <c r="N27" s="91"/>
      <c r="O27" s="10"/>
      <c r="P27" s="10"/>
      <c r="Q27" s="11"/>
      <c r="R27" s="43"/>
      <c r="X27" s="122"/>
      <c r="Y27" s="50"/>
      <c r="Z27" s="50"/>
      <c r="AA27" s="50"/>
      <c r="AB27" s="50"/>
      <c r="AC27" s="121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22.5" customHeight="1" x14ac:dyDescent="0.55000000000000004">
      <c r="A28" s="5">
        <v>1000</v>
      </c>
      <c r="B28" s="52" t="s">
        <v>66</v>
      </c>
      <c r="C28" s="63"/>
      <c r="D28" s="64"/>
      <c r="E28" s="64"/>
      <c r="F28" s="64"/>
      <c r="G28" s="64"/>
      <c r="H28" s="64"/>
      <c r="I28" s="64"/>
      <c r="J28" s="64"/>
      <c r="K28" s="65"/>
      <c r="L28" s="105"/>
      <c r="M28" s="8"/>
      <c r="N28" s="91"/>
      <c r="O28" s="10"/>
      <c r="P28" s="10"/>
      <c r="Q28" s="11"/>
      <c r="R28" s="43"/>
      <c r="X28" s="122"/>
      <c r="Y28" s="50"/>
      <c r="Z28" s="50"/>
      <c r="AA28" s="50"/>
      <c r="AB28" s="50"/>
      <c r="AC28" s="121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22.5" customHeight="1" x14ac:dyDescent="0.55000000000000004">
      <c r="A29" s="5">
        <v>1000</v>
      </c>
      <c r="B29" s="52" t="s">
        <v>66</v>
      </c>
      <c r="C29" s="63"/>
      <c r="D29" s="64"/>
      <c r="E29" s="64"/>
      <c r="F29" s="64"/>
      <c r="G29" s="64"/>
      <c r="H29" s="118"/>
      <c r="I29" s="118"/>
      <c r="J29" s="64"/>
      <c r="K29" s="65"/>
      <c r="L29" s="105"/>
      <c r="M29" s="8"/>
      <c r="N29" s="91"/>
      <c r="O29" s="10"/>
      <c r="P29" s="10"/>
      <c r="Q29" s="11"/>
      <c r="R29" s="43"/>
      <c r="X29" s="122"/>
      <c r="Y29" s="50"/>
      <c r="Z29" s="50"/>
      <c r="AA29" s="50"/>
      <c r="AB29" s="50"/>
      <c r="AC29" s="121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</row>
    <row r="30" spans="1:40" ht="22.5" customHeight="1" x14ac:dyDescent="0.55000000000000004">
      <c r="A30" s="5">
        <v>1000</v>
      </c>
      <c r="B30" s="52" t="s">
        <v>66</v>
      </c>
      <c r="C30" s="63"/>
      <c r="D30" s="64"/>
      <c r="E30" s="64"/>
      <c r="F30" s="64"/>
      <c r="G30" s="64"/>
      <c r="H30" s="118"/>
      <c r="I30" s="118"/>
      <c r="J30" s="64"/>
      <c r="K30" s="65"/>
      <c r="L30" s="105"/>
      <c r="M30" s="8"/>
      <c r="N30" s="91"/>
      <c r="O30" s="10"/>
      <c r="P30" s="10"/>
      <c r="Q30" s="11"/>
      <c r="R30" s="43"/>
      <c r="X30" s="122"/>
      <c r="Y30" s="50"/>
      <c r="Z30" s="50"/>
      <c r="AA30" s="50"/>
      <c r="AB30" s="50"/>
      <c r="AC30" s="121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</row>
    <row r="31" spans="1:40" ht="22.5" customHeight="1" x14ac:dyDescent="0.55000000000000004">
      <c r="A31" s="5">
        <v>1000</v>
      </c>
      <c r="B31" s="52" t="s">
        <v>66</v>
      </c>
      <c r="C31" s="63"/>
      <c r="D31" s="64"/>
      <c r="E31" s="64"/>
      <c r="F31" s="64"/>
      <c r="G31" s="64"/>
      <c r="H31" s="71"/>
      <c r="I31" s="118"/>
      <c r="J31" s="64"/>
      <c r="K31" s="65"/>
      <c r="L31" s="105"/>
      <c r="M31" s="8"/>
      <c r="N31" s="91"/>
      <c r="O31" s="10"/>
      <c r="P31" s="10"/>
      <c r="Q31" s="11"/>
      <c r="R31" s="43"/>
      <c r="X31" s="122"/>
      <c r="Y31" s="50"/>
      <c r="Z31" s="50"/>
      <c r="AA31" s="50"/>
      <c r="AB31" s="50"/>
      <c r="AC31" s="121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</row>
    <row r="32" spans="1:40" ht="22.5" customHeight="1" x14ac:dyDescent="0.55000000000000004">
      <c r="A32" s="5">
        <v>1000</v>
      </c>
      <c r="B32" s="52" t="s">
        <v>66</v>
      </c>
      <c r="C32" s="63"/>
      <c r="D32" s="64"/>
      <c r="E32" s="64"/>
      <c r="F32" s="64"/>
      <c r="G32" s="64"/>
      <c r="H32" s="64"/>
      <c r="I32" s="118"/>
      <c r="J32" s="64"/>
      <c r="K32" s="65"/>
      <c r="L32" s="105"/>
      <c r="M32" s="8"/>
      <c r="N32" s="91"/>
      <c r="O32" s="10"/>
      <c r="P32" s="10"/>
      <c r="Q32" s="11"/>
      <c r="R32" s="43"/>
      <c r="X32" s="122"/>
      <c r="Y32" s="50"/>
      <c r="Z32" s="50"/>
      <c r="AA32" s="50"/>
      <c r="AB32" s="50"/>
      <c r="AC32" s="121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22.5" customHeight="1" x14ac:dyDescent="0.55000000000000004">
      <c r="A33" s="5">
        <v>1000</v>
      </c>
      <c r="B33" s="52" t="s">
        <v>66</v>
      </c>
      <c r="C33" s="63"/>
      <c r="D33" s="64"/>
      <c r="E33" s="64"/>
      <c r="F33" s="64"/>
      <c r="G33" s="64"/>
      <c r="H33" s="64"/>
      <c r="I33" s="118"/>
      <c r="J33" s="64"/>
      <c r="K33" s="65"/>
      <c r="L33" s="105"/>
      <c r="M33" s="8"/>
      <c r="N33" s="91"/>
      <c r="O33" s="10"/>
      <c r="P33" s="10"/>
      <c r="Q33" s="11"/>
      <c r="R33" s="43"/>
      <c r="X33" s="122"/>
      <c r="Y33" s="50"/>
      <c r="Z33" s="50"/>
      <c r="AA33" s="50"/>
      <c r="AB33" s="50"/>
      <c r="AC33" s="121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</row>
    <row r="34" spans="1:40" ht="22.5" customHeight="1" x14ac:dyDescent="0.55000000000000004">
      <c r="A34" s="5">
        <v>1000</v>
      </c>
      <c r="B34" s="52" t="s">
        <v>66</v>
      </c>
      <c r="C34" s="63"/>
      <c r="D34" s="64"/>
      <c r="E34" s="118"/>
      <c r="F34" s="118"/>
      <c r="G34" s="118"/>
      <c r="H34" s="118"/>
      <c r="I34" s="64"/>
      <c r="J34" s="118"/>
      <c r="K34" s="118"/>
      <c r="L34" s="105"/>
      <c r="M34" s="8"/>
      <c r="N34" s="91"/>
      <c r="O34" s="10"/>
      <c r="P34" s="10"/>
      <c r="Q34" s="11"/>
      <c r="R34" s="43"/>
      <c r="X34" s="122"/>
      <c r="Y34" s="50"/>
      <c r="Z34" s="50"/>
      <c r="AA34" s="50"/>
      <c r="AB34" s="50"/>
      <c r="AC34" s="121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22.5" customHeight="1" x14ac:dyDescent="0.55000000000000004">
      <c r="A35" s="5">
        <v>1000</v>
      </c>
      <c r="B35" s="52" t="s">
        <v>66</v>
      </c>
      <c r="C35" s="63"/>
      <c r="D35" s="64"/>
      <c r="E35" s="118"/>
      <c r="F35" s="118"/>
      <c r="G35" s="118"/>
      <c r="H35" s="118"/>
      <c r="I35" s="64"/>
      <c r="J35" s="118"/>
      <c r="K35" s="118"/>
      <c r="L35" s="105"/>
      <c r="M35" s="8"/>
      <c r="N35" s="91"/>
      <c r="O35" s="10"/>
      <c r="P35" s="10"/>
      <c r="Q35" s="11"/>
      <c r="R35" s="43"/>
      <c r="X35" s="122"/>
      <c r="Y35" s="50"/>
      <c r="Z35" s="50"/>
      <c r="AA35" s="50"/>
      <c r="AB35" s="50"/>
      <c r="AC35" s="121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</row>
    <row r="36" spans="1:40" ht="22.5" customHeight="1" x14ac:dyDescent="0.55000000000000004">
      <c r="A36" s="5">
        <v>1000</v>
      </c>
      <c r="B36" s="52" t="s">
        <v>66</v>
      </c>
      <c r="C36" s="63"/>
      <c r="D36" s="64"/>
      <c r="E36" s="118"/>
      <c r="F36" s="118"/>
      <c r="G36" s="118"/>
      <c r="H36" s="118"/>
      <c r="I36" s="64"/>
      <c r="J36" s="118"/>
      <c r="K36" s="118"/>
      <c r="L36" s="105"/>
      <c r="M36" s="8"/>
      <c r="N36" s="91"/>
      <c r="O36" s="10"/>
      <c r="P36" s="10"/>
      <c r="Q36" s="11"/>
      <c r="R36" s="43"/>
      <c r="X36" s="122"/>
      <c r="Y36" s="50"/>
      <c r="Z36" s="50"/>
      <c r="AA36" s="50"/>
      <c r="AB36" s="50"/>
      <c r="AC36" s="121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22.5" customHeight="1" x14ac:dyDescent="0.55000000000000004">
      <c r="A37" s="5">
        <v>1000</v>
      </c>
      <c r="B37" s="52" t="s">
        <v>66</v>
      </c>
      <c r="C37" s="63"/>
      <c r="D37" s="64"/>
      <c r="E37" s="118"/>
      <c r="F37" s="118"/>
      <c r="G37" s="118"/>
      <c r="H37" s="118"/>
      <c r="I37" s="118"/>
      <c r="J37" s="117"/>
      <c r="K37" s="118"/>
      <c r="L37" s="105"/>
      <c r="M37" s="8"/>
      <c r="N37" s="91"/>
      <c r="O37" s="10"/>
      <c r="P37" s="10"/>
      <c r="Q37" s="11"/>
      <c r="R37" s="43"/>
      <c r="X37" s="122"/>
      <c r="Y37" s="50"/>
      <c r="Z37" s="50"/>
      <c r="AA37" s="50"/>
      <c r="AB37" s="50"/>
      <c r="AC37" s="121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</row>
    <row r="38" spans="1:40" ht="22.5" customHeight="1" x14ac:dyDescent="0.55000000000000004">
      <c r="A38" s="5">
        <v>1000</v>
      </c>
      <c r="B38" s="52" t="s">
        <v>66</v>
      </c>
      <c r="C38" s="63"/>
      <c r="D38" s="64"/>
      <c r="E38" s="118"/>
      <c r="F38" s="118"/>
      <c r="G38" s="118"/>
      <c r="H38" s="118"/>
      <c r="I38" s="118"/>
      <c r="J38" s="117"/>
      <c r="K38" s="118"/>
      <c r="L38" s="105"/>
      <c r="M38" s="8"/>
      <c r="N38" s="91"/>
      <c r="O38" s="10"/>
      <c r="P38" s="10"/>
      <c r="Q38" s="11"/>
      <c r="R38" s="43"/>
      <c r="X38" s="122"/>
      <c r="Y38" s="50"/>
      <c r="Z38" s="50"/>
      <c r="AA38" s="50"/>
      <c r="AB38" s="50"/>
      <c r="AC38" s="121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22.5" customHeight="1" x14ac:dyDescent="0.55000000000000004">
      <c r="A39" s="5">
        <v>1000</v>
      </c>
      <c r="B39" s="52" t="s">
        <v>66</v>
      </c>
      <c r="C39" s="63"/>
      <c r="D39" s="64"/>
      <c r="E39" s="118"/>
      <c r="F39" s="118"/>
      <c r="G39" s="118"/>
      <c r="H39" s="118"/>
      <c r="I39" s="118"/>
      <c r="J39" s="117"/>
      <c r="K39" s="118"/>
      <c r="L39" s="105"/>
      <c r="M39" s="8"/>
      <c r="N39" s="91"/>
      <c r="O39" s="10"/>
      <c r="P39" s="10"/>
      <c r="Q39" s="11"/>
      <c r="R39" s="43"/>
      <c r="X39" s="122"/>
      <c r="Y39" s="50"/>
      <c r="Z39" s="50"/>
      <c r="AA39" s="50"/>
      <c r="AB39" s="50"/>
      <c r="AC39" s="121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</row>
    <row r="40" spans="1:40" ht="22.5" customHeight="1" x14ac:dyDescent="0.55000000000000004">
      <c r="A40" s="5">
        <v>1000</v>
      </c>
      <c r="B40" s="52" t="s">
        <v>66</v>
      </c>
      <c r="C40" s="63"/>
      <c r="D40" s="64"/>
      <c r="E40" s="118"/>
      <c r="F40" s="118"/>
      <c r="G40" s="118"/>
      <c r="H40" s="118"/>
      <c r="I40" s="118"/>
      <c r="J40" s="117"/>
      <c r="K40" s="118"/>
      <c r="L40" s="105"/>
      <c r="M40" s="8"/>
      <c r="N40" s="91"/>
      <c r="O40" s="10"/>
      <c r="P40" s="10"/>
      <c r="Q40" s="11"/>
      <c r="R40" s="43"/>
      <c r="X40" s="122"/>
      <c r="Y40" s="50"/>
      <c r="Z40" s="50"/>
      <c r="AA40" s="50"/>
      <c r="AB40" s="50"/>
      <c r="AC40" s="121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22.5" customHeight="1" x14ac:dyDescent="0.55000000000000004">
      <c r="A41" s="5">
        <v>1000</v>
      </c>
      <c r="B41" s="52" t="s">
        <v>66</v>
      </c>
      <c r="C41" s="63"/>
      <c r="D41" s="64"/>
      <c r="E41" s="64"/>
      <c r="F41" s="64"/>
      <c r="G41" s="118"/>
      <c r="H41" s="118"/>
      <c r="I41" s="118"/>
      <c r="J41" s="118"/>
      <c r="K41" s="65"/>
      <c r="L41" s="105"/>
      <c r="M41" s="8"/>
      <c r="N41" s="91"/>
      <c r="O41" s="10"/>
      <c r="P41" s="10"/>
      <c r="Q41" s="11"/>
      <c r="R41" s="43"/>
      <c r="X41" s="122"/>
      <c r="Y41" s="50"/>
      <c r="Z41" s="50"/>
      <c r="AA41" s="50"/>
      <c r="AB41" s="50"/>
      <c r="AC41" s="121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</row>
    <row r="42" spans="1:40" ht="22.5" customHeight="1" x14ac:dyDescent="0.55000000000000004">
      <c r="A42" s="5">
        <v>1000</v>
      </c>
      <c r="B42" s="52" t="s">
        <v>66</v>
      </c>
      <c r="C42" s="63"/>
      <c r="D42" s="64"/>
      <c r="E42" s="64"/>
      <c r="F42" s="64"/>
      <c r="G42" s="118"/>
      <c r="H42" s="118"/>
      <c r="I42" s="118"/>
      <c r="J42" s="118"/>
      <c r="K42" s="65"/>
      <c r="L42" s="105"/>
      <c r="M42" s="8"/>
      <c r="N42" s="91"/>
      <c r="O42" s="10"/>
      <c r="P42" s="10"/>
      <c r="Q42" s="11"/>
      <c r="R42" s="43"/>
      <c r="X42" s="122"/>
      <c r="Y42" s="50"/>
      <c r="Z42" s="50"/>
      <c r="AA42" s="50"/>
      <c r="AB42" s="50"/>
      <c r="AC42" s="121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22.5" customHeight="1" x14ac:dyDescent="0.55000000000000004">
      <c r="A43" s="5">
        <v>1000</v>
      </c>
      <c r="B43" s="52" t="s">
        <v>66</v>
      </c>
      <c r="C43" s="63"/>
      <c r="D43" s="64"/>
      <c r="E43" s="64"/>
      <c r="F43" s="64"/>
      <c r="G43" s="64"/>
      <c r="H43" s="64"/>
      <c r="I43" s="118"/>
      <c r="J43" s="118"/>
      <c r="K43" s="118"/>
      <c r="L43" s="105"/>
      <c r="M43" s="8"/>
      <c r="N43" s="91"/>
      <c r="O43" s="10"/>
      <c r="P43" s="10"/>
      <c r="Q43" s="11"/>
      <c r="R43" s="43"/>
      <c r="X43" s="122"/>
      <c r="Y43" s="50"/>
      <c r="Z43" s="50"/>
      <c r="AA43" s="50"/>
      <c r="AB43" s="50"/>
      <c r="AC43" s="121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22.5" customHeight="1" x14ac:dyDescent="0.55000000000000004">
      <c r="A44" s="5">
        <v>1000</v>
      </c>
      <c r="B44" s="52" t="s">
        <v>66</v>
      </c>
      <c r="C44" s="63"/>
      <c r="D44" s="64"/>
      <c r="E44" s="64"/>
      <c r="F44" s="64"/>
      <c r="G44" s="64"/>
      <c r="H44" s="64"/>
      <c r="I44" s="64"/>
      <c r="J44" s="118"/>
      <c r="K44" s="118"/>
      <c r="L44" s="105"/>
      <c r="M44" s="8"/>
      <c r="N44" s="91"/>
      <c r="O44" s="10"/>
      <c r="P44" s="10"/>
      <c r="Q44" s="11"/>
      <c r="R44" s="43"/>
      <c r="X44" s="122"/>
      <c r="Y44" s="50"/>
      <c r="Z44" s="50"/>
      <c r="AA44" s="50"/>
      <c r="AB44" s="50"/>
      <c r="AC44" s="121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22.5" customHeight="1" x14ac:dyDescent="0.55000000000000004">
      <c r="A45" s="5">
        <v>1000</v>
      </c>
      <c r="B45" s="52" t="s">
        <v>66</v>
      </c>
      <c r="C45" s="63"/>
      <c r="D45" s="64"/>
      <c r="E45" s="64"/>
      <c r="F45" s="64"/>
      <c r="G45" s="64"/>
      <c r="H45" s="64"/>
      <c r="I45" s="64"/>
      <c r="J45" s="64"/>
      <c r="K45" s="118"/>
      <c r="L45" s="105"/>
      <c r="M45" s="8"/>
      <c r="N45" s="91"/>
      <c r="O45" s="10"/>
      <c r="P45" s="10"/>
      <c r="Q45" s="11"/>
      <c r="R45" s="43"/>
      <c r="X45" s="122"/>
      <c r="Y45" s="50"/>
      <c r="Z45" s="50"/>
      <c r="AA45" s="50"/>
      <c r="AB45" s="50"/>
      <c r="AC45" s="121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22.5" customHeight="1" x14ac:dyDescent="0.55000000000000004">
      <c r="A46" s="5">
        <v>1000</v>
      </c>
      <c r="B46" s="52" t="s">
        <v>66</v>
      </c>
      <c r="C46" s="63"/>
      <c r="D46" s="64"/>
      <c r="E46" s="64"/>
      <c r="F46" s="64"/>
      <c r="G46" s="64"/>
      <c r="H46" s="64"/>
      <c r="I46" s="64"/>
      <c r="J46" s="64"/>
      <c r="K46" s="64"/>
      <c r="L46" s="105"/>
      <c r="M46" s="8"/>
      <c r="N46" s="91"/>
      <c r="O46" s="10"/>
      <c r="P46" s="10"/>
      <c r="Q46" s="11"/>
      <c r="R46" s="43"/>
      <c r="X46" s="122"/>
      <c r="Y46" s="50"/>
      <c r="Z46" s="50"/>
      <c r="AA46" s="50"/>
      <c r="AB46" s="50"/>
      <c r="AC46" s="121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</row>
    <row r="47" spans="1:40" ht="22.5" customHeight="1" x14ac:dyDescent="0.55000000000000004">
      <c r="A47" s="5">
        <v>1000</v>
      </c>
      <c r="B47" s="52" t="s">
        <v>66</v>
      </c>
      <c r="C47" s="63"/>
      <c r="D47" s="64"/>
      <c r="E47" s="64"/>
      <c r="F47" s="64"/>
      <c r="G47" s="64"/>
      <c r="H47" s="64"/>
      <c r="I47" s="64"/>
      <c r="J47" s="64"/>
      <c r="K47" s="64"/>
      <c r="L47" s="105"/>
      <c r="M47" s="8"/>
      <c r="N47" s="91"/>
      <c r="O47" s="10"/>
      <c r="P47" s="10"/>
      <c r="Q47" s="11"/>
      <c r="R47" s="43"/>
      <c r="X47" s="122"/>
      <c r="Y47" s="50"/>
      <c r="Z47" s="50"/>
      <c r="AA47" s="50"/>
      <c r="AB47" s="50"/>
      <c r="AC47" s="121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22.5" customHeight="1" x14ac:dyDescent="0.55000000000000004">
      <c r="A48" s="5">
        <v>1000</v>
      </c>
      <c r="B48" s="52" t="s">
        <v>66</v>
      </c>
      <c r="C48" s="63"/>
      <c r="D48" s="64"/>
      <c r="E48" s="64"/>
      <c r="F48" s="64"/>
      <c r="G48" s="64"/>
      <c r="H48" s="64"/>
      <c r="I48" s="64"/>
      <c r="J48" s="64"/>
      <c r="K48" s="64"/>
      <c r="L48" s="105"/>
      <c r="M48" s="8"/>
      <c r="N48" s="91"/>
      <c r="O48" s="10"/>
      <c r="P48" s="10"/>
      <c r="Q48" s="11"/>
      <c r="R48" s="43"/>
      <c r="X48" s="122"/>
      <c r="Y48" s="50"/>
      <c r="Z48" s="50"/>
      <c r="AA48" s="50"/>
      <c r="AB48" s="50"/>
      <c r="AC48" s="121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22.5" customHeight="1" x14ac:dyDescent="0.55000000000000004">
      <c r="A49" s="5">
        <v>1000</v>
      </c>
      <c r="B49" s="52" t="s">
        <v>66</v>
      </c>
      <c r="C49" s="63"/>
      <c r="D49" s="64"/>
      <c r="E49" s="64"/>
      <c r="F49" s="64"/>
      <c r="G49" s="64"/>
      <c r="H49" s="64"/>
      <c r="I49" s="64"/>
      <c r="J49" s="64"/>
      <c r="K49" s="64"/>
      <c r="L49" s="105"/>
      <c r="M49" s="8"/>
      <c r="N49" s="91"/>
      <c r="O49" s="10"/>
      <c r="P49" s="10"/>
      <c r="Q49" s="11"/>
      <c r="R49" s="43"/>
      <c r="X49" s="122"/>
      <c r="Y49" s="50"/>
      <c r="Z49" s="50"/>
      <c r="AA49" s="50"/>
      <c r="AB49" s="50"/>
      <c r="AC49" s="121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22.5" customHeight="1" x14ac:dyDescent="0.55000000000000004">
      <c r="A50" s="5">
        <v>1000</v>
      </c>
      <c r="B50" s="52" t="s">
        <v>66</v>
      </c>
      <c r="C50" s="63"/>
      <c r="D50" s="64"/>
      <c r="E50" s="64"/>
      <c r="F50" s="64"/>
      <c r="G50" s="64"/>
      <c r="H50" s="64"/>
      <c r="I50" s="64"/>
      <c r="J50" s="64"/>
      <c r="K50" s="64"/>
      <c r="L50" s="105"/>
      <c r="M50" s="8"/>
      <c r="N50" s="91"/>
      <c r="O50" s="10"/>
      <c r="P50" s="10"/>
      <c r="Q50" s="11"/>
      <c r="R50" s="43"/>
      <c r="X50" s="122"/>
      <c r="Y50" s="50"/>
      <c r="Z50" s="50"/>
      <c r="AA50" s="50"/>
      <c r="AB50" s="50"/>
      <c r="AC50" s="121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</row>
    <row r="51" spans="1:40" ht="22.5" customHeight="1" x14ac:dyDescent="0.55000000000000004">
      <c r="A51" s="5">
        <v>1000</v>
      </c>
      <c r="B51" s="52" t="s">
        <v>66</v>
      </c>
      <c r="C51" s="63"/>
      <c r="D51" s="64"/>
      <c r="E51" s="64"/>
      <c r="F51" s="64"/>
      <c r="G51" s="64"/>
      <c r="H51" s="64"/>
      <c r="I51" s="118"/>
      <c r="J51" s="64"/>
      <c r="K51" s="64"/>
      <c r="L51" s="105"/>
      <c r="M51" s="8"/>
      <c r="N51" s="91"/>
      <c r="O51" s="10"/>
      <c r="P51" s="10"/>
      <c r="Q51" s="11"/>
      <c r="R51" s="43"/>
      <c r="X51" s="122"/>
      <c r="Y51" s="50"/>
      <c r="Z51" s="50"/>
      <c r="AA51" s="50"/>
      <c r="AB51" s="50"/>
      <c r="AC51" s="121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22.5" customHeight="1" x14ac:dyDescent="0.55000000000000004">
      <c r="A52" s="5">
        <v>1000</v>
      </c>
      <c r="B52" s="52" t="s">
        <v>66</v>
      </c>
      <c r="C52" s="63"/>
      <c r="D52" s="64"/>
      <c r="E52" s="64"/>
      <c r="F52" s="64"/>
      <c r="G52" s="64"/>
      <c r="H52" s="64"/>
      <c r="I52" s="118"/>
      <c r="J52" s="64"/>
      <c r="K52" s="64"/>
      <c r="L52" s="105"/>
      <c r="M52" s="8"/>
      <c r="N52" s="91"/>
      <c r="O52" s="10"/>
      <c r="P52" s="10"/>
      <c r="Q52" s="11"/>
      <c r="R52" s="43"/>
      <c r="X52" s="122"/>
      <c r="Y52" s="50"/>
      <c r="Z52" s="50"/>
      <c r="AA52" s="50"/>
      <c r="AB52" s="50"/>
      <c r="AC52" s="121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22.5" customHeight="1" x14ac:dyDescent="0.55000000000000004">
      <c r="A53" s="5">
        <v>1000</v>
      </c>
      <c r="B53" s="52" t="s">
        <v>66</v>
      </c>
      <c r="C53" s="63"/>
      <c r="D53" s="64"/>
      <c r="E53" s="64"/>
      <c r="F53" s="64"/>
      <c r="G53" s="64"/>
      <c r="H53" s="64"/>
      <c r="I53" s="64"/>
      <c r="J53" s="64"/>
      <c r="K53" s="64"/>
      <c r="L53" s="105"/>
      <c r="M53" s="8"/>
      <c r="N53" s="91"/>
      <c r="O53" s="10"/>
      <c r="P53" s="10"/>
      <c r="Q53" s="11"/>
      <c r="R53" s="43"/>
      <c r="X53" s="122"/>
      <c r="Y53" s="50"/>
      <c r="Z53" s="50"/>
      <c r="AA53" s="50"/>
      <c r="AB53" s="50"/>
      <c r="AC53" s="121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22.5" customHeight="1" x14ac:dyDescent="0.55000000000000004">
      <c r="A54" s="5">
        <v>1000</v>
      </c>
      <c r="B54" s="52" t="s">
        <v>66</v>
      </c>
      <c r="C54" s="63"/>
      <c r="D54" s="64"/>
      <c r="E54" s="64"/>
      <c r="F54" s="64"/>
      <c r="G54" s="64"/>
      <c r="H54" s="64"/>
      <c r="I54" s="64"/>
      <c r="J54" s="64"/>
      <c r="K54" s="64"/>
      <c r="L54" s="105"/>
      <c r="M54" s="8"/>
      <c r="N54" s="91"/>
      <c r="O54" s="10"/>
      <c r="P54" s="10"/>
      <c r="Q54" s="11"/>
      <c r="R54" s="43"/>
      <c r="X54" s="122"/>
      <c r="Y54" s="50"/>
      <c r="Z54" s="50"/>
      <c r="AA54" s="50"/>
      <c r="AB54" s="50"/>
      <c r="AC54" s="121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</row>
    <row r="55" spans="1:40" ht="22.5" customHeight="1" x14ac:dyDescent="0.55000000000000004">
      <c r="A55" s="5">
        <v>1000</v>
      </c>
      <c r="B55" s="52" t="s">
        <v>66</v>
      </c>
      <c r="C55" s="63"/>
      <c r="D55" s="64"/>
      <c r="E55" s="64"/>
      <c r="F55" s="64"/>
      <c r="G55" s="64"/>
      <c r="H55" s="64"/>
      <c r="I55" s="64"/>
      <c r="J55" s="64"/>
      <c r="K55" s="64"/>
      <c r="L55" s="105"/>
      <c r="M55" s="8"/>
      <c r="N55" s="91"/>
      <c r="O55" s="10"/>
      <c r="P55" s="10"/>
      <c r="Q55" s="11"/>
      <c r="R55" s="43"/>
      <c r="X55" s="122"/>
      <c r="Y55" s="50"/>
      <c r="Z55" s="50"/>
      <c r="AA55" s="50"/>
      <c r="AB55" s="50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22.5" customHeight="1" x14ac:dyDescent="0.55000000000000004">
      <c r="A56" s="5">
        <v>1000</v>
      </c>
      <c r="B56" s="52" t="s">
        <v>66</v>
      </c>
      <c r="C56" s="63"/>
      <c r="D56" s="64"/>
      <c r="E56" s="64"/>
      <c r="F56" s="64"/>
      <c r="G56" s="64"/>
      <c r="H56" s="64"/>
      <c r="I56" s="64"/>
      <c r="J56" s="64"/>
      <c r="K56" s="64"/>
      <c r="L56" s="105"/>
      <c r="M56" s="8"/>
      <c r="N56" s="91"/>
      <c r="O56" s="10"/>
      <c r="P56" s="10"/>
      <c r="Q56" s="11"/>
      <c r="R56" s="43"/>
      <c r="X56" s="122"/>
      <c r="Y56" s="50"/>
      <c r="Z56" s="50"/>
      <c r="AA56" s="50"/>
      <c r="AB56" s="50"/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22.5" customHeight="1" x14ac:dyDescent="0.55000000000000004">
      <c r="A57" s="5">
        <v>1000</v>
      </c>
      <c r="B57" s="52" t="s">
        <v>66</v>
      </c>
      <c r="C57" s="63"/>
      <c r="D57" s="64"/>
      <c r="E57" s="64"/>
      <c r="F57" s="64"/>
      <c r="G57" s="64"/>
      <c r="H57" s="64"/>
      <c r="I57" s="64"/>
      <c r="J57" s="64"/>
      <c r="K57" s="64"/>
      <c r="L57" s="105"/>
      <c r="M57" s="8"/>
      <c r="N57" s="91"/>
      <c r="O57" s="10"/>
      <c r="P57" s="10"/>
      <c r="Q57" s="11"/>
      <c r="R57" s="43"/>
      <c r="X57" s="122"/>
      <c r="Y57" s="50"/>
      <c r="Z57" s="50"/>
      <c r="AA57" s="50"/>
      <c r="AB57" s="50"/>
      <c r="AC57" s="121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22.5" customHeight="1" x14ac:dyDescent="0.55000000000000004">
      <c r="A58" s="5">
        <v>1000</v>
      </c>
      <c r="B58" s="52" t="s">
        <v>66</v>
      </c>
      <c r="C58" s="63"/>
      <c r="D58" s="64"/>
      <c r="E58" s="64"/>
      <c r="F58" s="64"/>
      <c r="G58" s="64"/>
      <c r="H58" s="64"/>
      <c r="I58" s="118"/>
      <c r="J58" s="64"/>
      <c r="K58" s="64"/>
      <c r="L58" s="105"/>
      <c r="M58" s="8"/>
      <c r="N58" s="91"/>
      <c r="O58" s="10"/>
      <c r="P58" s="10"/>
      <c r="Q58" s="11"/>
      <c r="R58" s="43"/>
      <c r="X58" s="122"/>
      <c r="Y58" s="50"/>
      <c r="Z58" s="50"/>
      <c r="AA58" s="50"/>
      <c r="AB58" s="50"/>
      <c r="AC58" s="121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22.5" customHeight="1" x14ac:dyDescent="0.55000000000000004">
      <c r="A59" s="5">
        <v>1000</v>
      </c>
      <c r="B59" s="52" t="s">
        <v>66</v>
      </c>
      <c r="C59" s="63"/>
      <c r="D59" s="64"/>
      <c r="E59" s="64"/>
      <c r="F59" s="64"/>
      <c r="G59" s="64"/>
      <c r="H59" s="64"/>
      <c r="I59" s="118"/>
      <c r="J59" s="64"/>
      <c r="K59" s="64"/>
      <c r="L59" s="105"/>
      <c r="M59" s="8"/>
      <c r="N59" s="91"/>
      <c r="O59" s="10"/>
      <c r="P59" s="10"/>
      <c r="Q59" s="11"/>
      <c r="R59" s="43"/>
      <c r="X59" s="122"/>
      <c r="Y59" s="50"/>
      <c r="Z59" s="50"/>
      <c r="AA59" s="50"/>
      <c r="AB59" s="50"/>
      <c r="AC59" s="121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22.5" customHeight="1" x14ac:dyDescent="0.55000000000000004">
      <c r="A60" s="5">
        <v>1000</v>
      </c>
      <c r="B60" s="52" t="s">
        <v>66</v>
      </c>
      <c r="C60" s="63"/>
      <c r="D60" s="64"/>
      <c r="E60" s="64"/>
      <c r="F60" s="64"/>
      <c r="G60" s="64"/>
      <c r="H60" s="64"/>
      <c r="I60" s="64"/>
      <c r="J60" s="64"/>
      <c r="K60" s="64"/>
      <c r="L60" s="105"/>
      <c r="M60" s="8"/>
      <c r="N60" s="91"/>
      <c r="O60" s="10"/>
      <c r="P60" s="10"/>
      <c r="Q60" s="11"/>
      <c r="R60" s="43"/>
      <c r="X60" s="122"/>
      <c r="Y60" s="50"/>
      <c r="Z60" s="50"/>
      <c r="AA60" s="50"/>
      <c r="AB60" s="50"/>
      <c r="AC60" s="121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</row>
    <row r="61" spans="1:40" ht="22.5" customHeight="1" x14ac:dyDescent="0.55000000000000004">
      <c r="A61" s="5">
        <v>1000</v>
      </c>
      <c r="B61" s="52" t="s">
        <v>66</v>
      </c>
      <c r="C61" s="63"/>
      <c r="D61" s="64"/>
      <c r="E61" s="64"/>
      <c r="F61" s="64"/>
      <c r="G61" s="64"/>
      <c r="H61" s="64"/>
      <c r="I61" s="64"/>
      <c r="J61" s="64"/>
      <c r="K61" s="64"/>
      <c r="L61" s="105"/>
      <c r="M61" s="8"/>
      <c r="N61" s="91"/>
      <c r="O61" s="10"/>
      <c r="P61" s="10"/>
      <c r="Q61" s="11"/>
      <c r="R61" s="43"/>
      <c r="X61" s="122"/>
      <c r="Y61" s="50"/>
      <c r="Z61" s="50"/>
      <c r="AA61" s="50"/>
      <c r="AB61" s="50"/>
      <c r="AC61" s="121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</row>
    <row r="62" spans="1:40" ht="22.5" customHeight="1" x14ac:dyDescent="0.55000000000000004">
      <c r="A62" s="5">
        <v>1000</v>
      </c>
      <c r="B62" s="52" t="s">
        <v>66</v>
      </c>
      <c r="C62" s="63"/>
      <c r="D62" s="64"/>
      <c r="E62" s="64"/>
      <c r="F62" s="64"/>
      <c r="G62" s="64"/>
      <c r="H62" s="64"/>
      <c r="I62" s="64"/>
      <c r="J62" s="64"/>
      <c r="K62" s="118"/>
      <c r="L62" s="105"/>
      <c r="M62" s="8"/>
      <c r="N62" s="91"/>
      <c r="O62" s="10"/>
      <c r="P62" s="10"/>
      <c r="Q62" s="11"/>
      <c r="R62" s="43"/>
      <c r="X62" s="122"/>
      <c r="Y62" s="50"/>
      <c r="Z62" s="50"/>
      <c r="AA62" s="50"/>
      <c r="AB62" s="50"/>
      <c r="AC62" s="121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22.5" customHeight="1" x14ac:dyDescent="0.55000000000000004">
      <c r="A63" s="5">
        <v>1000</v>
      </c>
      <c r="B63" s="52" t="s">
        <v>66</v>
      </c>
      <c r="C63" s="63"/>
      <c r="D63" s="64"/>
      <c r="E63" s="64"/>
      <c r="F63" s="64"/>
      <c r="G63" s="64"/>
      <c r="H63" s="64"/>
      <c r="I63" s="64"/>
      <c r="J63" s="64"/>
      <c r="K63" s="64"/>
      <c r="L63" s="105"/>
      <c r="M63" s="8"/>
      <c r="N63" s="91"/>
      <c r="O63" s="10"/>
      <c r="P63" s="10"/>
      <c r="Q63" s="11"/>
      <c r="R63" s="43"/>
      <c r="X63" s="122"/>
      <c r="Y63" s="50"/>
      <c r="Z63" s="50"/>
      <c r="AA63" s="50"/>
      <c r="AB63" s="50"/>
      <c r="AC63" s="121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22.5" customHeight="1" x14ac:dyDescent="0.55000000000000004">
      <c r="A64" s="5">
        <v>1000</v>
      </c>
      <c r="B64" s="52" t="s">
        <v>66</v>
      </c>
      <c r="C64" s="63"/>
      <c r="D64" s="64"/>
      <c r="E64" s="64"/>
      <c r="F64" s="64"/>
      <c r="G64" s="64"/>
      <c r="H64" s="64"/>
      <c r="I64" s="64"/>
      <c r="J64" s="64"/>
      <c r="K64" s="118"/>
      <c r="L64" s="105"/>
      <c r="M64" s="8"/>
      <c r="N64" s="91"/>
      <c r="O64" s="10"/>
      <c r="P64" s="10"/>
      <c r="Q64" s="11"/>
      <c r="R64" s="43"/>
      <c r="X64" s="122"/>
      <c r="Y64" s="50"/>
      <c r="Z64" s="50"/>
      <c r="AA64" s="50"/>
      <c r="AB64" s="50"/>
      <c r="AC64" s="121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22.5" customHeight="1" x14ac:dyDescent="0.55000000000000004">
      <c r="A65" s="5">
        <v>1000</v>
      </c>
      <c r="B65" s="52" t="s">
        <v>66</v>
      </c>
      <c r="C65" s="63"/>
      <c r="D65" s="64"/>
      <c r="E65" s="64"/>
      <c r="F65" s="64"/>
      <c r="G65" s="64"/>
      <c r="H65" s="64"/>
      <c r="I65" s="64"/>
      <c r="J65" s="64"/>
      <c r="K65" s="118"/>
      <c r="L65" s="105"/>
      <c r="M65" s="8"/>
      <c r="N65" s="91"/>
      <c r="O65" s="10"/>
      <c r="P65" s="10"/>
      <c r="Q65" s="11"/>
      <c r="R65" s="43"/>
      <c r="X65" s="122"/>
      <c r="Y65" s="50"/>
      <c r="Z65" s="50"/>
      <c r="AA65" s="50"/>
      <c r="AB65" s="50"/>
      <c r="AC65" s="121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</row>
    <row r="66" spans="1:40" ht="22.5" customHeight="1" x14ac:dyDescent="0.55000000000000004">
      <c r="A66" s="5">
        <v>1000</v>
      </c>
      <c r="B66" s="52" t="s">
        <v>66</v>
      </c>
      <c r="C66" s="63"/>
      <c r="D66" s="64"/>
      <c r="E66" s="64"/>
      <c r="F66" s="64"/>
      <c r="G66" s="64"/>
      <c r="H66" s="64"/>
      <c r="I66" s="64"/>
      <c r="J66" s="64"/>
      <c r="K66" s="118"/>
      <c r="L66" s="105"/>
      <c r="M66" s="8"/>
      <c r="N66" s="91"/>
      <c r="O66" s="10"/>
      <c r="P66" s="10"/>
      <c r="Q66" s="11"/>
      <c r="R66" s="43"/>
      <c r="X66" s="122"/>
      <c r="Y66" s="50"/>
      <c r="Z66" s="50"/>
      <c r="AA66" s="50"/>
      <c r="AB66" s="50"/>
      <c r="AC66" s="121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</row>
    <row r="67" spans="1:40" ht="22.5" customHeight="1" x14ac:dyDescent="0.55000000000000004">
      <c r="A67" s="5">
        <v>1000</v>
      </c>
      <c r="B67" s="52" t="s">
        <v>66</v>
      </c>
      <c r="C67" s="63"/>
      <c r="D67" s="64"/>
      <c r="E67" s="64"/>
      <c r="F67" s="64"/>
      <c r="G67" s="64"/>
      <c r="H67" s="64"/>
      <c r="I67" s="64"/>
      <c r="J67" s="64"/>
      <c r="K67" s="64"/>
      <c r="L67" s="105"/>
      <c r="M67" s="8"/>
      <c r="N67" s="91"/>
      <c r="O67" s="10"/>
      <c r="P67" s="10"/>
      <c r="Q67" s="11"/>
      <c r="R67" s="43"/>
      <c r="X67" s="122"/>
      <c r="Y67" s="50"/>
      <c r="Z67" s="50"/>
      <c r="AA67" s="50"/>
      <c r="AB67" s="50"/>
      <c r="AC67" s="121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</row>
    <row r="68" spans="1:40" ht="22.5" customHeight="1" x14ac:dyDescent="0.55000000000000004">
      <c r="A68" s="5">
        <v>1000</v>
      </c>
      <c r="B68" s="52" t="s">
        <v>66</v>
      </c>
      <c r="C68" s="63"/>
      <c r="D68" s="64"/>
      <c r="E68" s="64"/>
      <c r="F68" s="64"/>
      <c r="G68" s="64"/>
      <c r="H68" s="64"/>
      <c r="I68" s="64"/>
      <c r="J68" s="64"/>
      <c r="K68" s="118"/>
      <c r="L68" s="105"/>
      <c r="M68" s="8"/>
      <c r="N68" s="91"/>
      <c r="O68" s="10"/>
      <c r="P68" s="10"/>
      <c r="Q68" s="11"/>
      <c r="R68" s="43"/>
      <c r="X68" s="122"/>
      <c r="Y68" s="50"/>
      <c r="Z68" s="50"/>
      <c r="AA68" s="50"/>
      <c r="AB68" s="50"/>
      <c r="AC68" s="121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</row>
    <row r="69" spans="1:40" ht="22.5" customHeight="1" x14ac:dyDescent="0.55000000000000004">
      <c r="A69" s="5">
        <v>1000</v>
      </c>
      <c r="B69" s="52" t="s">
        <v>66</v>
      </c>
      <c r="C69" s="63"/>
      <c r="D69" s="64"/>
      <c r="E69" s="64"/>
      <c r="F69" s="64"/>
      <c r="G69" s="64"/>
      <c r="H69" s="64"/>
      <c r="I69" s="64"/>
      <c r="J69" s="71"/>
      <c r="K69" s="64"/>
      <c r="L69" s="105"/>
      <c r="M69" s="8"/>
      <c r="N69" s="91"/>
      <c r="O69" s="10"/>
      <c r="P69" s="10"/>
      <c r="Q69" s="11"/>
      <c r="R69" s="43"/>
      <c r="X69" s="122"/>
      <c r="Y69" s="50"/>
      <c r="Z69" s="50"/>
      <c r="AA69" s="50"/>
      <c r="AB69" s="50"/>
      <c r="AC69" s="121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</row>
    <row r="70" spans="1:40" ht="22.5" customHeight="1" x14ac:dyDescent="0.55000000000000004">
      <c r="A70" s="5">
        <v>1000</v>
      </c>
      <c r="B70" s="52" t="s">
        <v>66</v>
      </c>
      <c r="C70" s="63"/>
      <c r="D70" s="64"/>
      <c r="E70" s="64"/>
      <c r="F70" s="64"/>
      <c r="G70" s="64"/>
      <c r="H70" s="64"/>
      <c r="I70" s="64"/>
      <c r="J70" s="71"/>
      <c r="K70" s="64"/>
      <c r="L70" s="105"/>
      <c r="M70" s="8"/>
      <c r="N70" s="91"/>
      <c r="O70" s="10"/>
      <c r="P70" s="10"/>
      <c r="Q70" s="11"/>
      <c r="R70" s="43"/>
      <c r="X70" s="122"/>
      <c r="Y70" s="50"/>
      <c r="Z70" s="50"/>
      <c r="AA70" s="50"/>
      <c r="AB70" s="50"/>
      <c r="AC70" s="121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22.5" customHeight="1" x14ac:dyDescent="0.55000000000000004">
      <c r="A71" s="5">
        <v>1000</v>
      </c>
      <c r="B71" s="52" t="s">
        <v>66</v>
      </c>
      <c r="C71" s="63"/>
      <c r="D71" s="64"/>
      <c r="E71" s="64"/>
      <c r="F71" s="64"/>
      <c r="G71" s="64"/>
      <c r="H71" s="64"/>
      <c r="I71" s="64"/>
      <c r="J71" s="64"/>
      <c r="K71" s="64"/>
      <c r="L71" s="105"/>
      <c r="M71" s="8"/>
      <c r="N71" s="91"/>
      <c r="O71" s="10"/>
      <c r="P71" s="10"/>
      <c r="Q71" s="11"/>
      <c r="R71" s="43"/>
      <c r="X71" s="122"/>
      <c r="Y71" s="50"/>
      <c r="Z71" s="50"/>
      <c r="AA71" s="50"/>
      <c r="AB71" s="50"/>
      <c r="AC71" s="121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22.5" customHeight="1" x14ac:dyDescent="0.55000000000000004">
      <c r="A72" s="5">
        <v>1000</v>
      </c>
      <c r="B72" s="52" t="s">
        <v>66</v>
      </c>
      <c r="C72" s="63"/>
      <c r="D72" s="64"/>
      <c r="E72" s="64"/>
      <c r="F72" s="64"/>
      <c r="G72" s="64"/>
      <c r="H72" s="64"/>
      <c r="I72" s="64"/>
      <c r="J72" s="64"/>
      <c r="K72" s="64"/>
      <c r="L72" s="105"/>
      <c r="M72" s="8"/>
      <c r="N72" s="91"/>
      <c r="O72" s="10"/>
      <c r="P72" s="10"/>
      <c r="Q72" s="11"/>
      <c r="R72" s="43"/>
      <c r="X72" s="122"/>
      <c r="Y72" s="50"/>
      <c r="Z72" s="50"/>
      <c r="AA72" s="50"/>
      <c r="AB72" s="50"/>
      <c r="AC72" s="121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22.5" customHeight="1" x14ac:dyDescent="0.55000000000000004">
      <c r="A73" s="5">
        <v>1000</v>
      </c>
      <c r="B73" s="52" t="s">
        <v>66</v>
      </c>
      <c r="C73" s="63"/>
      <c r="D73" s="64"/>
      <c r="E73" s="64"/>
      <c r="F73" s="64"/>
      <c r="G73" s="64"/>
      <c r="H73" s="64"/>
      <c r="I73" s="64"/>
      <c r="J73" s="64"/>
      <c r="K73" s="64"/>
      <c r="L73" s="105"/>
      <c r="M73" s="8"/>
      <c r="N73" s="91"/>
      <c r="O73" s="10"/>
      <c r="P73" s="10"/>
      <c r="Q73" s="11"/>
      <c r="R73" s="43"/>
      <c r="X73" s="122"/>
      <c r="Y73" s="50"/>
      <c r="Z73" s="50"/>
      <c r="AA73" s="50"/>
      <c r="AB73" s="50"/>
      <c r="AC73" s="121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22.5" customHeight="1" x14ac:dyDescent="0.55000000000000004">
      <c r="A74" s="5">
        <v>1000</v>
      </c>
      <c r="B74" s="52" t="s">
        <v>66</v>
      </c>
      <c r="C74" s="63"/>
      <c r="D74" s="64"/>
      <c r="E74" s="64"/>
      <c r="F74" s="64"/>
      <c r="G74" s="64"/>
      <c r="H74" s="64"/>
      <c r="I74" s="64"/>
      <c r="J74" s="118"/>
      <c r="K74" s="118"/>
      <c r="L74" s="105"/>
      <c r="M74" s="8"/>
      <c r="N74" s="91"/>
      <c r="O74" s="10"/>
      <c r="P74" s="10"/>
      <c r="Q74" s="11"/>
      <c r="R74" s="43"/>
      <c r="X74" s="122"/>
      <c r="Y74" s="50"/>
      <c r="Z74" s="50"/>
      <c r="AA74" s="50"/>
      <c r="AB74" s="50"/>
      <c r="AC74" s="121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22.5" customHeight="1" x14ac:dyDescent="0.55000000000000004">
      <c r="A75" s="5">
        <v>1000</v>
      </c>
      <c r="B75" s="52" t="s">
        <v>66</v>
      </c>
      <c r="C75" s="63"/>
      <c r="D75" s="64"/>
      <c r="E75" s="64"/>
      <c r="F75" s="64"/>
      <c r="G75" s="64"/>
      <c r="H75" s="64"/>
      <c r="I75" s="118"/>
      <c r="J75" s="118"/>
      <c r="K75" s="118"/>
      <c r="L75" s="105"/>
      <c r="M75" s="8"/>
      <c r="N75" s="91"/>
      <c r="O75" s="10"/>
      <c r="P75" s="10"/>
      <c r="Q75" s="11"/>
      <c r="R75" s="43"/>
      <c r="X75" s="122"/>
      <c r="Y75" s="50"/>
      <c r="Z75" s="50"/>
      <c r="AA75" s="50"/>
      <c r="AB75" s="50"/>
      <c r="AC75" s="121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22.5" customHeight="1" x14ac:dyDescent="0.55000000000000004">
      <c r="A76" s="5">
        <v>1000</v>
      </c>
      <c r="B76" s="52" t="s">
        <v>66</v>
      </c>
      <c r="C76" s="63"/>
      <c r="D76" s="64"/>
      <c r="E76" s="64"/>
      <c r="F76" s="64"/>
      <c r="G76" s="64"/>
      <c r="H76" s="64"/>
      <c r="I76" s="118"/>
      <c r="J76" s="118"/>
      <c r="K76" s="118"/>
      <c r="L76" s="105"/>
      <c r="M76" s="8"/>
      <c r="N76" s="91"/>
      <c r="O76" s="10"/>
      <c r="P76" s="10"/>
      <c r="Q76" s="11"/>
      <c r="R76" s="43"/>
      <c r="X76" s="122"/>
      <c r="Y76" s="50"/>
      <c r="Z76" s="50"/>
      <c r="AA76" s="50"/>
      <c r="AB76" s="50"/>
      <c r="AC76" s="121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22.5" customHeight="1" x14ac:dyDescent="0.55000000000000004">
      <c r="A77" s="5">
        <v>1000</v>
      </c>
      <c r="B77" s="52" t="s">
        <v>66</v>
      </c>
      <c r="C77" s="63"/>
      <c r="D77" s="64"/>
      <c r="E77" s="118"/>
      <c r="F77" s="118"/>
      <c r="G77" s="118"/>
      <c r="H77" s="118"/>
      <c r="I77" s="64"/>
      <c r="J77" s="118"/>
      <c r="K77" s="118"/>
      <c r="L77" s="105"/>
      <c r="M77" s="8"/>
      <c r="N77" s="91"/>
      <c r="O77" s="10"/>
      <c r="P77" s="10"/>
      <c r="Q77" s="11"/>
      <c r="R77" s="43"/>
      <c r="X77" s="122"/>
      <c r="Y77" s="50"/>
      <c r="Z77" s="50"/>
      <c r="AA77" s="50"/>
      <c r="AB77" s="50"/>
      <c r="AC77" s="121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22.5" customHeight="1" x14ac:dyDescent="0.55000000000000004">
      <c r="A78" s="5">
        <v>1000</v>
      </c>
      <c r="B78" s="52" t="s">
        <v>66</v>
      </c>
      <c r="C78" s="63"/>
      <c r="D78" s="64"/>
      <c r="E78" s="118"/>
      <c r="F78" s="118"/>
      <c r="G78" s="118"/>
      <c r="H78" s="118"/>
      <c r="I78" s="64"/>
      <c r="J78" s="118"/>
      <c r="K78" s="118"/>
      <c r="L78" s="105"/>
      <c r="M78" s="8"/>
      <c r="N78" s="91"/>
      <c r="O78" s="10"/>
      <c r="P78" s="10"/>
      <c r="Q78" s="11"/>
      <c r="R78" s="43"/>
      <c r="X78" s="122"/>
      <c r="Y78" s="50"/>
      <c r="Z78" s="50"/>
      <c r="AA78" s="50"/>
      <c r="AB78" s="50"/>
      <c r="AC78" s="121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22.5" customHeight="1" x14ac:dyDescent="0.55000000000000004">
      <c r="A79" s="5">
        <v>1000</v>
      </c>
      <c r="B79" s="52" t="s">
        <v>66</v>
      </c>
      <c r="C79" s="63"/>
      <c r="D79" s="64"/>
      <c r="E79" s="118"/>
      <c r="F79" s="118"/>
      <c r="G79" s="118"/>
      <c r="H79" s="118"/>
      <c r="I79" s="64"/>
      <c r="J79" s="118"/>
      <c r="K79" s="118"/>
      <c r="L79" s="105"/>
      <c r="M79" s="8"/>
      <c r="N79" s="91"/>
      <c r="O79" s="10"/>
      <c r="P79" s="10"/>
      <c r="Q79" s="11"/>
      <c r="R79" s="43"/>
      <c r="X79" s="122"/>
      <c r="Y79" s="50"/>
      <c r="Z79" s="50"/>
      <c r="AA79" s="50"/>
      <c r="AB79" s="50"/>
      <c r="AC79" s="121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</row>
    <row r="80" spans="1:40" ht="22.5" customHeight="1" x14ac:dyDescent="0.55000000000000004">
      <c r="A80" s="5">
        <v>1000</v>
      </c>
      <c r="B80" s="52" t="s">
        <v>66</v>
      </c>
      <c r="C80" s="63"/>
      <c r="D80" s="64"/>
      <c r="E80" s="118"/>
      <c r="F80" s="118"/>
      <c r="G80" s="118"/>
      <c r="H80" s="118"/>
      <c r="I80" s="64"/>
      <c r="J80" s="118"/>
      <c r="K80" s="118"/>
      <c r="L80" s="105"/>
      <c r="M80" s="8"/>
      <c r="N80" s="91"/>
      <c r="O80" s="10"/>
      <c r="P80" s="10"/>
      <c r="Q80" s="11"/>
      <c r="R80" s="43"/>
      <c r="X80" s="122"/>
      <c r="Y80" s="50"/>
      <c r="Z80" s="50"/>
      <c r="AA80" s="50"/>
      <c r="AB80" s="50"/>
      <c r="AC80" s="121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</row>
    <row r="81" spans="1:40" ht="22.5" customHeight="1" x14ac:dyDescent="0.55000000000000004">
      <c r="A81" s="5">
        <v>1000</v>
      </c>
      <c r="B81" s="52"/>
      <c r="C81" s="63"/>
      <c r="D81" s="64"/>
      <c r="E81" s="118"/>
      <c r="F81" s="118"/>
      <c r="G81" s="118"/>
      <c r="H81" s="118"/>
      <c r="I81" s="118"/>
      <c r="J81" s="117"/>
      <c r="K81" s="118"/>
      <c r="L81" s="105"/>
      <c r="M81" s="8"/>
      <c r="N81" s="91"/>
      <c r="O81" s="10"/>
      <c r="P81" s="10"/>
      <c r="Q81" s="11"/>
      <c r="R81" s="43"/>
      <c r="X81" s="122"/>
      <c r="Y81" s="50"/>
      <c r="Z81" s="50"/>
      <c r="AA81" s="50"/>
      <c r="AB81" s="50"/>
      <c r="AC81" s="121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</row>
    <row r="82" spans="1:40" ht="22.5" customHeight="1" x14ac:dyDescent="0.55000000000000004">
      <c r="A82" s="5">
        <v>1000</v>
      </c>
      <c r="B82" s="52"/>
      <c r="C82" s="63"/>
      <c r="D82" s="64"/>
      <c r="E82" s="118"/>
      <c r="F82" s="118"/>
      <c r="G82" s="118"/>
      <c r="H82" s="118"/>
      <c r="I82" s="118"/>
      <c r="J82" s="117"/>
      <c r="K82" s="118"/>
      <c r="L82" s="105"/>
      <c r="M82" s="8"/>
      <c r="N82" s="91"/>
      <c r="O82" s="10"/>
      <c r="P82" s="10"/>
      <c r="Q82" s="11"/>
      <c r="R82" s="43"/>
      <c r="X82" s="122"/>
      <c r="Y82" s="50"/>
      <c r="Z82" s="50"/>
      <c r="AA82" s="50"/>
      <c r="AB82" s="50"/>
      <c r="AC82" s="121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</row>
    <row r="83" spans="1:40" ht="22.5" customHeight="1" x14ac:dyDescent="0.55000000000000004">
      <c r="A83" s="5">
        <v>1000</v>
      </c>
      <c r="B83" s="52"/>
      <c r="C83" s="63"/>
      <c r="D83" s="64"/>
      <c r="E83" s="118"/>
      <c r="F83" s="118"/>
      <c r="G83" s="118"/>
      <c r="H83" s="118"/>
      <c r="I83" s="118"/>
      <c r="J83" s="117"/>
      <c r="K83" s="118"/>
      <c r="L83" s="105"/>
      <c r="M83" s="8"/>
      <c r="N83" s="91"/>
      <c r="O83" s="10"/>
      <c r="P83" s="10"/>
      <c r="Q83" s="11"/>
      <c r="R83" s="43"/>
      <c r="X83" s="122"/>
      <c r="Y83" s="50"/>
      <c r="Z83" s="50"/>
      <c r="AA83" s="50"/>
      <c r="AB83" s="50"/>
      <c r="AC83" s="121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</row>
    <row r="84" spans="1:40" ht="22.5" customHeight="1" x14ac:dyDescent="0.55000000000000004">
      <c r="A84" s="5">
        <v>1000</v>
      </c>
      <c r="B84" s="52"/>
      <c r="C84" s="63"/>
      <c r="D84" s="64"/>
      <c r="E84" s="118"/>
      <c r="F84" s="118"/>
      <c r="G84" s="118"/>
      <c r="H84" s="118"/>
      <c r="I84" s="118"/>
      <c r="J84" s="117"/>
      <c r="K84" s="118"/>
      <c r="L84" s="105"/>
      <c r="M84" s="8"/>
      <c r="N84" s="91"/>
      <c r="O84" s="10"/>
      <c r="P84" s="10"/>
      <c r="Q84" s="11"/>
      <c r="R84" s="43"/>
      <c r="X84" s="122"/>
      <c r="Y84" s="50"/>
      <c r="Z84" s="50"/>
      <c r="AA84" s="50"/>
      <c r="AB84" s="50"/>
      <c r="AC84" s="121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</row>
    <row r="85" spans="1:40" ht="22.5" customHeight="1" x14ac:dyDescent="0.55000000000000004">
      <c r="A85" s="5">
        <v>1000</v>
      </c>
      <c r="B85" s="52" t="s">
        <v>66</v>
      </c>
      <c r="C85" s="63"/>
      <c r="D85" s="64"/>
      <c r="E85" s="64"/>
      <c r="F85" s="71"/>
      <c r="G85" s="118"/>
      <c r="H85" s="118"/>
      <c r="I85" s="118"/>
      <c r="J85" s="118"/>
      <c r="K85" s="64"/>
      <c r="L85" s="105"/>
      <c r="M85" s="8"/>
      <c r="N85" s="91"/>
      <c r="O85" s="10"/>
      <c r="P85" s="10"/>
      <c r="Q85" s="11"/>
      <c r="R85" s="43"/>
      <c r="X85" s="122"/>
      <c r="Y85" s="50"/>
      <c r="Z85" s="50"/>
      <c r="AA85" s="50"/>
      <c r="AB85" s="50"/>
      <c r="AC85" s="121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</row>
    <row r="86" spans="1:40" ht="22.5" customHeight="1" x14ac:dyDescent="0.55000000000000004">
      <c r="A86" s="5">
        <v>1000</v>
      </c>
      <c r="B86" s="52" t="s">
        <v>66</v>
      </c>
      <c r="C86" s="63"/>
      <c r="D86" s="64"/>
      <c r="E86" s="64"/>
      <c r="F86" s="71"/>
      <c r="G86" s="118"/>
      <c r="H86" s="118"/>
      <c r="I86" s="118"/>
      <c r="J86" s="118"/>
      <c r="K86" s="64"/>
      <c r="L86" s="105"/>
      <c r="M86" s="8"/>
      <c r="N86" s="91"/>
      <c r="O86" s="10"/>
      <c r="P86" s="10"/>
      <c r="Q86" s="11"/>
      <c r="R86" s="43"/>
      <c r="X86" s="122"/>
      <c r="Y86" s="50"/>
      <c r="Z86" s="50"/>
      <c r="AA86" s="50"/>
      <c r="AB86" s="50"/>
      <c r="AC86" s="121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</row>
    <row r="87" spans="1:40" ht="22.5" customHeight="1" x14ac:dyDescent="0.55000000000000004">
      <c r="A87" s="5">
        <v>1000</v>
      </c>
      <c r="B87" s="52" t="s">
        <v>66</v>
      </c>
      <c r="C87" s="63"/>
      <c r="D87" s="64"/>
      <c r="E87" s="64"/>
      <c r="F87" s="64"/>
      <c r="G87" s="64"/>
      <c r="H87" s="71"/>
      <c r="I87" s="118"/>
      <c r="J87" s="118"/>
      <c r="K87" s="64"/>
      <c r="L87" s="105"/>
      <c r="M87" s="8"/>
      <c r="N87" s="91"/>
      <c r="O87" s="10"/>
      <c r="P87" s="10"/>
      <c r="Q87" s="11"/>
      <c r="R87" s="43"/>
      <c r="X87" s="122"/>
      <c r="Y87" s="50"/>
      <c r="Z87" s="50"/>
      <c r="AA87" s="50"/>
      <c r="AB87" s="50"/>
      <c r="AC87" s="121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</row>
    <row r="88" spans="1:40" ht="22.5" customHeight="1" x14ac:dyDescent="0.55000000000000004">
      <c r="A88" s="5">
        <v>1000</v>
      </c>
      <c r="B88" s="52" t="s">
        <v>66</v>
      </c>
      <c r="C88" s="63"/>
      <c r="D88" s="64"/>
      <c r="E88" s="64"/>
      <c r="F88" s="64"/>
      <c r="G88" s="64"/>
      <c r="H88" s="64"/>
      <c r="I88" s="118"/>
      <c r="J88" s="118"/>
      <c r="K88" s="64"/>
      <c r="L88" s="105"/>
      <c r="M88" s="8"/>
      <c r="N88" s="91"/>
      <c r="O88" s="10"/>
      <c r="P88" s="10"/>
      <c r="Q88" s="11"/>
      <c r="R88" s="43"/>
      <c r="X88" s="122"/>
      <c r="Y88" s="50"/>
      <c r="Z88" s="50"/>
      <c r="AA88" s="50"/>
      <c r="AB88" s="50"/>
      <c r="AC88" s="121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</row>
    <row r="89" spans="1:40" ht="22.5" customHeight="1" x14ac:dyDescent="0.55000000000000004">
      <c r="A89" s="5">
        <v>1000</v>
      </c>
      <c r="B89" s="52" t="s">
        <v>66</v>
      </c>
      <c r="C89" s="63"/>
      <c r="D89" s="64"/>
      <c r="E89" s="64"/>
      <c r="F89" s="64"/>
      <c r="G89" s="64"/>
      <c r="H89" s="64"/>
      <c r="I89" s="118"/>
      <c r="J89" s="118"/>
      <c r="K89" s="64"/>
      <c r="L89" s="105"/>
      <c r="M89" s="8"/>
      <c r="N89" s="91"/>
      <c r="O89" s="10"/>
      <c r="P89" s="10"/>
      <c r="Q89" s="11"/>
      <c r="R89" s="43"/>
      <c r="X89" s="122"/>
      <c r="Y89" s="50"/>
      <c r="Z89" s="50"/>
      <c r="AA89" s="50"/>
      <c r="AB89" s="50"/>
      <c r="AC89" s="121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</row>
    <row r="90" spans="1:40" ht="22.5" customHeight="1" x14ac:dyDescent="0.55000000000000004">
      <c r="A90" s="5">
        <v>1000</v>
      </c>
      <c r="B90" s="52" t="s">
        <v>66</v>
      </c>
      <c r="C90" s="63"/>
      <c r="D90" s="64"/>
      <c r="E90" s="118"/>
      <c r="F90" s="118"/>
      <c r="G90" s="118"/>
      <c r="H90" s="118"/>
      <c r="I90" s="64"/>
      <c r="J90" s="118"/>
      <c r="K90" s="118"/>
      <c r="L90" s="105"/>
      <c r="M90" s="8"/>
      <c r="N90" s="91"/>
      <c r="O90" s="10"/>
      <c r="P90" s="10"/>
      <c r="Q90" s="11"/>
      <c r="R90" s="43"/>
      <c r="X90" s="122"/>
      <c r="Y90" s="50"/>
      <c r="Z90" s="50"/>
      <c r="AA90" s="50"/>
      <c r="AB90" s="50"/>
      <c r="AC90" s="121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</row>
    <row r="91" spans="1:40" ht="22.5" customHeight="1" x14ac:dyDescent="0.55000000000000004">
      <c r="A91" s="5">
        <v>1000</v>
      </c>
      <c r="B91" s="52" t="s">
        <v>66</v>
      </c>
      <c r="C91" s="63"/>
      <c r="D91" s="64"/>
      <c r="E91" s="118"/>
      <c r="F91" s="118"/>
      <c r="G91" s="118"/>
      <c r="H91" s="118"/>
      <c r="I91" s="64"/>
      <c r="J91" s="118"/>
      <c r="K91" s="118"/>
      <c r="L91" s="105"/>
      <c r="M91" s="8"/>
      <c r="N91" s="91"/>
      <c r="O91" s="10"/>
      <c r="P91" s="10"/>
      <c r="Q91" s="11"/>
      <c r="R91" s="43"/>
      <c r="X91" s="122"/>
      <c r="Y91" s="50"/>
      <c r="Z91" s="50"/>
      <c r="AA91" s="50"/>
      <c r="AB91" s="50"/>
      <c r="AC91" s="121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</row>
    <row r="92" spans="1:40" ht="22.5" customHeight="1" x14ac:dyDescent="0.55000000000000004">
      <c r="A92" s="5">
        <v>1000</v>
      </c>
      <c r="B92" s="52" t="s">
        <v>66</v>
      </c>
      <c r="C92" s="63"/>
      <c r="D92" s="64"/>
      <c r="E92" s="118"/>
      <c r="F92" s="118"/>
      <c r="G92" s="118"/>
      <c r="H92" s="118"/>
      <c r="I92" s="64"/>
      <c r="J92" s="118"/>
      <c r="K92" s="118"/>
      <c r="L92" s="105"/>
      <c r="M92" s="8"/>
      <c r="N92" s="91"/>
      <c r="O92" s="10"/>
      <c r="P92" s="10"/>
      <c r="Q92" s="11"/>
      <c r="R92" s="43"/>
      <c r="X92" s="122"/>
      <c r="Y92" s="50"/>
      <c r="Z92" s="50"/>
      <c r="AA92" s="50"/>
      <c r="AB92" s="50"/>
      <c r="AC92" s="121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</row>
    <row r="93" spans="1:40" ht="22.5" customHeight="1" x14ac:dyDescent="0.55000000000000004">
      <c r="A93" s="5">
        <v>1000</v>
      </c>
      <c r="B93" s="52"/>
      <c r="C93" s="63"/>
      <c r="D93" s="64"/>
      <c r="E93" s="118"/>
      <c r="F93" s="118"/>
      <c r="G93" s="118"/>
      <c r="H93" s="118"/>
      <c r="I93" s="118"/>
      <c r="J93" s="117"/>
      <c r="K93" s="118"/>
      <c r="L93" s="105"/>
      <c r="M93" s="8"/>
      <c r="N93" s="91"/>
      <c r="O93" s="10"/>
      <c r="P93" s="10"/>
      <c r="Q93" s="11"/>
      <c r="R93" s="43"/>
      <c r="X93" s="122"/>
      <c r="Y93" s="50"/>
      <c r="Z93" s="50"/>
      <c r="AA93" s="50"/>
      <c r="AB93" s="50"/>
      <c r="AC93" s="121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</row>
    <row r="94" spans="1:40" ht="22.5" customHeight="1" x14ac:dyDescent="0.55000000000000004">
      <c r="A94" s="5">
        <v>1000</v>
      </c>
      <c r="B94" s="52"/>
      <c r="C94" s="63"/>
      <c r="D94" s="64"/>
      <c r="E94" s="118"/>
      <c r="F94" s="118"/>
      <c r="G94" s="118"/>
      <c r="H94" s="118"/>
      <c r="I94" s="118"/>
      <c r="J94" s="117"/>
      <c r="K94" s="118"/>
      <c r="L94" s="105"/>
      <c r="M94" s="8"/>
      <c r="N94" s="91"/>
      <c r="O94" s="10"/>
      <c r="P94" s="10"/>
      <c r="Q94" s="11"/>
      <c r="R94" s="43"/>
      <c r="X94" s="122"/>
      <c r="Y94" s="50"/>
      <c r="Z94" s="50"/>
      <c r="AA94" s="50"/>
      <c r="AB94" s="50"/>
      <c r="AC94" s="121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</row>
    <row r="95" spans="1:40" ht="22.5" customHeight="1" x14ac:dyDescent="0.55000000000000004">
      <c r="A95" s="5">
        <v>1000</v>
      </c>
      <c r="B95" s="52"/>
      <c r="C95" s="63"/>
      <c r="D95" s="64"/>
      <c r="E95" s="118"/>
      <c r="F95" s="118"/>
      <c r="G95" s="118"/>
      <c r="H95" s="118"/>
      <c r="I95" s="118"/>
      <c r="J95" s="117"/>
      <c r="K95" s="118"/>
      <c r="L95" s="105"/>
      <c r="M95" s="8"/>
      <c r="N95" s="91"/>
      <c r="O95" s="10"/>
      <c r="P95" s="10"/>
      <c r="Q95" s="11"/>
      <c r="R95" s="43"/>
      <c r="X95" s="122"/>
      <c r="Y95" s="50"/>
      <c r="Z95" s="50"/>
      <c r="AA95" s="50"/>
      <c r="AB95" s="50"/>
      <c r="AC95" s="121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</row>
    <row r="96" spans="1:40" ht="22.5" customHeight="1" x14ac:dyDescent="0.55000000000000004">
      <c r="A96" s="5">
        <v>1000</v>
      </c>
      <c r="B96" s="52"/>
      <c r="C96" s="63"/>
      <c r="D96" s="64"/>
      <c r="E96" s="118"/>
      <c r="F96" s="118"/>
      <c r="G96" s="118"/>
      <c r="H96" s="118"/>
      <c r="I96" s="118"/>
      <c r="J96" s="117"/>
      <c r="K96" s="118"/>
      <c r="L96" s="105"/>
      <c r="M96" s="8"/>
      <c r="N96" s="91"/>
      <c r="O96" s="10"/>
      <c r="P96" s="10"/>
      <c r="Q96" s="11"/>
      <c r="R96" s="43"/>
      <c r="X96" s="122"/>
      <c r="Y96" s="50"/>
      <c r="Z96" s="50"/>
      <c r="AA96" s="50"/>
      <c r="AB96" s="50"/>
      <c r="AC96" s="121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</row>
    <row r="97" spans="1:43" ht="22.5" customHeight="1" x14ac:dyDescent="0.55000000000000004">
      <c r="A97" s="5">
        <v>1000</v>
      </c>
      <c r="B97" s="52" t="s">
        <v>66</v>
      </c>
      <c r="C97" s="63"/>
      <c r="D97" s="64"/>
      <c r="E97" s="64"/>
      <c r="F97" s="71"/>
      <c r="G97" s="118"/>
      <c r="H97" s="118"/>
      <c r="I97" s="118"/>
      <c r="J97" s="118"/>
      <c r="K97" s="64"/>
      <c r="L97" s="105"/>
      <c r="M97" s="8"/>
      <c r="N97" s="91"/>
      <c r="O97" s="10"/>
      <c r="P97" s="10"/>
      <c r="Q97" s="11"/>
      <c r="R97" s="43"/>
      <c r="X97" s="122"/>
      <c r="Y97" s="50"/>
      <c r="Z97" s="50"/>
      <c r="AA97" s="50"/>
      <c r="AB97" s="50"/>
      <c r="AC97" s="121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</row>
    <row r="98" spans="1:43" ht="22.5" customHeight="1" x14ac:dyDescent="0.55000000000000004">
      <c r="A98" s="5">
        <v>1000</v>
      </c>
      <c r="B98" s="52" t="s">
        <v>66</v>
      </c>
      <c r="C98" s="63"/>
      <c r="D98" s="64"/>
      <c r="E98" s="64"/>
      <c r="F98" s="71"/>
      <c r="G98" s="118"/>
      <c r="H98" s="118"/>
      <c r="I98" s="118"/>
      <c r="J98" s="118"/>
      <c r="K98" s="64"/>
      <c r="L98" s="105"/>
      <c r="M98" s="8"/>
      <c r="N98" s="91"/>
      <c r="O98" s="10"/>
      <c r="P98" s="10"/>
      <c r="Q98" s="11"/>
      <c r="R98" s="43"/>
      <c r="X98" s="122"/>
      <c r="Y98" s="50"/>
      <c r="Z98" s="50"/>
      <c r="AA98" s="50"/>
      <c r="AB98" s="50"/>
      <c r="AC98" s="121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</row>
    <row r="99" spans="1:43" ht="22.5" customHeight="1" x14ac:dyDescent="0.55000000000000004">
      <c r="A99" s="5">
        <v>1000</v>
      </c>
      <c r="B99" s="52" t="s">
        <v>66</v>
      </c>
      <c r="C99" s="63"/>
      <c r="D99" s="64"/>
      <c r="E99" s="64"/>
      <c r="F99" s="64"/>
      <c r="G99" s="64"/>
      <c r="H99" s="71"/>
      <c r="I99" s="118"/>
      <c r="J99" s="118"/>
      <c r="K99" s="64"/>
      <c r="L99" s="105"/>
      <c r="M99" s="8"/>
      <c r="N99" s="91"/>
      <c r="O99" s="10"/>
      <c r="P99" s="10"/>
      <c r="Q99" s="11"/>
      <c r="R99" s="43"/>
      <c r="X99" s="122"/>
      <c r="Y99" s="50"/>
      <c r="Z99" s="50"/>
      <c r="AA99" s="50"/>
      <c r="AB99" s="50"/>
      <c r="AC99" s="121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</row>
    <row r="100" spans="1:43" ht="22.5" customHeight="1" x14ac:dyDescent="0.55000000000000004">
      <c r="A100" s="5">
        <v>1000</v>
      </c>
      <c r="B100" s="52" t="s">
        <v>66</v>
      </c>
      <c r="C100" s="63"/>
      <c r="D100" s="64"/>
      <c r="E100" s="64"/>
      <c r="F100" s="64"/>
      <c r="G100" s="64"/>
      <c r="H100" s="64"/>
      <c r="I100" s="118"/>
      <c r="J100" s="118"/>
      <c r="K100" s="64"/>
      <c r="L100" s="105"/>
      <c r="M100" s="8"/>
      <c r="N100" s="91"/>
      <c r="O100" s="10"/>
      <c r="P100" s="10"/>
      <c r="Q100" s="11"/>
      <c r="R100" s="43"/>
      <c r="X100" s="122"/>
      <c r="Y100" s="50"/>
      <c r="Z100" s="50"/>
      <c r="AA100" s="50"/>
      <c r="AB100" s="50"/>
      <c r="AC100" s="121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</row>
    <row r="101" spans="1:43" ht="22.5" customHeight="1" x14ac:dyDescent="0.55000000000000004">
      <c r="A101" s="5">
        <v>1000</v>
      </c>
      <c r="B101" s="52" t="s">
        <v>66</v>
      </c>
      <c r="C101" s="63"/>
      <c r="D101" s="64"/>
      <c r="E101" s="64"/>
      <c r="F101" s="64"/>
      <c r="G101" s="64"/>
      <c r="H101" s="64"/>
      <c r="I101" s="118"/>
      <c r="J101" s="118"/>
      <c r="K101" s="64"/>
      <c r="L101" s="105"/>
      <c r="M101" s="8"/>
      <c r="N101" s="91"/>
      <c r="O101" s="10"/>
      <c r="P101" s="10"/>
      <c r="Q101" s="11"/>
      <c r="R101" s="43"/>
      <c r="X101" s="122"/>
      <c r="Y101" s="50"/>
      <c r="Z101" s="50"/>
      <c r="AA101" s="50"/>
      <c r="AB101" s="50"/>
      <c r="AC101" s="121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</row>
    <row r="102" spans="1:43" s="120" customFormat="1" ht="22.5" customHeight="1" x14ac:dyDescent="0.55000000000000004">
      <c r="A102" s="5">
        <v>1000</v>
      </c>
      <c r="B102" s="52" t="s">
        <v>66</v>
      </c>
      <c r="C102" s="63"/>
      <c r="D102" s="64"/>
      <c r="E102" s="64"/>
      <c r="F102" s="64"/>
      <c r="G102" s="64"/>
      <c r="H102" s="118"/>
      <c r="I102" s="118"/>
      <c r="J102" s="118"/>
      <c r="K102" s="64"/>
      <c r="L102" s="105"/>
      <c r="M102" s="8"/>
      <c r="N102" s="91"/>
      <c r="O102" s="10"/>
      <c r="P102" s="10"/>
      <c r="Q102" s="11"/>
      <c r="R102" s="43"/>
      <c r="S102" s="13"/>
      <c r="T102" s="13"/>
      <c r="U102" s="13"/>
      <c r="V102" s="13"/>
      <c r="W102" s="3"/>
      <c r="X102" s="122"/>
      <c r="Y102" s="50"/>
      <c r="Z102" s="50"/>
      <c r="AA102" s="50"/>
      <c r="AB102" s="50"/>
      <c r="AC102" s="121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3"/>
      <c r="AP102" s="3"/>
      <c r="AQ102" s="3"/>
    </row>
    <row r="103" spans="1:43" s="120" customFormat="1" ht="22.5" customHeight="1" x14ac:dyDescent="0.55000000000000004">
      <c r="A103" s="5">
        <v>1000</v>
      </c>
      <c r="B103" s="52" t="s">
        <v>66</v>
      </c>
      <c r="C103" s="63"/>
      <c r="D103" s="64"/>
      <c r="E103" s="64"/>
      <c r="F103" s="64"/>
      <c r="G103" s="64"/>
      <c r="H103" s="118"/>
      <c r="I103" s="118"/>
      <c r="J103" s="118"/>
      <c r="K103" s="64"/>
      <c r="L103" s="105"/>
      <c r="M103" s="8"/>
      <c r="N103" s="91"/>
      <c r="O103" s="10"/>
      <c r="P103" s="10"/>
      <c r="Q103" s="11"/>
      <c r="R103" s="43"/>
      <c r="S103" s="13"/>
      <c r="T103" s="13"/>
      <c r="U103" s="13"/>
      <c r="V103" s="13"/>
      <c r="W103" s="3"/>
      <c r="X103" s="122"/>
      <c r="Y103" s="50"/>
      <c r="Z103" s="50"/>
      <c r="AA103" s="50"/>
      <c r="AB103" s="50"/>
      <c r="AC103" s="121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3"/>
      <c r="AP103" s="3"/>
      <c r="AQ103" s="3"/>
    </row>
    <row r="104" spans="1:43" s="120" customFormat="1" ht="22.5" customHeight="1" x14ac:dyDescent="0.55000000000000004">
      <c r="A104" s="5">
        <v>1000</v>
      </c>
      <c r="B104" s="52" t="s">
        <v>66</v>
      </c>
      <c r="C104" s="63"/>
      <c r="D104" s="64"/>
      <c r="E104" s="64"/>
      <c r="F104" s="64"/>
      <c r="G104" s="64"/>
      <c r="H104" s="64"/>
      <c r="I104" s="64"/>
      <c r="J104" s="64"/>
      <c r="K104" s="65"/>
      <c r="L104" s="105"/>
      <c r="M104" s="8"/>
      <c r="N104" s="91"/>
      <c r="O104" s="10"/>
      <c r="P104" s="10"/>
      <c r="Q104" s="11"/>
      <c r="R104" s="43"/>
      <c r="S104" s="13"/>
      <c r="T104" s="13"/>
      <c r="U104" s="13"/>
      <c r="V104" s="13"/>
      <c r="W104" s="3"/>
      <c r="X104" s="122"/>
      <c r="Y104" s="50"/>
      <c r="Z104" s="50"/>
      <c r="AA104" s="50"/>
      <c r="AB104" s="50"/>
      <c r="AC104" s="121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3"/>
      <c r="AP104" s="3"/>
      <c r="AQ104" s="3"/>
    </row>
    <row r="105" spans="1:43" s="120" customFormat="1" ht="22.5" customHeight="1" x14ac:dyDescent="0.55000000000000004">
      <c r="A105" s="5">
        <v>1000</v>
      </c>
      <c r="B105" s="52" t="s">
        <v>66</v>
      </c>
      <c r="C105" s="63"/>
      <c r="D105" s="64"/>
      <c r="E105" s="64"/>
      <c r="F105" s="64"/>
      <c r="G105" s="64"/>
      <c r="H105" s="64"/>
      <c r="I105" s="64"/>
      <c r="J105" s="64"/>
      <c r="K105" s="65"/>
      <c r="L105" s="105"/>
      <c r="M105" s="8"/>
      <c r="N105" s="91"/>
      <c r="O105" s="10"/>
      <c r="P105" s="10"/>
      <c r="Q105" s="11"/>
      <c r="R105" s="43"/>
      <c r="S105" s="13"/>
      <c r="T105" s="13"/>
      <c r="U105" s="13"/>
      <c r="V105" s="13"/>
      <c r="W105" s="3"/>
      <c r="X105" s="122"/>
      <c r="Y105" s="50"/>
      <c r="Z105" s="50"/>
      <c r="AA105" s="50"/>
      <c r="AB105" s="50"/>
      <c r="AC105" s="121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3"/>
      <c r="AP105" s="3"/>
      <c r="AQ105" s="3"/>
    </row>
    <row r="106" spans="1:43" ht="22.5" customHeight="1" x14ac:dyDescent="0.55000000000000004">
      <c r="A106" s="5">
        <v>1000</v>
      </c>
      <c r="B106" s="52" t="s">
        <v>66</v>
      </c>
      <c r="C106" s="63"/>
      <c r="D106" s="64"/>
      <c r="E106" s="118"/>
      <c r="F106" s="118"/>
      <c r="G106" s="118"/>
      <c r="H106" s="118"/>
      <c r="I106" s="64"/>
      <c r="J106" s="118"/>
      <c r="K106" s="118"/>
      <c r="L106" s="105"/>
      <c r="M106" s="8"/>
      <c r="N106" s="91"/>
      <c r="O106" s="10"/>
      <c r="P106" s="10"/>
      <c r="Q106" s="11"/>
      <c r="R106" s="43"/>
      <c r="X106" s="122"/>
      <c r="Y106" s="50"/>
      <c r="Z106" s="50"/>
      <c r="AA106" s="50"/>
      <c r="AB106" s="50"/>
      <c r="AC106" s="121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</row>
    <row r="107" spans="1:43" ht="22.5" customHeight="1" x14ac:dyDescent="0.55000000000000004">
      <c r="A107" s="5">
        <v>1000</v>
      </c>
      <c r="B107" s="52" t="s">
        <v>66</v>
      </c>
      <c r="C107" s="63"/>
      <c r="D107" s="64"/>
      <c r="E107" s="118"/>
      <c r="F107" s="118"/>
      <c r="G107" s="118"/>
      <c r="H107" s="118"/>
      <c r="I107" s="64"/>
      <c r="J107" s="118"/>
      <c r="K107" s="118"/>
      <c r="L107" s="105"/>
      <c r="M107" s="8"/>
      <c r="N107" s="91"/>
      <c r="O107" s="10"/>
      <c r="P107" s="10"/>
      <c r="Q107" s="11"/>
      <c r="R107" s="43"/>
      <c r="X107" s="122"/>
      <c r="Y107" s="50"/>
      <c r="Z107" s="50"/>
      <c r="AA107" s="50"/>
      <c r="AB107" s="50"/>
      <c r="AC107" s="121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</row>
    <row r="108" spans="1:43" ht="22.5" customHeight="1" x14ac:dyDescent="0.55000000000000004">
      <c r="A108" s="5">
        <v>1000</v>
      </c>
      <c r="B108" s="52" t="s">
        <v>66</v>
      </c>
      <c r="C108" s="63"/>
      <c r="D108" s="64"/>
      <c r="E108" s="118"/>
      <c r="F108" s="118"/>
      <c r="G108" s="118"/>
      <c r="H108" s="118"/>
      <c r="I108" s="64"/>
      <c r="J108" s="118"/>
      <c r="K108" s="118"/>
      <c r="L108" s="105"/>
      <c r="M108" s="8"/>
      <c r="N108" s="91"/>
      <c r="O108" s="10"/>
      <c r="P108" s="10"/>
      <c r="Q108" s="11"/>
      <c r="R108" s="43"/>
      <c r="X108" s="122"/>
      <c r="Y108" s="50"/>
      <c r="Z108" s="50"/>
      <c r="AA108" s="50"/>
      <c r="AB108" s="50"/>
      <c r="AC108" s="121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</row>
    <row r="109" spans="1:43" ht="22.5" customHeight="1" x14ac:dyDescent="0.55000000000000004">
      <c r="A109" s="5">
        <v>1000</v>
      </c>
      <c r="B109" s="52"/>
      <c r="C109" s="63"/>
      <c r="D109" s="64"/>
      <c r="E109" s="118"/>
      <c r="F109" s="118"/>
      <c r="G109" s="118"/>
      <c r="H109" s="118"/>
      <c r="I109" s="118"/>
      <c r="J109" s="117"/>
      <c r="K109" s="118"/>
      <c r="L109" s="105"/>
      <c r="M109" s="8"/>
      <c r="N109" s="91"/>
      <c r="O109" s="10"/>
      <c r="P109" s="10"/>
      <c r="Q109" s="11"/>
      <c r="R109" s="43"/>
      <c r="X109" s="122"/>
      <c r="Y109" s="50"/>
      <c r="Z109" s="50"/>
      <c r="AA109" s="50"/>
      <c r="AB109" s="50"/>
      <c r="AC109" s="121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</row>
    <row r="110" spans="1:43" ht="22.5" customHeight="1" x14ac:dyDescent="0.55000000000000004">
      <c r="A110" s="5">
        <v>1000</v>
      </c>
      <c r="B110" s="52"/>
      <c r="C110" s="63"/>
      <c r="D110" s="64"/>
      <c r="E110" s="118"/>
      <c r="F110" s="118"/>
      <c r="G110" s="118"/>
      <c r="H110" s="118"/>
      <c r="I110" s="118"/>
      <c r="J110" s="117"/>
      <c r="K110" s="118"/>
      <c r="L110" s="105"/>
      <c r="M110" s="8"/>
      <c r="N110" s="91"/>
      <c r="O110" s="10"/>
      <c r="P110" s="10"/>
      <c r="Q110" s="11"/>
      <c r="R110" s="43"/>
      <c r="X110" s="122"/>
      <c r="Y110" s="50"/>
      <c r="Z110" s="50"/>
      <c r="AA110" s="50"/>
      <c r="AB110" s="50"/>
      <c r="AC110" s="121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</row>
    <row r="111" spans="1:43" ht="22.5" customHeight="1" x14ac:dyDescent="0.55000000000000004">
      <c r="A111" s="5">
        <v>1000</v>
      </c>
      <c r="B111" s="52"/>
      <c r="C111" s="63"/>
      <c r="D111" s="64"/>
      <c r="E111" s="118"/>
      <c r="F111" s="118"/>
      <c r="G111" s="118"/>
      <c r="H111" s="118"/>
      <c r="I111" s="118"/>
      <c r="J111" s="117"/>
      <c r="K111" s="118"/>
      <c r="L111" s="105"/>
      <c r="M111" s="8"/>
      <c r="N111" s="91"/>
      <c r="O111" s="10"/>
      <c r="P111" s="10"/>
      <c r="Q111" s="11"/>
      <c r="R111" s="43"/>
      <c r="X111" s="122"/>
      <c r="Y111" s="50"/>
      <c r="Z111" s="50"/>
      <c r="AA111" s="50"/>
      <c r="AB111" s="50"/>
      <c r="AC111" s="121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</row>
    <row r="112" spans="1:43" ht="22.5" customHeight="1" x14ac:dyDescent="0.55000000000000004">
      <c r="A112" s="5">
        <v>1000</v>
      </c>
      <c r="B112" s="52"/>
      <c r="C112" s="63"/>
      <c r="D112" s="64"/>
      <c r="E112" s="118"/>
      <c r="F112" s="118"/>
      <c r="G112" s="118"/>
      <c r="H112" s="118"/>
      <c r="I112" s="118"/>
      <c r="J112" s="117"/>
      <c r="K112" s="118"/>
      <c r="L112" s="105"/>
      <c r="M112" s="8"/>
      <c r="N112" s="91"/>
      <c r="O112" s="10"/>
      <c r="P112" s="10"/>
      <c r="Q112" s="11"/>
      <c r="R112" s="43"/>
      <c r="X112" s="122"/>
      <c r="Y112" s="50"/>
      <c r="Z112" s="50"/>
      <c r="AA112" s="50"/>
      <c r="AB112" s="50"/>
      <c r="AC112" s="121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</row>
    <row r="113" spans="1:43" ht="22.5" customHeight="1" x14ac:dyDescent="0.55000000000000004">
      <c r="A113" s="5">
        <v>1000</v>
      </c>
      <c r="B113" s="52" t="s">
        <v>66</v>
      </c>
      <c r="C113" s="63"/>
      <c r="D113" s="64"/>
      <c r="E113" s="64"/>
      <c r="F113" s="71"/>
      <c r="G113" s="118"/>
      <c r="H113" s="118"/>
      <c r="I113" s="118"/>
      <c r="J113" s="118"/>
      <c r="K113" s="64"/>
      <c r="L113" s="105"/>
      <c r="M113" s="8"/>
      <c r="N113" s="91"/>
      <c r="O113" s="10"/>
      <c r="P113" s="10"/>
      <c r="Q113" s="11"/>
      <c r="R113" s="43"/>
      <c r="X113" s="122"/>
      <c r="Y113" s="50"/>
      <c r="Z113" s="50"/>
      <c r="AA113" s="50"/>
      <c r="AB113" s="50"/>
      <c r="AC113" s="121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</row>
    <row r="114" spans="1:43" ht="22.5" customHeight="1" x14ac:dyDescent="0.55000000000000004">
      <c r="A114" s="5">
        <v>1000</v>
      </c>
      <c r="B114" s="52" t="s">
        <v>66</v>
      </c>
      <c r="C114" s="63"/>
      <c r="D114" s="64"/>
      <c r="E114" s="64"/>
      <c r="F114" s="71"/>
      <c r="G114" s="118"/>
      <c r="H114" s="118"/>
      <c r="I114" s="118"/>
      <c r="J114" s="118"/>
      <c r="K114" s="64"/>
      <c r="L114" s="105"/>
      <c r="M114" s="8"/>
      <c r="N114" s="91"/>
      <c r="O114" s="10"/>
      <c r="P114" s="10"/>
      <c r="Q114" s="11"/>
      <c r="R114" s="43"/>
      <c r="X114" s="122"/>
      <c r="Y114" s="50"/>
      <c r="Z114" s="50"/>
      <c r="AA114" s="50"/>
      <c r="AB114" s="50"/>
      <c r="AC114" s="121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</row>
    <row r="115" spans="1:43" ht="22.5" customHeight="1" x14ac:dyDescent="0.55000000000000004">
      <c r="A115" s="5">
        <v>1000</v>
      </c>
      <c r="B115" s="52" t="s">
        <v>66</v>
      </c>
      <c r="C115" s="63"/>
      <c r="D115" s="64"/>
      <c r="E115" s="64"/>
      <c r="F115" s="64"/>
      <c r="G115" s="64"/>
      <c r="H115" s="71"/>
      <c r="I115" s="118"/>
      <c r="J115" s="118"/>
      <c r="K115" s="64"/>
      <c r="L115" s="105"/>
      <c r="M115" s="8"/>
      <c r="N115" s="91"/>
      <c r="O115" s="10"/>
      <c r="P115" s="10"/>
      <c r="Q115" s="11"/>
      <c r="R115" s="43"/>
      <c r="X115" s="122"/>
      <c r="Y115" s="50"/>
      <c r="Z115" s="50"/>
      <c r="AA115" s="50"/>
      <c r="AB115" s="50"/>
      <c r="AC115" s="121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</row>
    <row r="116" spans="1:43" ht="22.5" customHeight="1" x14ac:dyDescent="0.55000000000000004">
      <c r="A116" s="5">
        <v>1000</v>
      </c>
      <c r="B116" s="52" t="s">
        <v>66</v>
      </c>
      <c r="C116" s="63"/>
      <c r="D116" s="64"/>
      <c r="E116" s="64"/>
      <c r="F116" s="64"/>
      <c r="G116" s="64"/>
      <c r="H116" s="64"/>
      <c r="I116" s="118"/>
      <c r="J116" s="118"/>
      <c r="K116" s="64"/>
      <c r="L116" s="105"/>
      <c r="M116" s="8"/>
      <c r="N116" s="91"/>
      <c r="O116" s="10"/>
      <c r="P116" s="10"/>
      <c r="Q116" s="11"/>
      <c r="R116" s="43"/>
      <c r="X116" s="122"/>
      <c r="Y116" s="50"/>
      <c r="Z116" s="50"/>
      <c r="AA116" s="50"/>
      <c r="AB116" s="50"/>
      <c r="AC116" s="121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</row>
    <row r="117" spans="1:43" ht="22.5" customHeight="1" x14ac:dyDescent="0.55000000000000004">
      <c r="A117" s="5">
        <v>1000</v>
      </c>
      <c r="B117" s="52" t="s">
        <v>66</v>
      </c>
      <c r="C117" s="63"/>
      <c r="D117" s="64"/>
      <c r="E117" s="64"/>
      <c r="F117" s="64"/>
      <c r="G117" s="64"/>
      <c r="H117" s="64"/>
      <c r="I117" s="118"/>
      <c r="J117" s="118"/>
      <c r="K117" s="64"/>
      <c r="L117" s="105"/>
      <c r="M117" s="8"/>
      <c r="N117" s="91"/>
      <c r="O117" s="10"/>
      <c r="P117" s="10"/>
      <c r="Q117" s="11"/>
      <c r="R117" s="43"/>
      <c r="X117" s="122"/>
      <c r="Y117" s="50"/>
      <c r="Z117" s="50"/>
      <c r="AA117" s="50"/>
      <c r="AB117" s="50"/>
      <c r="AC117" s="121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</row>
    <row r="118" spans="1:43" s="120" customFormat="1" ht="22.5" customHeight="1" x14ac:dyDescent="0.55000000000000004">
      <c r="A118" s="5">
        <v>1000</v>
      </c>
      <c r="B118" s="52" t="s">
        <v>66</v>
      </c>
      <c r="C118" s="63"/>
      <c r="D118" s="64"/>
      <c r="E118" s="64"/>
      <c r="F118" s="64"/>
      <c r="G118" s="64"/>
      <c r="H118" s="118"/>
      <c r="I118" s="118"/>
      <c r="J118" s="118"/>
      <c r="K118" s="64"/>
      <c r="L118" s="105"/>
      <c r="M118" s="8"/>
      <c r="N118" s="91"/>
      <c r="O118" s="10"/>
      <c r="P118" s="10"/>
      <c r="Q118" s="11"/>
      <c r="R118" s="43"/>
      <c r="S118" s="13"/>
      <c r="T118" s="13"/>
      <c r="U118" s="13"/>
      <c r="V118" s="13"/>
      <c r="W118" s="3"/>
      <c r="X118" s="122"/>
      <c r="Y118" s="50"/>
      <c r="Z118" s="50"/>
      <c r="AA118" s="50"/>
      <c r="AB118" s="50"/>
      <c r="AC118" s="121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3"/>
      <c r="AP118" s="3"/>
      <c r="AQ118" s="3"/>
    </row>
    <row r="119" spans="1:43" s="120" customFormat="1" ht="22.5" customHeight="1" x14ac:dyDescent="0.55000000000000004">
      <c r="A119" s="5">
        <v>1000</v>
      </c>
      <c r="B119" s="52" t="s">
        <v>66</v>
      </c>
      <c r="C119" s="63"/>
      <c r="D119" s="64"/>
      <c r="E119" s="64"/>
      <c r="F119" s="64"/>
      <c r="G119" s="64"/>
      <c r="H119" s="118"/>
      <c r="I119" s="118"/>
      <c r="J119" s="118"/>
      <c r="K119" s="64"/>
      <c r="L119" s="105"/>
      <c r="M119" s="8"/>
      <c r="N119" s="91"/>
      <c r="O119" s="10"/>
      <c r="P119" s="10"/>
      <c r="Q119" s="11"/>
      <c r="R119" s="43"/>
      <c r="S119" s="13"/>
      <c r="T119" s="13"/>
      <c r="U119" s="13"/>
      <c r="V119" s="13"/>
      <c r="W119" s="3"/>
      <c r="X119" s="122"/>
      <c r="Y119" s="50"/>
      <c r="Z119" s="50"/>
      <c r="AA119" s="50"/>
      <c r="AB119" s="50"/>
      <c r="AC119" s="121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3"/>
      <c r="AP119" s="3"/>
      <c r="AQ119" s="3"/>
    </row>
    <row r="120" spans="1:43" s="120" customFormat="1" ht="22.5" customHeight="1" x14ac:dyDescent="0.55000000000000004">
      <c r="A120" s="5">
        <v>1000</v>
      </c>
      <c r="B120" s="52" t="s">
        <v>66</v>
      </c>
      <c r="C120" s="63"/>
      <c r="D120" s="64"/>
      <c r="E120" s="64"/>
      <c r="F120" s="64"/>
      <c r="G120" s="64"/>
      <c r="H120" s="64"/>
      <c r="I120" s="64"/>
      <c r="J120" s="64"/>
      <c r="K120" s="65"/>
      <c r="L120" s="105"/>
      <c r="M120" s="8"/>
      <c r="N120" s="91"/>
      <c r="O120" s="10"/>
      <c r="P120" s="10"/>
      <c r="Q120" s="11"/>
      <c r="R120" s="43"/>
      <c r="S120" s="13"/>
      <c r="T120" s="13"/>
      <c r="U120" s="13"/>
      <c r="V120" s="13"/>
      <c r="W120" s="3"/>
      <c r="X120" s="122"/>
      <c r="Y120" s="50"/>
      <c r="Z120" s="50"/>
      <c r="AA120" s="50"/>
      <c r="AB120" s="50"/>
      <c r="AC120" s="121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3"/>
      <c r="AP120" s="3"/>
      <c r="AQ120" s="3"/>
    </row>
    <row r="121" spans="1:43" s="120" customFormat="1" ht="22.5" customHeight="1" x14ac:dyDescent="0.55000000000000004">
      <c r="A121" s="5">
        <v>1000</v>
      </c>
      <c r="B121" s="52" t="s">
        <v>66</v>
      </c>
      <c r="C121" s="63"/>
      <c r="D121" s="64"/>
      <c r="E121" s="64"/>
      <c r="F121" s="64"/>
      <c r="G121" s="64"/>
      <c r="H121" s="64"/>
      <c r="I121" s="64"/>
      <c r="J121" s="64"/>
      <c r="K121" s="65"/>
      <c r="L121" s="105"/>
      <c r="M121" s="8"/>
      <c r="N121" s="91"/>
      <c r="O121" s="10"/>
      <c r="P121" s="10"/>
      <c r="Q121" s="11"/>
      <c r="R121" s="43"/>
      <c r="S121" s="13"/>
      <c r="T121" s="13"/>
      <c r="U121" s="13"/>
      <c r="V121" s="13"/>
      <c r="W121" s="3"/>
      <c r="X121" s="122"/>
      <c r="Y121" s="50"/>
      <c r="Z121" s="50"/>
      <c r="AA121" s="50"/>
      <c r="AB121" s="50"/>
      <c r="AC121" s="121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3"/>
      <c r="AP121" s="3"/>
      <c r="AQ121" s="3"/>
    </row>
    <row r="122" spans="1:43" ht="22.5" customHeight="1" x14ac:dyDescent="0.55000000000000004">
      <c r="A122" s="5">
        <v>1000</v>
      </c>
      <c r="B122" s="52" t="s">
        <v>66</v>
      </c>
      <c r="C122" s="63"/>
      <c r="D122" s="64"/>
      <c r="E122" s="118"/>
      <c r="F122" s="118"/>
      <c r="G122" s="118"/>
      <c r="H122" s="118"/>
      <c r="I122" s="64"/>
      <c r="J122" s="118"/>
      <c r="K122" s="118"/>
      <c r="L122" s="105"/>
      <c r="M122" s="8"/>
      <c r="N122" s="91"/>
      <c r="O122" s="10"/>
      <c r="P122" s="10"/>
      <c r="Q122" s="11"/>
      <c r="R122" s="43"/>
      <c r="X122" s="122"/>
      <c r="Y122" s="50"/>
      <c r="Z122" s="50"/>
      <c r="AA122" s="50"/>
      <c r="AB122" s="50"/>
      <c r="AC122" s="121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</row>
    <row r="123" spans="1:43" ht="22.5" customHeight="1" x14ac:dyDescent="0.55000000000000004">
      <c r="A123" s="5">
        <v>1000</v>
      </c>
      <c r="B123" s="52" t="s">
        <v>66</v>
      </c>
      <c r="C123" s="63"/>
      <c r="D123" s="64"/>
      <c r="E123" s="118"/>
      <c r="F123" s="118"/>
      <c r="G123" s="118"/>
      <c r="H123" s="118"/>
      <c r="I123" s="64"/>
      <c r="J123" s="118"/>
      <c r="K123" s="118"/>
      <c r="L123" s="105"/>
      <c r="M123" s="8"/>
      <c r="N123" s="91"/>
      <c r="O123" s="10"/>
      <c r="P123" s="10"/>
      <c r="Q123" s="11"/>
      <c r="R123" s="43"/>
      <c r="X123" s="122"/>
      <c r="Y123" s="50"/>
      <c r="Z123" s="50"/>
      <c r="AA123" s="50"/>
      <c r="AB123" s="50"/>
      <c r="AC123" s="121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</row>
    <row r="124" spans="1:43" ht="22.5" customHeight="1" x14ac:dyDescent="0.55000000000000004">
      <c r="A124" s="5">
        <v>1000</v>
      </c>
      <c r="B124" s="52" t="s">
        <v>66</v>
      </c>
      <c r="C124" s="63"/>
      <c r="D124" s="64"/>
      <c r="E124" s="118"/>
      <c r="F124" s="118"/>
      <c r="G124" s="118"/>
      <c r="H124" s="118"/>
      <c r="I124" s="64"/>
      <c r="J124" s="118"/>
      <c r="K124" s="118"/>
      <c r="L124" s="105"/>
      <c r="M124" s="8"/>
      <c r="N124" s="91"/>
      <c r="O124" s="10"/>
      <c r="P124" s="10"/>
      <c r="Q124" s="11"/>
      <c r="R124" s="43"/>
      <c r="X124" s="122"/>
      <c r="Y124" s="50"/>
      <c r="Z124" s="50"/>
      <c r="AA124" s="50"/>
      <c r="AB124" s="50"/>
      <c r="AC124" s="121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</row>
    <row r="125" spans="1:43" ht="22.5" customHeight="1" x14ac:dyDescent="0.55000000000000004">
      <c r="A125" s="5">
        <v>1000</v>
      </c>
      <c r="B125" s="52"/>
      <c r="C125" s="63"/>
      <c r="D125" s="64"/>
      <c r="E125" s="118"/>
      <c r="F125" s="118"/>
      <c r="G125" s="118"/>
      <c r="H125" s="118"/>
      <c r="I125" s="118"/>
      <c r="J125" s="117"/>
      <c r="K125" s="118"/>
      <c r="L125" s="105"/>
      <c r="M125" s="8"/>
      <c r="N125" s="91"/>
      <c r="O125" s="10"/>
      <c r="P125" s="10"/>
      <c r="Q125" s="11"/>
      <c r="R125" s="43"/>
      <c r="X125" s="122"/>
      <c r="Y125" s="50"/>
      <c r="Z125" s="50"/>
      <c r="AA125" s="50"/>
      <c r="AB125" s="50"/>
      <c r="AC125" s="121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</row>
    <row r="126" spans="1:43" ht="22.5" customHeight="1" x14ac:dyDescent="0.55000000000000004">
      <c r="A126" s="5">
        <v>1000</v>
      </c>
      <c r="B126" s="52"/>
      <c r="C126" s="63"/>
      <c r="D126" s="64"/>
      <c r="E126" s="118"/>
      <c r="F126" s="118"/>
      <c r="G126" s="118"/>
      <c r="H126" s="118"/>
      <c r="I126" s="118"/>
      <c r="J126" s="117"/>
      <c r="K126" s="118"/>
      <c r="L126" s="105"/>
      <c r="M126" s="8"/>
      <c r="N126" s="91"/>
      <c r="O126" s="10"/>
      <c r="P126" s="10"/>
      <c r="Q126" s="11"/>
      <c r="R126" s="43"/>
      <c r="X126" s="122"/>
      <c r="Y126" s="50"/>
      <c r="Z126" s="50"/>
      <c r="AA126" s="50"/>
      <c r="AB126" s="50"/>
      <c r="AC126" s="121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</row>
    <row r="127" spans="1:43" ht="22.5" customHeight="1" x14ac:dyDescent="0.55000000000000004">
      <c r="A127" s="5">
        <v>1000</v>
      </c>
      <c r="B127" s="52"/>
      <c r="C127" s="63"/>
      <c r="D127" s="64"/>
      <c r="E127" s="118"/>
      <c r="F127" s="118"/>
      <c r="G127" s="118"/>
      <c r="H127" s="118"/>
      <c r="I127" s="118"/>
      <c r="J127" s="117"/>
      <c r="K127" s="118"/>
      <c r="L127" s="105"/>
      <c r="M127" s="8"/>
      <c r="N127" s="91"/>
      <c r="O127" s="10"/>
      <c r="P127" s="10"/>
      <c r="Q127" s="11"/>
      <c r="R127" s="43"/>
      <c r="X127" s="122"/>
      <c r="Y127" s="50"/>
      <c r="Z127" s="50"/>
      <c r="AA127" s="50"/>
      <c r="AB127" s="50"/>
      <c r="AC127" s="121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</row>
    <row r="128" spans="1:43" ht="22.5" customHeight="1" x14ac:dyDescent="0.55000000000000004">
      <c r="A128" s="5">
        <v>1000</v>
      </c>
      <c r="B128" s="52"/>
      <c r="C128" s="63"/>
      <c r="D128" s="64"/>
      <c r="E128" s="118"/>
      <c r="F128" s="118"/>
      <c r="G128" s="118"/>
      <c r="H128" s="118"/>
      <c r="I128" s="118"/>
      <c r="J128" s="117"/>
      <c r="K128" s="118"/>
      <c r="L128" s="105"/>
      <c r="M128" s="8"/>
      <c r="N128" s="91"/>
      <c r="O128" s="10"/>
      <c r="P128" s="10"/>
      <c r="Q128" s="11"/>
      <c r="R128" s="43"/>
      <c r="X128" s="122"/>
      <c r="Y128" s="50"/>
      <c r="Z128" s="50"/>
      <c r="AA128" s="50"/>
      <c r="AB128" s="50"/>
      <c r="AC128" s="121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</row>
    <row r="129" spans="1:40" ht="22.5" customHeight="1" x14ac:dyDescent="0.55000000000000004">
      <c r="A129" s="5">
        <v>1000</v>
      </c>
      <c r="B129" s="52" t="s">
        <v>66</v>
      </c>
      <c r="C129" s="63"/>
      <c r="D129" s="64"/>
      <c r="E129" s="64"/>
      <c r="F129" s="71"/>
      <c r="G129" s="118"/>
      <c r="H129" s="118"/>
      <c r="I129" s="118"/>
      <c r="J129" s="118"/>
      <c r="K129" s="64"/>
      <c r="L129" s="105"/>
      <c r="M129" s="8"/>
      <c r="N129" s="91"/>
      <c r="O129" s="10"/>
      <c r="P129" s="10"/>
      <c r="Q129" s="11"/>
      <c r="R129" s="43"/>
      <c r="X129" s="122"/>
      <c r="Y129" s="50"/>
      <c r="Z129" s="50"/>
      <c r="AA129" s="50"/>
      <c r="AB129" s="50"/>
      <c r="AC129" s="121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</row>
    <row r="130" spans="1:40" ht="22.5" customHeight="1" x14ac:dyDescent="0.55000000000000004">
      <c r="A130" s="5">
        <v>1000</v>
      </c>
      <c r="B130" s="52" t="s">
        <v>66</v>
      </c>
      <c r="C130" s="63"/>
      <c r="D130" s="64"/>
      <c r="E130" s="64"/>
      <c r="F130" s="71"/>
      <c r="G130" s="117"/>
      <c r="H130" s="118"/>
      <c r="I130" s="118"/>
      <c r="J130" s="118"/>
      <c r="K130" s="64"/>
      <c r="L130" s="105"/>
      <c r="M130" s="8"/>
      <c r="N130" s="91"/>
      <c r="O130" s="10"/>
      <c r="P130" s="10"/>
      <c r="Q130" s="11"/>
      <c r="R130" s="43"/>
      <c r="X130" s="122"/>
      <c r="Y130" s="50"/>
      <c r="Z130" s="50"/>
      <c r="AA130" s="50"/>
      <c r="AB130" s="50"/>
      <c r="AC130" s="121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</row>
    <row r="131" spans="1:40" ht="22.5" customHeight="1" x14ac:dyDescent="0.55000000000000004">
      <c r="A131" s="5">
        <v>1000</v>
      </c>
      <c r="B131" s="52" t="s">
        <v>66</v>
      </c>
      <c r="C131" s="63"/>
      <c r="D131" s="64"/>
      <c r="E131" s="64"/>
      <c r="F131" s="64"/>
      <c r="G131" s="64"/>
      <c r="H131" s="71"/>
      <c r="I131" s="64"/>
      <c r="J131" s="64"/>
      <c r="K131" s="64"/>
      <c r="L131" s="105"/>
      <c r="M131" s="8"/>
      <c r="N131" s="91"/>
      <c r="O131" s="10"/>
      <c r="P131" s="10"/>
      <c r="Q131" s="11"/>
      <c r="R131" s="43"/>
      <c r="X131" s="122"/>
      <c r="Y131" s="50"/>
      <c r="Z131" s="50"/>
      <c r="AA131" s="50"/>
      <c r="AB131" s="50"/>
      <c r="AC131" s="121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</row>
    <row r="132" spans="1:40" ht="22.5" customHeight="1" x14ac:dyDescent="0.55000000000000004">
      <c r="A132" s="5">
        <v>1000</v>
      </c>
      <c r="B132" s="52" t="s">
        <v>66</v>
      </c>
      <c r="C132" s="63"/>
      <c r="D132" s="64"/>
      <c r="E132" s="64"/>
      <c r="F132" s="64"/>
      <c r="G132" s="64"/>
      <c r="H132" s="64"/>
      <c r="I132" s="118"/>
      <c r="J132" s="118"/>
      <c r="K132" s="64"/>
      <c r="L132" s="105"/>
      <c r="M132" s="8"/>
      <c r="N132" s="91"/>
      <c r="O132" s="10"/>
      <c r="P132" s="10"/>
      <c r="Q132" s="11"/>
      <c r="R132" s="43"/>
      <c r="X132" s="122"/>
      <c r="Y132" s="50"/>
      <c r="Z132" s="50"/>
      <c r="AA132" s="50"/>
      <c r="AB132" s="50"/>
      <c r="AC132" s="121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</row>
    <row r="133" spans="1:40" ht="22.5" customHeight="1" x14ac:dyDescent="0.55000000000000004">
      <c r="A133" s="5">
        <v>1000</v>
      </c>
      <c r="B133" s="52" t="s">
        <v>66</v>
      </c>
      <c r="C133" s="63"/>
      <c r="D133" s="64"/>
      <c r="E133" s="64"/>
      <c r="F133" s="64"/>
      <c r="G133" s="64"/>
      <c r="H133" s="64"/>
      <c r="I133" s="118"/>
      <c r="J133" s="118"/>
      <c r="K133" s="64"/>
      <c r="L133" s="105"/>
      <c r="M133" s="8"/>
      <c r="N133" s="91"/>
      <c r="O133" s="10"/>
      <c r="P133" s="10"/>
      <c r="Q133" s="11"/>
      <c r="R133" s="43"/>
      <c r="X133" s="122"/>
      <c r="Y133" s="50"/>
      <c r="Z133" s="50"/>
      <c r="AA133" s="50"/>
      <c r="AB133" s="50"/>
      <c r="AC133" s="121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</row>
    <row r="134" spans="1:40" ht="22.5" customHeight="1" x14ac:dyDescent="0.55000000000000004">
      <c r="A134" s="5">
        <v>1000</v>
      </c>
      <c r="B134" s="52" t="s">
        <v>66</v>
      </c>
      <c r="C134" s="63"/>
      <c r="D134" s="64"/>
      <c r="E134" s="64"/>
      <c r="F134" s="64"/>
      <c r="G134" s="64"/>
      <c r="H134" s="64"/>
      <c r="I134" s="118"/>
      <c r="J134" s="118"/>
      <c r="K134" s="64"/>
      <c r="L134" s="105"/>
      <c r="M134" s="8"/>
      <c r="N134" s="91"/>
      <c r="O134" s="10"/>
      <c r="P134" s="10"/>
      <c r="Q134" s="11"/>
      <c r="R134" s="43"/>
      <c r="X134" s="122"/>
      <c r="Y134" s="50"/>
      <c r="Z134" s="50"/>
      <c r="AA134" s="50"/>
      <c r="AB134" s="50"/>
      <c r="AC134" s="121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</row>
    <row r="135" spans="1:40" ht="22.5" customHeight="1" x14ac:dyDescent="0.55000000000000004">
      <c r="A135" s="5">
        <v>1000</v>
      </c>
      <c r="B135" s="52" t="s">
        <v>66</v>
      </c>
      <c r="C135" s="63"/>
      <c r="D135" s="64"/>
      <c r="E135" s="64"/>
      <c r="F135" s="64"/>
      <c r="G135" s="64"/>
      <c r="H135" s="64"/>
      <c r="I135" s="118"/>
      <c r="J135" s="118"/>
      <c r="K135" s="64"/>
      <c r="L135" s="105"/>
      <c r="M135" s="8"/>
      <c r="N135" s="91"/>
      <c r="O135" s="10"/>
      <c r="P135" s="10"/>
      <c r="Q135" s="11"/>
      <c r="R135" s="43"/>
      <c r="X135" s="122"/>
      <c r="Y135" s="50"/>
      <c r="Z135" s="50"/>
      <c r="AA135" s="50"/>
      <c r="AB135" s="50"/>
      <c r="AC135" s="121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</row>
    <row r="136" spans="1:40" ht="22.5" customHeight="1" x14ac:dyDescent="0.55000000000000004">
      <c r="A136" s="5">
        <v>1000</v>
      </c>
      <c r="B136" s="52" t="s">
        <v>66</v>
      </c>
      <c r="C136" s="63"/>
      <c r="D136" s="64"/>
      <c r="E136" s="64"/>
      <c r="F136" s="64"/>
      <c r="G136" s="64"/>
      <c r="H136" s="71"/>
      <c r="I136" s="118"/>
      <c r="J136" s="118"/>
      <c r="K136" s="64"/>
      <c r="L136" s="105"/>
      <c r="M136" s="8"/>
      <c r="N136" s="91"/>
      <c r="O136" s="10"/>
      <c r="P136" s="10"/>
      <c r="Q136" s="11"/>
      <c r="R136" s="43"/>
      <c r="X136" s="122"/>
      <c r="Y136" s="50"/>
      <c r="Z136" s="50"/>
      <c r="AA136" s="50"/>
      <c r="AB136" s="50"/>
      <c r="AC136" s="121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</row>
    <row r="137" spans="1:40" ht="22.5" customHeight="1" x14ac:dyDescent="0.55000000000000004">
      <c r="A137" s="5">
        <v>1000</v>
      </c>
      <c r="B137" s="52" t="s">
        <v>66</v>
      </c>
      <c r="C137" s="63"/>
      <c r="D137" s="64"/>
      <c r="E137" s="64"/>
      <c r="F137" s="64"/>
      <c r="G137" s="64"/>
      <c r="H137" s="64"/>
      <c r="I137" s="118"/>
      <c r="J137" s="118"/>
      <c r="K137" s="64"/>
      <c r="L137" s="105"/>
      <c r="M137" s="8"/>
      <c r="N137" s="91"/>
      <c r="O137" s="10"/>
      <c r="P137" s="10"/>
      <c r="Q137" s="11"/>
      <c r="R137" s="43"/>
      <c r="X137" s="122"/>
      <c r="Y137" s="50"/>
      <c r="Z137" s="50"/>
      <c r="AA137" s="50"/>
      <c r="AB137" s="50"/>
      <c r="AC137" s="121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</row>
    <row r="138" spans="1:40" ht="22.5" customHeight="1" x14ac:dyDescent="0.55000000000000004">
      <c r="A138" s="5">
        <v>1000</v>
      </c>
      <c r="B138" s="52" t="s">
        <v>66</v>
      </c>
      <c r="C138" s="63"/>
      <c r="D138" s="64"/>
      <c r="E138" s="64"/>
      <c r="F138" s="64"/>
      <c r="G138" s="64"/>
      <c r="H138" s="64"/>
      <c r="I138" s="118"/>
      <c r="J138" s="118"/>
      <c r="K138" s="64"/>
      <c r="L138" s="105"/>
      <c r="M138" s="8"/>
      <c r="N138" s="91"/>
      <c r="O138" s="10"/>
      <c r="P138" s="10"/>
      <c r="Q138" s="11"/>
      <c r="R138" s="43"/>
      <c r="X138" s="98"/>
      <c r="Y138" s="96"/>
      <c r="Z138" s="96"/>
      <c r="AA138" s="96"/>
      <c r="AB138" s="96"/>
      <c r="AC138" s="97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</row>
    <row r="139" spans="1:40" ht="22.5" customHeight="1" x14ac:dyDescent="0.55000000000000004">
      <c r="A139" s="5">
        <v>1000</v>
      </c>
      <c r="B139" s="52" t="s">
        <v>66</v>
      </c>
      <c r="C139" s="63"/>
      <c r="D139" s="64"/>
      <c r="E139" s="118"/>
      <c r="F139" s="118"/>
      <c r="G139" s="118"/>
      <c r="H139" s="118"/>
      <c r="I139" s="64"/>
      <c r="J139" s="118"/>
      <c r="K139" s="118"/>
      <c r="L139" s="105"/>
      <c r="M139" s="8"/>
      <c r="N139" s="91"/>
      <c r="O139" s="10"/>
      <c r="P139" s="10"/>
      <c r="Q139" s="11"/>
      <c r="R139" s="43"/>
      <c r="X139" s="122"/>
      <c r="Y139" s="50"/>
      <c r="Z139" s="50"/>
      <c r="AA139" s="50"/>
      <c r="AB139" s="50"/>
      <c r="AC139" s="121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</row>
    <row r="140" spans="1:40" ht="22.5" customHeight="1" x14ac:dyDescent="0.55000000000000004">
      <c r="A140" s="5">
        <v>1000</v>
      </c>
      <c r="B140" s="52" t="s">
        <v>66</v>
      </c>
      <c r="C140" s="63"/>
      <c r="D140" s="64"/>
      <c r="E140" s="118"/>
      <c r="F140" s="118"/>
      <c r="G140" s="118"/>
      <c r="H140" s="118"/>
      <c r="I140" s="64"/>
      <c r="J140" s="118"/>
      <c r="K140" s="118"/>
      <c r="L140" s="105"/>
      <c r="M140" s="8"/>
      <c r="N140" s="91"/>
      <c r="O140" s="10"/>
      <c r="P140" s="10"/>
      <c r="Q140" s="11"/>
      <c r="R140" s="43"/>
      <c r="X140" s="122"/>
      <c r="Y140" s="50"/>
      <c r="Z140" s="50"/>
      <c r="AA140" s="50"/>
      <c r="AB140" s="50"/>
      <c r="AC140" s="121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</row>
    <row r="141" spans="1:40" ht="22.5" customHeight="1" x14ac:dyDescent="0.55000000000000004">
      <c r="A141" s="5">
        <v>1000</v>
      </c>
      <c r="B141" s="52" t="s">
        <v>66</v>
      </c>
      <c r="C141" s="63"/>
      <c r="D141" s="64"/>
      <c r="E141" s="118"/>
      <c r="F141" s="118"/>
      <c r="G141" s="118"/>
      <c r="H141" s="118"/>
      <c r="I141" s="64"/>
      <c r="J141" s="118"/>
      <c r="K141" s="118"/>
      <c r="L141" s="105"/>
      <c r="M141" s="8"/>
      <c r="N141" s="91"/>
      <c r="O141" s="10"/>
      <c r="P141" s="10"/>
      <c r="Q141" s="11"/>
      <c r="R141" s="43"/>
      <c r="X141" s="122"/>
      <c r="Y141" s="50"/>
      <c r="Z141" s="50"/>
      <c r="AA141" s="50"/>
      <c r="AB141" s="50"/>
      <c r="AC141" s="121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</row>
    <row r="142" spans="1:40" ht="22.5" customHeight="1" x14ac:dyDescent="0.55000000000000004">
      <c r="A142" s="5">
        <v>1000</v>
      </c>
      <c r="B142" s="52"/>
      <c r="C142" s="63"/>
      <c r="D142" s="64"/>
      <c r="E142" s="118"/>
      <c r="F142" s="118"/>
      <c r="G142" s="118"/>
      <c r="H142" s="118"/>
      <c r="I142" s="118"/>
      <c r="J142" s="117"/>
      <c r="K142" s="118"/>
      <c r="L142" s="105"/>
      <c r="M142" s="8"/>
      <c r="N142" s="91"/>
      <c r="O142" s="10"/>
      <c r="P142" s="10"/>
      <c r="Q142" s="11"/>
      <c r="R142" s="43"/>
      <c r="X142" s="122"/>
      <c r="Y142" s="50"/>
      <c r="Z142" s="50"/>
      <c r="AA142" s="50"/>
      <c r="AB142" s="50"/>
      <c r="AC142" s="121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</row>
    <row r="143" spans="1:40" ht="22.5" customHeight="1" x14ac:dyDescent="0.55000000000000004">
      <c r="A143" s="5">
        <v>1000</v>
      </c>
      <c r="B143" s="52"/>
      <c r="C143" s="63"/>
      <c r="D143" s="64"/>
      <c r="E143" s="118"/>
      <c r="F143" s="118"/>
      <c r="G143" s="118"/>
      <c r="H143" s="118"/>
      <c r="I143" s="118"/>
      <c r="J143" s="117"/>
      <c r="K143" s="118"/>
      <c r="L143" s="105"/>
      <c r="M143" s="8"/>
      <c r="N143" s="91"/>
      <c r="O143" s="10"/>
      <c r="P143" s="10"/>
      <c r="Q143" s="11"/>
      <c r="R143" s="43"/>
      <c r="X143" s="122"/>
      <c r="Y143" s="50"/>
      <c r="Z143" s="50"/>
      <c r="AA143" s="50"/>
      <c r="AB143" s="50"/>
      <c r="AC143" s="121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</row>
    <row r="144" spans="1:40" ht="22.5" customHeight="1" x14ac:dyDescent="0.55000000000000004">
      <c r="A144" s="5">
        <v>1000</v>
      </c>
      <c r="B144" s="52"/>
      <c r="C144" s="63"/>
      <c r="D144" s="64"/>
      <c r="E144" s="118"/>
      <c r="F144" s="118"/>
      <c r="G144" s="118"/>
      <c r="H144" s="118"/>
      <c r="I144" s="118"/>
      <c r="J144" s="117"/>
      <c r="K144" s="118"/>
      <c r="L144" s="105"/>
      <c r="M144" s="8"/>
      <c r="N144" s="91"/>
      <c r="O144" s="10"/>
      <c r="P144" s="10"/>
      <c r="Q144" s="11"/>
      <c r="R144" s="43"/>
      <c r="X144" s="122"/>
      <c r="Y144" s="50"/>
      <c r="Z144" s="50"/>
      <c r="AA144" s="50"/>
      <c r="AB144" s="50"/>
      <c r="AC144" s="121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</row>
    <row r="145" spans="1:40" ht="22.5" customHeight="1" x14ac:dyDescent="0.55000000000000004">
      <c r="A145" s="5">
        <v>1000</v>
      </c>
      <c r="B145" s="52"/>
      <c r="C145" s="63"/>
      <c r="D145" s="64"/>
      <c r="E145" s="118"/>
      <c r="F145" s="118"/>
      <c r="G145" s="118"/>
      <c r="H145" s="118"/>
      <c r="I145" s="118"/>
      <c r="J145" s="117"/>
      <c r="K145" s="118"/>
      <c r="L145" s="105"/>
      <c r="M145" s="8"/>
      <c r="N145" s="91"/>
      <c r="O145" s="10"/>
      <c r="P145" s="10"/>
      <c r="Q145" s="11"/>
      <c r="R145" s="43"/>
      <c r="X145" s="122"/>
      <c r="Y145" s="50"/>
      <c r="Z145" s="50"/>
      <c r="AA145" s="50"/>
      <c r="AB145" s="50"/>
      <c r="AC145" s="121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</row>
    <row r="146" spans="1:40" ht="22.5" customHeight="1" x14ac:dyDescent="0.55000000000000004">
      <c r="A146" s="5">
        <v>1000</v>
      </c>
      <c r="B146" s="52" t="s">
        <v>66</v>
      </c>
      <c r="C146" s="63"/>
      <c r="D146" s="64"/>
      <c r="E146" s="64"/>
      <c r="F146" s="64"/>
      <c r="G146" s="118"/>
      <c r="H146" s="64"/>
      <c r="I146" s="118"/>
      <c r="J146" s="118"/>
      <c r="K146" s="64"/>
      <c r="L146" s="105"/>
      <c r="M146" s="8"/>
      <c r="N146" s="91"/>
      <c r="O146" s="10"/>
      <c r="P146" s="10"/>
      <c r="Q146" s="11"/>
      <c r="R146" s="43"/>
      <c r="X146" s="122"/>
      <c r="Y146" s="50"/>
      <c r="Z146" s="50"/>
      <c r="AA146" s="50"/>
      <c r="AB146" s="50"/>
      <c r="AC146" s="121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</row>
    <row r="147" spans="1:40" ht="22.5" customHeight="1" x14ac:dyDescent="0.55000000000000004">
      <c r="A147" s="5">
        <v>1000</v>
      </c>
      <c r="B147" s="52" t="s">
        <v>66</v>
      </c>
      <c r="C147" s="63"/>
      <c r="D147" s="64"/>
      <c r="E147" s="64"/>
      <c r="F147" s="64"/>
      <c r="G147" s="118"/>
      <c r="H147" s="64"/>
      <c r="I147" s="64"/>
      <c r="J147" s="64"/>
      <c r="K147" s="64"/>
      <c r="L147" s="105"/>
      <c r="M147" s="8"/>
      <c r="N147" s="91"/>
      <c r="O147" s="10"/>
      <c r="P147" s="10"/>
      <c r="Q147" s="11"/>
      <c r="R147" s="43"/>
      <c r="X147" s="98"/>
      <c r="Y147" s="96"/>
      <c r="Z147" s="96"/>
      <c r="AA147" s="96"/>
      <c r="AB147" s="96"/>
      <c r="AC147" s="97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</row>
    <row r="148" spans="1:40" ht="22.5" customHeight="1" x14ac:dyDescent="0.55000000000000004">
      <c r="A148" s="5">
        <v>1000</v>
      </c>
      <c r="B148" s="52" t="s">
        <v>66</v>
      </c>
      <c r="C148" s="63"/>
      <c r="D148" s="64"/>
      <c r="E148" s="118"/>
      <c r="F148" s="118"/>
      <c r="G148" s="118"/>
      <c r="H148" s="118"/>
      <c r="I148" s="64"/>
      <c r="J148" s="118"/>
      <c r="K148" s="118"/>
      <c r="L148" s="105"/>
      <c r="M148" s="8"/>
      <c r="N148" s="91"/>
      <c r="O148" s="10"/>
      <c r="P148" s="10"/>
      <c r="Q148" s="11"/>
      <c r="R148" s="43"/>
      <c r="X148" s="122"/>
      <c r="Y148" s="50"/>
      <c r="Z148" s="50"/>
      <c r="AA148" s="50"/>
      <c r="AB148" s="50"/>
      <c r="AC148" s="121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</row>
    <row r="149" spans="1:40" ht="22.5" customHeight="1" x14ac:dyDescent="0.55000000000000004">
      <c r="A149" s="5">
        <v>1000</v>
      </c>
      <c r="B149" s="52" t="s">
        <v>66</v>
      </c>
      <c r="C149" s="63"/>
      <c r="D149" s="64"/>
      <c r="E149" s="118"/>
      <c r="F149" s="118"/>
      <c r="G149" s="118"/>
      <c r="H149" s="118"/>
      <c r="I149" s="64"/>
      <c r="J149" s="118"/>
      <c r="K149" s="118"/>
      <c r="L149" s="105"/>
      <c r="M149" s="8"/>
      <c r="N149" s="91"/>
      <c r="O149" s="10"/>
      <c r="P149" s="10"/>
      <c r="Q149" s="11"/>
      <c r="R149" s="43"/>
      <c r="X149" s="122"/>
      <c r="Y149" s="50"/>
      <c r="Z149" s="50"/>
      <c r="AA149" s="50"/>
      <c r="AB149" s="50"/>
      <c r="AC149" s="121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</row>
    <row r="150" spans="1:40" ht="22.5" customHeight="1" x14ac:dyDescent="0.55000000000000004">
      <c r="A150" s="5">
        <v>1000</v>
      </c>
      <c r="B150" s="52" t="s">
        <v>66</v>
      </c>
      <c r="C150" s="63"/>
      <c r="D150" s="64"/>
      <c r="E150" s="118"/>
      <c r="F150" s="118"/>
      <c r="G150" s="118"/>
      <c r="H150" s="118"/>
      <c r="I150" s="64"/>
      <c r="J150" s="118"/>
      <c r="K150" s="118"/>
      <c r="L150" s="105"/>
      <c r="M150" s="8"/>
      <c r="N150" s="91"/>
      <c r="O150" s="10"/>
      <c r="P150" s="10"/>
      <c r="Q150" s="11"/>
      <c r="R150" s="43"/>
      <c r="X150" s="122"/>
      <c r="Y150" s="50"/>
      <c r="Z150" s="50"/>
      <c r="AA150" s="50"/>
      <c r="AB150" s="50"/>
      <c r="AC150" s="121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</row>
    <row r="151" spans="1:40" ht="22.5" customHeight="1" x14ac:dyDescent="0.55000000000000004">
      <c r="A151" s="5">
        <v>1000</v>
      </c>
      <c r="B151" s="52"/>
      <c r="C151" s="63"/>
      <c r="D151" s="64"/>
      <c r="E151" s="118"/>
      <c r="F151" s="118"/>
      <c r="G151" s="118"/>
      <c r="H151" s="118"/>
      <c r="I151" s="118"/>
      <c r="J151" s="117"/>
      <c r="K151" s="118"/>
      <c r="L151" s="105"/>
      <c r="M151" s="8"/>
      <c r="N151" s="91"/>
      <c r="O151" s="10"/>
      <c r="P151" s="10"/>
      <c r="Q151" s="11"/>
      <c r="R151" s="43"/>
      <c r="X151" s="122"/>
      <c r="Y151" s="50"/>
      <c r="Z151" s="50"/>
      <c r="AA151" s="50"/>
      <c r="AB151" s="50"/>
      <c r="AC151" s="121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</row>
    <row r="152" spans="1:40" ht="22.5" customHeight="1" x14ac:dyDescent="0.55000000000000004">
      <c r="A152" s="5">
        <v>1000</v>
      </c>
      <c r="B152" s="52"/>
      <c r="C152" s="63"/>
      <c r="D152" s="64"/>
      <c r="E152" s="118"/>
      <c r="F152" s="118"/>
      <c r="G152" s="118"/>
      <c r="H152" s="118"/>
      <c r="I152" s="118"/>
      <c r="J152" s="117"/>
      <c r="K152" s="118"/>
      <c r="L152" s="105"/>
      <c r="M152" s="8"/>
      <c r="N152" s="91"/>
      <c r="O152" s="10"/>
      <c r="P152" s="10"/>
      <c r="Q152" s="11"/>
      <c r="R152" s="43"/>
      <c r="X152" s="122"/>
      <c r="Y152" s="50"/>
      <c r="Z152" s="50"/>
      <c r="AA152" s="50"/>
      <c r="AB152" s="50"/>
      <c r="AC152" s="121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</row>
    <row r="153" spans="1:40" ht="22.5" customHeight="1" x14ac:dyDescent="0.55000000000000004">
      <c r="A153" s="5">
        <v>1000</v>
      </c>
      <c r="B153" s="52"/>
      <c r="C153" s="63"/>
      <c r="D153" s="64"/>
      <c r="E153" s="118"/>
      <c r="F153" s="118"/>
      <c r="G153" s="118"/>
      <c r="H153" s="118"/>
      <c r="I153" s="118"/>
      <c r="J153" s="117"/>
      <c r="K153" s="118"/>
      <c r="L153" s="105"/>
      <c r="M153" s="8"/>
      <c r="N153" s="91"/>
      <c r="O153" s="10"/>
      <c r="P153" s="10"/>
      <c r="Q153" s="11"/>
      <c r="R153" s="43"/>
      <c r="X153" s="122"/>
      <c r="Y153" s="50"/>
      <c r="Z153" s="50"/>
      <c r="AA153" s="50"/>
      <c r="AB153" s="50"/>
      <c r="AC153" s="121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</row>
    <row r="154" spans="1:40" ht="22.5" customHeight="1" x14ac:dyDescent="0.55000000000000004">
      <c r="A154" s="5">
        <v>1000</v>
      </c>
      <c r="B154" s="52"/>
      <c r="C154" s="63"/>
      <c r="D154" s="64"/>
      <c r="E154" s="118"/>
      <c r="F154" s="118"/>
      <c r="G154" s="118"/>
      <c r="H154" s="118"/>
      <c r="I154" s="118"/>
      <c r="J154" s="117"/>
      <c r="K154" s="118"/>
      <c r="L154" s="105"/>
      <c r="M154" s="8"/>
      <c r="N154" s="91"/>
      <c r="O154" s="10"/>
      <c r="P154" s="10"/>
      <c r="Q154" s="11"/>
      <c r="R154" s="43"/>
      <c r="X154" s="122"/>
      <c r="Y154" s="50"/>
      <c r="Z154" s="50"/>
      <c r="AA154" s="50"/>
      <c r="AB154" s="50"/>
      <c r="AC154" s="121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</row>
    <row r="155" spans="1:40" ht="22.5" customHeight="1" x14ac:dyDescent="0.55000000000000004">
      <c r="A155" s="5">
        <v>1000</v>
      </c>
      <c r="B155" s="52" t="s">
        <v>66</v>
      </c>
      <c r="C155" s="63"/>
      <c r="D155" s="64"/>
      <c r="E155" s="64"/>
      <c r="F155" s="64"/>
      <c r="G155" s="118"/>
      <c r="H155" s="118"/>
      <c r="I155" s="118"/>
      <c r="J155" s="64"/>
      <c r="K155" s="64"/>
      <c r="L155" s="105"/>
      <c r="M155" s="8"/>
      <c r="N155" s="91"/>
      <c r="O155" s="10"/>
      <c r="P155" s="10"/>
      <c r="Q155" s="11"/>
      <c r="R155" s="43"/>
      <c r="X155" s="98"/>
      <c r="Y155" s="96"/>
      <c r="Z155" s="96"/>
      <c r="AA155" s="96"/>
      <c r="AB155" s="96"/>
      <c r="AC155" s="97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</row>
    <row r="156" spans="1:40" ht="22.5" customHeight="1" x14ac:dyDescent="0.55000000000000004">
      <c r="A156" s="5">
        <v>1000</v>
      </c>
      <c r="B156" s="52" t="s">
        <v>66</v>
      </c>
      <c r="C156" s="63"/>
      <c r="D156" s="64"/>
      <c r="E156" s="64"/>
      <c r="F156" s="64"/>
      <c r="G156" s="64"/>
      <c r="H156" s="64"/>
      <c r="I156" s="64"/>
      <c r="J156" s="64"/>
      <c r="K156" s="64"/>
      <c r="L156" s="105"/>
      <c r="M156" s="8"/>
      <c r="N156" s="91"/>
      <c r="O156" s="10"/>
      <c r="P156" s="10"/>
      <c r="Q156" s="11"/>
      <c r="R156" s="43"/>
      <c r="X156" s="98"/>
      <c r="Y156" s="96"/>
      <c r="Z156" s="96"/>
      <c r="AA156" s="96"/>
      <c r="AB156" s="96"/>
      <c r="AC156" s="97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</row>
    <row r="157" spans="1:40" ht="22.5" customHeight="1" x14ac:dyDescent="0.55000000000000004">
      <c r="A157" s="5">
        <v>1000</v>
      </c>
      <c r="B157" s="52" t="s">
        <v>66</v>
      </c>
      <c r="C157" s="63"/>
      <c r="D157" s="64"/>
      <c r="E157" s="64"/>
      <c r="F157" s="64"/>
      <c r="G157" s="118"/>
      <c r="H157" s="118"/>
      <c r="I157" s="118"/>
      <c r="J157" s="64"/>
      <c r="K157" s="64"/>
      <c r="L157" s="105"/>
      <c r="M157" s="8"/>
      <c r="N157" s="91"/>
      <c r="O157" s="10"/>
      <c r="P157" s="10"/>
      <c r="Q157" s="11"/>
      <c r="R157" s="43"/>
      <c r="X157" s="98"/>
      <c r="Y157" s="96"/>
      <c r="Z157" s="96"/>
      <c r="AA157" s="96"/>
      <c r="AB157" s="96"/>
      <c r="AC157" s="97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8"/>
    </row>
    <row r="158" spans="1:40" ht="22.5" customHeight="1" x14ac:dyDescent="0.55000000000000004">
      <c r="A158" s="5">
        <v>1000</v>
      </c>
      <c r="B158" s="52" t="s">
        <v>66</v>
      </c>
      <c r="C158" s="63"/>
      <c r="D158" s="64"/>
      <c r="E158" s="64"/>
      <c r="F158" s="64"/>
      <c r="G158" s="118"/>
      <c r="H158" s="118"/>
      <c r="I158" s="118"/>
      <c r="J158" s="118"/>
      <c r="K158" s="64"/>
      <c r="L158" s="105"/>
      <c r="M158" s="8"/>
      <c r="N158" s="91"/>
      <c r="O158" s="10"/>
      <c r="P158" s="10"/>
      <c r="Q158" s="11"/>
      <c r="R158" s="43"/>
      <c r="X158" s="98"/>
      <c r="Y158" s="96"/>
      <c r="Z158" s="96"/>
      <c r="AA158" s="96"/>
      <c r="AB158" s="96"/>
      <c r="AC158" s="97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</row>
    <row r="159" spans="1:40" ht="22.5" customHeight="1" x14ac:dyDescent="0.55000000000000004">
      <c r="A159" s="5">
        <v>1000</v>
      </c>
      <c r="B159" s="52" t="s">
        <v>66</v>
      </c>
      <c r="C159" s="63"/>
      <c r="D159" s="64"/>
      <c r="E159" s="64"/>
      <c r="F159" s="64"/>
      <c r="G159" s="118"/>
      <c r="H159" s="64"/>
      <c r="I159" s="64"/>
      <c r="J159" s="66"/>
      <c r="K159" s="64"/>
      <c r="L159" s="105"/>
      <c r="M159" s="8"/>
      <c r="N159" s="91"/>
      <c r="O159" s="10"/>
      <c r="P159" s="10"/>
      <c r="Q159" s="11"/>
      <c r="R159" s="43"/>
      <c r="X159" s="98"/>
      <c r="Y159" s="96"/>
      <c r="Z159" s="96"/>
      <c r="AA159" s="96"/>
      <c r="AB159" s="96"/>
      <c r="AC159" s="97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  <c r="AN159" s="98"/>
    </row>
    <row r="160" spans="1:40" ht="22.5" customHeight="1" x14ac:dyDescent="0.55000000000000004">
      <c r="A160" s="5">
        <v>1000</v>
      </c>
      <c r="B160" s="52" t="s">
        <v>66</v>
      </c>
      <c r="C160" s="63"/>
      <c r="D160" s="64"/>
      <c r="E160" s="118"/>
      <c r="F160" s="64"/>
      <c r="G160" s="118"/>
      <c r="H160" s="64"/>
      <c r="I160" s="64"/>
      <c r="J160" s="66"/>
      <c r="K160" s="64"/>
      <c r="L160" s="105"/>
      <c r="M160" s="8"/>
      <c r="N160" s="91"/>
      <c r="O160" s="10"/>
      <c r="P160" s="10"/>
      <c r="Q160" s="11"/>
      <c r="R160" s="43"/>
      <c r="X160" s="98"/>
      <c r="Y160" s="96"/>
      <c r="Z160" s="96"/>
      <c r="AA160" s="96"/>
      <c r="AB160" s="96"/>
      <c r="AC160" s="97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</row>
    <row r="161" spans="1:40" ht="22.5" customHeight="1" x14ac:dyDescent="0.55000000000000004">
      <c r="A161" s="5">
        <v>1000</v>
      </c>
      <c r="B161" s="52" t="s">
        <v>66</v>
      </c>
      <c r="C161" s="63"/>
      <c r="D161" s="64"/>
      <c r="E161" s="118"/>
      <c r="F161" s="64"/>
      <c r="G161" s="118"/>
      <c r="H161" s="64"/>
      <c r="I161" s="64"/>
      <c r="J161" s="66"/>
      <c r="K161" s="64"/>
      <c r="L161" s="105"/>
      <c r="M161" s="8"/>
      <c r="N161" s="91"/>
      <c r="O161" s="10"/>
      <c r="P161" s="10"/>
      <c r="Q161" s="11"/>
      <c r="R161" s="43"/>
      <c r="X161" s="98"/>
      <c r="Y161" s="96"/>
      <c r="Z161" s="96"/>
      <c r="AA161" s="96"/>
      <c r="AB161" s="96"/>
      <c r="AC161" s="97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</row>
    <row r="162" spans="1:40" ht="22.5" customHeight="1" x14ac:dyDescent="0.55000000000000004">
      <c r="A162" s="5">
        <v>1000</v>
      </c>
      <c r="B162" s="52" t="s">
        <v>66</v>
      </c>
      <c r="C162" s="63"/>
      <c r="D162" s="64"/>
      <c r="E162" s="118"/>
      <c r="F162" s="64"/>
      <c r="G162" s="118"/>
      <c r="H162" s="64"/>
      <c r="I162" s="64"/>
      <c r="J162" s="66"/>
      <c r="K162" s="64"/>
      <c r="L162" s="105"/>
      <c r="M162" s="8"/>
      <c r="N162" s="91"/>
      <c r="O162" s="10"/>
      <c r="P162" s="10"/>
      <c r="Q162" s="11"/>
      <c r="R162" s="43"/>
      <c r="X162" s="98"/>
      <c r="Y162" s="96"/>
      <c r="Z162" s="96"/>
      <c r="AA162" s="96"/>
      <c r="AB162" s="96"/>
      <c r="AC162" s="97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</row>
    <row r="163" spans="1:40" ht="22.5" customHeight="1" x14ac:dyDescent="0.55000000000000004">
      <c r="A163" s="5">
        <v>1000</v>
      </c>
      <c r="B163" s="52" t="s">
        <v>66</v>
      </c>
      <c r="C163" s="63"/>
      <c r="D163" s="64"/>
      <c r="E163" s="118"/>
      <c r="F163" s="64"/>
      <c r="G163" s="118"/>
      <c r="H163" s="64"/>
      <c r="I163" s="64"/>
      <c r="J163" s="66"/>
      <c r="K163" s="64"/>
      <c r="L163" s="105"/>
      <c r="M163" s="8"/>
      <c r="N163" s="91"/>
      <c r="O163" s="10"/>
      <c r="P163" s="10"/>
      <c r="Q163" s="11"/>
      <c r="R163" s="43"/>
      <c r="X163" s="98"/>
      <c r="Y163" s="96"/>
      <c r="Z163" s="96"/>
      <c r="AA163" s="96"/>
      <c r="AB163" s="96"/>
      <c r="AC163" s="97"/>
      <c r="AD163" s="98"/>
      <c r="AE163" s="98"/>
      <c r="AF163" s="98"/>
      <c r="AG163" s="98"/>
      <c r="AH163" s="98"/>
      <c r="AI163" s="98"/>
      <c r="AJ163" s="98"/>
      <c r="AK163" s="98"/>
      <c r="AL163" s="98"/>
      <c r="AM163" s="98"/>
      <c r="AN163" s="98"/>
    </row>
    <row r="164" spans="1:40" ht="22.5" customHeight="1" x14ac:dyDescent="0.55000000000000004">
      <c r="A164" s="5">
        <v>1000</v>
      </c>
      <c r="B164" s="52" t="s">
        <v>66</v>
      </c>
      <c r="C164" s="63"/>
      <c r="D164" s="64"/>
      <c r="E164" s="118"/>
      <c r="F164" s="64"/>
      <c r="G164" s="64"/>
      <c r="H164" s="66"/>
      <c r="I164" s="66"/>
      <c r="J164" s="66"/>
      <c r="K164" s="64"/>
      <c r="L164" s="105"/>
      <c r="M164" s="8"/>
      <c r="N164" s="91"/>
      <c r="O164" s="10"/>
      <c r="P164" s="10"/>
      <c r="Q164" s="11"/>
      <c r="R164" s="43"/>
      <c r="X164" s="98"/>
      <c r="Y164" s="96"/>
      <c r="Z164" s="96"/>
      <c r="AA164" s="96"/>
      <c r="AB164" s="96"/>
      <c r="AC164" s="97"/>
      <c r="AD164" s="98"/>
      <c r="AE164" s="98"/>
      <c r="AF164" s="98"/>
      <c r="AG164" s="98"/>
      <c r="AH164" s="98"/>
      <c r="AI164" s="98"/>
      <c r="AJ164" s="98"/>
      <c r="AK164" s="98"/>
      <c r="AL164" s="98"/>
      <c r="AM164" s="98"/>
      <c r="AN164" s="98"/>
    </row>
    <row r="165" spans="1:40" ht="22.5" customHeight="1" x14ac:dyDescent="0.55000000000000004">
      <c r="A165" s="5">
        <v>1000</v>
      </c>
      <c r="B165" s="52" t="s">
        <v>66</v>
      </c>
      <c r="C165" s="63"/>
      <c r="D165" s="64"/>
      <c r="E165" s="64"/>
      <c r="F165" s="64"/>
      <c r="G165" s="64"/>
      <c r="H165" s="66"/>
      <c r="I165" s="66"/>
      <c r="J165" s="66"/>
      <c r="K165" s="64"/>
      <c r="L165" s="105"/>
      <c r="M165" s="8"/>
      <c r="N165" s="91"/>
      <c r="O165" s="10"/>
      <c r="P165" s="10"/>
      <c r="Q165" s="11"/>
      <c r="R165" s="43"/>
      <c r="X165" s="98"/>
      <c r="Y165" s="96"/>
      <c r="Z165" s="96"/>
      <c r="AA165" s="96"/>
      <c r="AB165" s="96"/>
      <c r="AC165" s="97"/>
      <c r="AD165" s="98"/>
      <c r="AE165" s="98"/>
      <c r="AF165" s="98"/>
      <c r="AG165" s="98"/>
      <c r="AH165" s="98"/>
      <c r="AI165" s="98"/>
      <c r="AJ165" s="98"/>
      <c r="AK165" s="98"/>
      <c r="AL165" s="98"/>
      <c r="AM165" s="98"/>
      <c r="AN165" s="98"/>
    </row>
    <row r="166" spans="1:40" ht="22.5" customHeight="1" x14ac:dyDescent="0.55000000000000004">
      <c r="A166" s="5">
        <v>1000</v>
      </c>
      <c r="B166" s="52" t="s">
        <v>66</v>
      </c>
      <c r="C166" s="63"/>
      <c r="D166" s="64"/>
      <c r="E166" s="64"/>
      <c r="F166" s="64"/>
      <c r="G166" s="64"/>
      <c r="H166" s="64"/>
      <c r="I166" s="66"/>
      <c r="J166" s="66"/>
      <c r="K166" s="64"/>
      <c r="L166" s="105"/>
      <c r="M166" s="8"/>
      <c r="N166" s="91"/>
      <c r="O166" s="10"/>
      <c r="P166" s="10"/>
      <c r="Q166" s="11"/>
      <c r="R166" s="43"/>
      <c r="X166" s="98"/>
      <c r="Y166" s="96"/>
      <c r="Z166" s="96"/>
      <c r="AA166" s="96"/>
      <c r="AB166" s="96"/>
      <c r="AC166" s="97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</row>
    <row r="167" spans="1:40" ht="22.5" customHeight="1" x14ac:dyDescent="0.55000000000000004">
      <c r="A167" s="5">
        <v>1000</v>
      </c>
      <c r="B167" s="52" t="s">
        <v>66</v>
      </c>
      <c r="C167" s="63"/>
      <c r="D167" s="64"/>
      <c r="E167" s="118"/>
      <c r="F167" s="118"/>
      <c r="G167" s="118"/>
      <c r="H167" s="64"/>
      <c r="I167" s="66"/>
      <c r="J167" s="66"/>
      <c r="K167" s="64"/>
      <c r="L167" s="105"/>
      <c r="M167" s="8"/>
      <c r="N167" s="91"/>
      <c r="O167" s="10"/>
      <c r="P167" s="10"/>
      <c r="Q167" s="11"/>
      <c r="R167" s="43"/>
      <c r="X167" s="98"/>
      <c r="Y167" s="96"/>
      <c r="Z167" s="96"/>
      <c r="AA167" s="96"/>
      <c r="AB167" s="96"/>
      <c r="AC167" s="97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</row>
    <row r="168" spans="1:40" ht="22.5" customHeight="1" x14ac:dyDescent="0.55000000000000004">
      <c r="A168" s="5">
        <v>1000</v>
      </c>
      <c r="B168" s="52" t="s">
        <v>66</v>
      </c>
      <c r="C168" s="63"/>
      <c r="D168" s="64"/>
      <c r="E168" s="118"/>
      <c r="F168" s="118"/>
      <c r="G168" s="118"/>
      <c r="H168" s="64"/>
      <c r="I168" s="66"/>
      <c r="J168" s="66"/>
      <c r="K168" s="64"/>
      <c r="L168" s="105"/>
      <c r="M168" s="8"/>
      <c r="N168" s="91"/>
      <c r="O168" s="10"/>
      <c r="P168" s="10"/>
      <c r="Q168" s="11"/>
      <c r="R168" s="43"/>
      <c r="X168" s="98"/>
      <c r="Y168" s="96"/>
      <c r="Z168" s="96"/>
      <c r="AA168" s="96"/>
      <c r="AB168" s="96"/>
      <c r="AC168" s="97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</row>
    <row r="169" spans="1:40" ht="22.5" customHeight="1" x14ac:dyDescent="0.55000000000000004">
      <c r="A169" s="5">
        <v>1000</v>
      </c>
      <c r="B169" s="52" t="s">
        <v>66</v>
      </c>
      <c r="C169" s="63"/>
      <c r="D169" s="64"/>
      <c r="E169" s="64"/>
      <c r="F169" s="64"/>
      <c r="G169" s="64"/>
      <c r="H169" s="64"/>
      <c r="I169" s="66"/>
      <c r="J169" s="66"/>
      <c r="K169" s="64"/>
      <c r="L169" s="105"/>
      <c r="M169" s="8"/>
      <c r="N169" s="91"/>
      <c r="O169" s="10"/>
      <c r="P169" s="10"/>
      <c r="Q169" s="11"/>
      <c r="R169" s="12"/>
      <c r="X169" s="98"/>
      <c r="Y169" s="96"/>
      <c r="Z169" s="96"/>
      <c r="AA169" s="96"/>
      <c r="AB169" s="96"/>
      <c r="AC169" s="97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</row>
    <row r="170" spans="1:40" ht="22.5" customHeight="1" x14ac:dyDescent="0.55000000000000004">
      <c r="A170" s="5">
        <v>1000</v>
      </c>
      <c r="B170" s="52" t="s">
        <v>66</v>
      </c>
      <c r="C170" s="63"/>
      <c r="D170" s="64"/>
      <c r="E170" s="118"/>
      <c r="F170" s="118"/>
      <c r="G170" s="118"/>
      <c r="H170" s="64"/>
      <c r="I170" s="66"/>
      <c r="J170" s="66"/>
      <c r="K170" s="64"/>
      <c r="L170" s="105"/>
      <c r="M170" s="8"/>
      <c r="N170" s="91"/>
      <c r="O170" s="10"/>
      <c r="P170" s="10"/>
      <c r="Q170" s="11"/>
      <c r="R170" s="12"/>
      <c r="X170" s="98"/>
      <c r="Y170" s="96"/>
      <c r="Z170" s="96"/>
      <c r="AA170" s="96"/>
      <c r="AB170" s="96"/>
      <c r="AC170" s="97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</row>
    <row r="171" spans="1:40" ht="22.5" customHeight="1" x14ac:dyDescent="0.55000000000000004">
      <c r="A171" s="5">
        <v>1000</v>
      </c>
      <c r="B171" s="52" t="s">
        <v>66</v>
      </c>
      <c r="C171" s="63"/>
      <c r="D171" s="64"/>
      <c r="E171" s="118"/>
      <c r="F171" s="118"/>
      <c r="G171" s="118"/>
      <c r="H171" s="64"/>
      <c r="I171" s="66"/>
      <c r="J171" s="66"/>
      <c r="K171" s="64"/>
      <c r="L171" s="105"/>
      <c r="M171" s="8"/>
      <c r="N171" s="91"/>
      <c r="O171" s="10"/>
      <c r="P171" s="10"/>
      <c r="Q171" s="11"/>
      <c r="R171" s="12"/>
      <c r="X171" s="98"/>
      <c r="Y171" s="96"/>
      <c r="Z171" s="96"/>
      <c r="AA171" s="96"/>
      <c r="AB171" s="96"/>
      <c r="AC171" s="97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</row>
    <row r="172" spans="1:40" ht="22.5" customHeight="1" x14ac:dyDescent="0.55000000000000004">
      <c r="A172" s="5">
        <v>1000</v>
      </c>
      <c r="B172" s="52" t="s">
        <v>66</v>
      </c>
      <c r="C172" s="63"/>
      <c r="D172" s="64"/>
      <c r="E172" s="64"/>
      <c r="F172" s="64"/>
      <c r="G172" s="64"/>
      <c r="H172" s="64"/>
      <c r="I172" s="66"/>
      <c r="J172" s="66"/>
      <c r="K172" s="64"/>
      <c r="L172" s="105"/>
      <c r="M172" s="8"/>
      <c r="N172" s="91"/>
      <c r="O172" s="10"/>
      <c r="P172" s="10"/>
      <c r="Q172" s="11"/>
      <c r="R172" s="12"/>
      <c r="X172" s="98"/>
      <c r="Y172" s="96"/>
      <c r="Z172" s="96"/>
      <c r="AA172" s="96"/>
      <c r="AB172" s="96"/>
      <c r="AC172" s="97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</row>
    <row r="173" spans="1:40" ht="22.5" customHeight="1" x14ac:dyDescent="0.55000000000000004">
      <c r="A173" s="5">
        <v>1000</v>
      </c>
      <c r="B173" s="52" t="s">
        <v>66</v>
      </c>
      <c r="C173" s="63"/>
      <c r="D173" s="64"/>
      <c r="E173" s="118"/>
      <c r="F173" s="118"/>
      <c r="G173" s="118"/>
      <c r="H173" s="64"/>
      <c r="I173" s="66"/>
      <c r="J173" s="66"/>
      <c r="K173" s="64"/>
      <c r="L173" s="105"/>
      <c r="M173" s="8"/>
      <c r="N173" s="91"/>
      <c r="O173" s="10"/>
      <c r="P173" s="10"/>
      <c r="Q173" s="11"/>
      <c r="R173" s="12"/>
      <c r="X173" s="98"/>
      <c r="Y173" s="96"/>
      <c r="Z173" s="96"/>
      <c r="AA173" s="96"/>
      <c r="AB173" s="96"/>
      <c r="AC173" s="97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  <c r="AN173" s="98"/>
    </row>
    <row r="174" spans="1:40" ht="22.5" customHeight="1" x14ac:dyDescent="0.55000000000000004">
      <c r="A174" s="5">
        <v>1000</v>
      </c>
      <c r="B174" s="52" t="s">
        <v>66</v>
      </c>
      <c r="C174" s="63"/>
      <c r="D174" s="64"/>
      <c r="E174" s="118"/>
      <c r="F174" s="118"/>
      <c r="G174" s="118"/>
      <c r="H174" s="64"/>
      <c r="I174" s="66"/>
      <c r="J174" s="66"/>
      <c r="K174" s="64"/>
      <c r="L174" s="105"/>
      <c r="M174" s="8"/>
      <c r="N174" s="91"/>
      <c r="O174" s="10"/>
      <c r="P174" s="10"/>
      <c r="Q174" s="11"/>
      <c r="R174" s="12"/>
      <c r="X174" s="98"/>
      <c r="Y174" s="96"/>
      <c r="Z174" s="96"/>
      <c r="AA174" s="96"/>
      <c r="AB174" s="96"/>
      <c r="AC174" s="97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</row>
    <row r="175" spans="1:40" ht="22.5" customHeight="1" x14ac:dyDescent="0.55000000000000004">
      <c r="A175" s="5">
        <v>1000</v>
      </c>
      <c r="B175" s="52" t="s">
        <v>66</v>
      </c>
      <c r="C175" s="63"/>
      <c r="D175" s="64"/>
      <c r="E175" s="118"/>
      <c r="F175" s="64"/>
      <c r="G175" s="118"/>
      <c r="H175" s="64"/>
      <c r="I175" s="64"/>
      <c r="J175" s="66"/>
      <c r="K175" s="64"/>
      <c r="L175" s="105"/>
      <c r="M175" s="8"/>
      <c r="N175" s="91"/>
      <c r="O175" s="10"/>
      <c r="P175" s="10"/>
      <c r="Q175" s="11"/>
      <c r="R175" s="43"/>
      <c r="X175" s="98"/>
      <c r="Y175" s="96"/>
      <c r="Z175" s="96"/>
      <c r="AA175" s="96"/>
      <c r="AB175" s="96"/>
      <c r="AC175" s="97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</row>
    <row r="176" spans="1:40" ht="22.5" customHeight="1" x14ac:dyDescent="0.55000000000000004">
      <c r="A176" s="5">
        <v>1000</v>
      </c>
      <c r="B176" s="52" t="s">
        <v>66</v>
      </c>
      <c r="C176" s="63"/>
      <c r="D176" s="64"/>
      <c r="E176" s="118"/>
      <c r="F176" s="64"/>
      <c r="G176" s="118"/>
      <c r="H176" s="64"/>
      <c r="I176" s="64"/>
      <c r="J176" s="66"/>
      <c r="K176" s="64"/>
      <c r="L176" s="105"/>
      <c r="M176" s="8"/>
      <c r="N176" s="91"/>
      <c r="O176" s="10"/>
      <c r="P176" s="10"/>
      <c r="Q176" s="11"/>
      <c r="R176" s="43"/>
      <c r="X176" s="98"/>
      <c r="Y176" s="96"/>
      <c r="Z176" s="96"/>
      <c r="AA176" s="96"/>
      <c r="AB176" s="96"/>
      <c r="AC176" s="97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</row>
    <row r="177" spans="1:40" ht="22.5" customHeight="1" x14ac:dyDescent="0.55000000000000004">
      <c r="A177" s="5">
        <v>1000</v>
      </c>
      <c r="B177" s="52" t="s">
        <v>66</v>
      </c>
      <c r="C177" s="63"/>
      <c r="D177" s="64"/>
      <c r="E177" s="118"/>
      <c r="F177" s="64"/>
      <c r="G177" s="118"/>
      <c r="H177" s="64"/>
      <c r="I177" s="64"/>
      <c r="J177" s="66"/>
      <c r="K177" s="64"/>
      <c r="L177" s="105"/>
      <c r="M177" s="8"/>
      <c r="N177" s="91"/>
      <c r="O177" s="10"/>
      <c r="P177" s="10"/>
      <c r="Q177" s="11"/>
      <c r="R177" s="43"/>
      <c r="X177" s="98"/>
      <c r="Y177" s="96"/>
      <c r="Z177" s="96"/>
      <c r="AA177" s="96"/>
      <c r="AB177" s="96"/>
      <c r="AC177" s="97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</row>
    <row r="178" spans="1:40" ht="22.5" customHeight="1" x14ac:dyDescent="0.55000000000000004">
      <c r="A178" s="5">
        <v>1000</v>
      </c>
      <c r="B178" s="52" t="s">
        <v>66</v>
      </c>
      <c r="C178" s="63"/>
      <c r="D178" s="64"/>
      <c r="E178" s="118"/>
      <c r="F178" s="118"/>
      <c r="G178" s="118"/>
      <c r="H178" s="64"/>
      <c r="I178" s="66"/>
      <c r="J178" s="66"/>
      <c r="K178" s="64"/>
      <c r="L178" s="105"/>
      <c r="M178" s="8"/>
      <c r="N178" s="91"/>
      <c r="O178" s="10"/>
      <c r="P178" s="10"/>
      <c r="Q178" s="11"/>
      <c r="R178" s="12"/>
      <c r="X178" s="98"/>
      <c r="Y178" s="96"/>
      <c r="Z178" s="96"/>
      <c r="AA178" s="96"/>
      <c r="AB178" s="96"/>
      <c r="AC178" s="97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8"/>
    </row>
    <row r="179" spans="1:40" ht="22.5" customHeight="1" x14ac:dyDescent="0.55000000000000004">
      <c r="A179" s="5">
        <v>1000</v>
      </c>
      <c r="B179" s="52" t="s">
        <v>66</v>
      </c>
      <c r="C179" s="63"/>
      <c r="D179" s="64"/>
      <c r="E179" s="64"/>
      <c r="F179" s="118"/>
      <c r="G179" s="118"/>
      <c r="H179" s="64"/>
      <c r="I179" s="66"/>
      <c r="J179" s="66"/>
      <c r="K179" s="64"/>
      <c r="L179" s="105"/>
      <c r="M179" s="8"/>
      <c r="N179" s="91"/>
      <c r="O179" s="10"/>
      <c r="P179" s="10"/>
      <c r="Q179" s="11"/>
      <c r="R179" s="12"/>
      <c r="X179" s="98"/>
      <c r="Y179" s="96"/>
      <c r="Z179" s="96"/>
      <c r="AA179" s="96"/>
      <c r="AB179" s="96"/>
      <c r="AC179" s="97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</row>
    <row r="180" spans="1:40" ht="22.5" customHeight="1" x14ac:dyDescent="0.55000000000000004">
      <c r="A180" s="5">
        <v>1000</v>
      </c>
      <c r="B180" s="52" t="s">
        <v>66</v>
      </c>
      <c r="C180" s="63"/>
      <c r="D180" s="64"/>
      <c r="E180" s="64"/>
      <c r="F180" s="64"/>
      <c r="G180" s="64"/>
      <c r="H180" s="64"/>
      <c r="I180" s="66"/>
      <c r="J180" s="66"/>
      <c r="K180" s="64"/>
      <c r="L180" s="105"/>
      <c r="M180" s="8"/>
      <c r="N180" s="91"/>
      <c r="O180" s="10"/>
      <c r="P180" s="10"/>
      <c r="Q180" s="11"/>
      <c r="R180" s="12"/>
      <c r="X180" s="98"/>
      <c r="Y180" s="96"/>
      <c r="Z180" s="96"/>
      <c r="AA180" s="96"/>
      <c r="AB180" s="96"/>
      <c r="AC180" s="97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</row>
    <row r="181" spans="1:40" ht="22.5" customHeight="1" x14ac:dyDescent="0.55000000000000004">
      <c r="A181" s="5">
        <v>1000</v>
      </c>
      <c r="B181" s="52" t="s">
        <v>66</v>
      </c>
      <c r="C181" s="63"/>
      <c r="D181" s="64"/>
      <c r="E181" s="118"/>
      <c r="F181" s="118"/>
      <c r="G181" s="118"/>
      <c r="H181" s="64"/>
      <c r="I181" s="66"/>
      <c r="J181" s="66"/>
      <c r="K181" s="64"/>
      <c r="L181" s="105"/>
      <c r="M181" s="8"/>
      <c r="N181" s="91"/>
      <c r="O181" s="10"/>
      <c r="P181" s="10"/>
      <c r="Q181" s="11"/>
      <c r="R181" s="12"/>
      <c r="X181" s="98"/>
      <c r="Y181" s="96"/>
      <c r="Z181" s="96"/>
      <c r="AA181" s="96"/>
      <c r="AB181" s="96"/>
      <c r="AC181" s="97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</row>
    <row r="182" spans="1:40" ht="22.5" customHeight="1" x14ac:dyDescent="0.55000000000000004">
      <c r="A182" s="5">
        <v>1000</v>
      </c>
      <c r="B182" s="52" t="s">
        <v>66</v>
      </c>
      <c r="C182" s="63"/>
      <c r="D182" s="64"/>
      <c r="E182" s="118"/>
      <c r="F182" s="118"/>
      <c r="G182" s="118"/>
      <c r="H182" s="64"/>
      <c r="I182" s="66"/>
      <c r="J182" s="66"/>
      <c r="K182" s="64"/>
      <c r="L182" s="105"/>
      <c r="M182" s="8"/>
      <c r="N182" s="91"/>
      <c r="O182" s="10"/>
      <c r="P182" s="10"/>
      <c r="Q182" s="11"/>
      <c r="R182" s="12"/>
      <c r="X182" s="98"/>
      <c r="Y182" s="96"/>
      <c r="Z182" s="96"/>
      <c r="AA182" s="96"/>
      <c r="AB182" s="96"/>
      <c r="AC182" s="97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</row>
    <row r="183" spans="1:40" ht="22.5" customHeight="1" x14ac:dyDescent="0.55000000000000004">
      <c r="A183" s="5">
        <v>1000</v>
      </c>
      <c r="B183" s="52" t="s">
        <v>66</v>
      </c>
      <c r="C183" s="63"/>
      <c r="D183" s="119"/>
      <c r="E183" s="64"/>
      <c r="F183" s="64"/>
      <c r="G183" s="64"/>
      <c r="H183" s="64"/>
      <c r="I183" s="66"/>
      <c r="J183" s="66"/>
      <c r="K183" s="64"/>
      <c r="L183" s="105"/>
      <c r="M183" s="8"/>
      <c r="N183" s="91"/>
      <c r="O183" s="10"/>
      <c r="P183" s="10"/>
      <c r="Q183" s="11"/>
      <c r="R183" s="12"/>
      <c r="X183" s="98"/>
      <c r="Y183" s="96"/>
      <c r="Z183" s="96"/>
      <c r="AA183" s="96"/>
      <c r="AB183" s="96"/>
      <c r="AC183" s="97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</row>
    <row r="184" spans="1:40" ht="22.5" customHeight="1" x14ac:dyDescent="0.55000000000000004">
      <c r="A184" s="5">
        <v>1000</v>
      </c>
      <c r="B184" s="52" t="s">
        <v>66</v>
      </c>
      <c r="C184" s="63"/>
      <c r="D184" s="64"/>
      <c r="E184" s="118"/>
      <c r="F184" s="118"/>
      <c r="G184" s="118"/>
      <c r="H184" s="64"/>
      <c r="I184" s="66"/>
      <c r="J184" s="66"/>
      <c r="K184" s="64"/>
      <c r="L184" s="105"/>
      <c r="M184" s="8"/>
      <c r="N184" s="91"/>
      <c r="O184" s="10"/>
      <c r="P184" s="10"/>
      <c r="Q184" s="11"/>
      <c r="R184" s="12"/>
      <c r="X184" s="98"/>
      <c r="Y184" s="96"/>
      <c r="Z184" s="96"/>
      <c r="AA184" s="96"/>
      <c r="AB184" s="96"/>
      <c r="AC184" s="97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</row>
    <row r="185" spans="1:40" ht="22.5" customHeight="1" x14ac:dyDescent="0.55000000000000004">
      <c r="A185" s="5">
        <v>1000</v>
      </c>
      <c r="B185" s="52" t="s">
        <v>66</v>
      </c>
      <c r="C185" s="63"/>
      <c r="D185" s="64"/>
      <c r="E185" s="118"/>
      <c r="F185" s="118"/>
      <c r="G185" s="118"/>
      <c r="H185" s="64"/>
      <c r="I185" s="66"/>
      <c r="J185" s="66"/>
      <c r="K185" s="64"/>
      <c r="L185" s="105"/>
      <c r="M185" s="8"/>
      <c r="N185" s="91"/>
      <c r="O185" s="10"/>
      <c r="P185" s="10"/>
      <c r="Q185" s="11"/>
      <c r="R185" s="12"/>
      <c r="X185" s="98"/>
      <c r="Y185" s="96"/>
      <c r="Z185" s="96"/>
      <c r="AA185" s="96"/>
      <c r="AB185" s="96"/>
      <c r="AC185" s="97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</row>
    <row r="186" spans="1:40" ht="22.5" customHeight="1" x14ac:dyDescent="0.55000000000000004">
      <c r="A186" s="5">
        <v>1000</v>
      </c>
      <c r="B186" s="52" t="s">
        <v>66</v>
      </c>
      <c r="C186" s="63"/>
      <c r="D186" s="64"/>
      <c r="E186" s="64"/>
      <c r="F186" s="64"/>
      <c r="G186" s="64"/>
      <c r="H186" s="64"/>
      <c r="I186" s="66"/>
      <c r="J186" s="66"/>
      <c r="K186" s="64"/>
      <c r="L186" s="105"/>
      <c r="M186" s="8"/>
      <c r="N186" s="91"/>
      <c r="O186" s="10"/>
      <c r="P186" s="10"/>
      <c r="Q186" s="11"/>
      <c r="R186" s="12"/>
      <c r="X186" s="98"/>
      <c r="Y186" s="96"/>
      <c r="Z186" s="96"/>
      <c r="AA186" s="96"/>
      <c r="AB186" s="96"/>
      <c r="AC186" s="97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  <c r="AN186" s="98"/>
    </row>
    <row r="187" spans="1:40" ht="22.5" customHeight="1" x14ac:dyDescent="0.55000000000000004">
      <c r="A187" s="5">
        <v>1000</v>
      </c>
      <c r="B187" s="52" t="s">
        <v>66</v>
      </c>
      <c r="C187" s="63"/>
      <c r="D187" s="64"/>
      <c r="E187" s="118"/>
      <c r="F187" s="118"/>
      <c r="G187" s="118"/>
      <c r="H187" s="64"/>
      <c r="I187" s="66"/>
      <c r="J187" s="66"/>
      <c r="K187" s="64"/>
      <c r="L187" s="105"/>
      <c r="M187" s="8"/>
      <c r="N187" s="91"/>
      <c r="O187" s="10"/>
      <c r="P187" s="10"/>
      <c r="Q187" s="11"/>
      <c r="R187" s="12"/>
      <c r="X187" s="98"/>
      <c r="Y187" s="96"/>
      <c r="Z187" s="96"/>
      <c r="AA187" s="96"/>
      <c r="AB187" s="96"/>
      <c r="AC187" s="97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  <c r="AN187" s="98"/>
    </row>
    <row r="188" spans="1:40" ht="22.5" customHeight="1" x14ac:dyDescent="0.55000000000000004">
      <c r="A188" s="5">
        <v>1000</v>
      </c>
      <c r="B188" s="52" t="s">
        <v>66</v>
      </c>
      <c r="C188" s="63"/>
      <c r="D188" s="64"/>
      <c r="E188" s="118"/>
      <c r="F188" s="118"/>
      <c r="G188" s="118"/>
      <c r="H188" s="64"/>
      <c r="I188" s="66"/>
      <c r="J188" s="66"/>
      <c r="K188" s="64"/>
      <c r="L188" s="105"/>
      <c r="M188" s="8"/>
      <c r="N188" s="91"/>
      <c r="O188" s="10"/>
      <c r="P188" s="10"/>
      <c r="Q188" s="11"/>
      <c r="R188" s="12"/>
      <c r="X188" s="98"/>
      <c r="Y188" s="96"/>
      <c r="Z188" s="96"/>
      <c r="AA188" s="96"/>
      <c r="AB188" s="96"/>
      <c r="AC188" s="97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</row>
    <row r="189" spans="1:40" ht="22.5" customHeight="1" x14ac:dyDescent="0.55000000000000004">
      <c r="A189" s="5">
        <v>1000</v>
      </c>
      <c r="B189" s="52" t="s">
        <v>66</v>
      </c>
      <c r="C189" s="63"/>
      <c r="D189" s="64"/>
      <c r="E189" s="118"/>
      <c r="F189" s="64"/>
      <c r="G189" s="118"/>
      <c r="H189" s="64"/>
      <c r="I189" s="64"/>
      <c r="J189" s="66"/>
      <c r="K189" s="64"/>
      <c r="L189" s="105"/>
      <c r="M189" s="8"/>
      <c r="N189" s="91"/>
      <c r="O189" s="10"/>
      <c r="P189" s="10"/>
      <c r="Q189" s="95"/>
      <c r="R189" s="43"/>
      <c r="X189" s="98"/>
      <c r="Y189" s="96"/>
      <c r="Z189" s="96"/>
      <c r="AA189" s="96"/>
      <c r="AB189" s="96"/>
      <c r="AC189" s="97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</row>
    <row r="190" spans="1:40" ht="22.5" customHeight="1" x14ac:dyDescent="0.55000000000000004">
      <c r="A190" s="5">
        <v>1000</v>
      </c>
      <c r="B190" s="52" t="s">
        <v>66</v>
      </c>
      <c r="C190" s="63"/>
      <c r="D190" s="64"/>
      <c r="E190" s="118"/>
      <c r="F190" s="64"/>
      <c r="G190" s="118"/>
      <c r="H190" s="64"/>
      <c r="I190" s="64"/>
      <c r="J190" s="66"/>
      <c r="K190" s="64"/>
      <c r="L190" s="105"/>
      <c r="M190" s="8"/>
      <c r="N190" s="91"/>
      <c r="O190" s="10"/>
      <c r="P190" s="10"/>
      <c r="Q190" s="95"/>
      <c r="R190" s="43"/>
      <c r="X190" s="98"/>
      <c r="Y190" s="96"/>
      <c r="Z190" s="96"/>
      <c r="AA190" s="96"/>
      <c r="AB190" s="96"/>
      <c r="AC190" s="97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  <c r="AN190" s="98"/>
    </row>
    <row r="191" spans="1:40" ht="22.5" customHeight="1" x14ac:dyDescent="0.55000000000000004">
      <c r="A191" s="5">
        <v>1000</v>
      </c>
      <c r="B191" s="52" t="s">
        <v>66</v>
      </c>
      <c r="C191" s="63"/>
      <c r="D191" s="64"/>
      <c r="E191" s="118"/>
      <c r="F191" s="64"/>
      <c r="G191" s="118"/>
      <c r="H191" s="64"/>
      <c r="I191" s="64"/>
      <c r="J191" s="66"/>
      <c r="K191" s="64"/>
      <c r="L191" s="105"/>
      <c r="M191" s="8"/>
      <c r="N191" s="91"/>
      <c r="O191" s="10"/>
      <c r="P191" s="10"/>
      <c r="Q191" s="95"/>
      <c r="R191" s="43"/>
      <c r="X191" s="98"/>
      <c r="Y191" s="96"/>
      <c r="Z191" s="96"/>
      <c r="AA191" s="96"/>
      <c r="AB191" s="96"/>
      <c r="AC191" s="97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</row>
    <row r="192" spans="1:40" ht="22.5" customHeight="1" x14ac:dyDescent="0.55000000000000004">
      <c r="A192" s="5">
        <v>1000</v>
      </c>
      <c r="B192" s="52" t="s">
        <v>66</v>
      </c>
      <c r="C192" s="63"/>
      <c r="D192" s="64"/>
      <c r="E192" s="118"/>
      <c r="F192" s="118"/>
      <c r="G192" s="118"/>
      <c r="H192" s="64"/>
      <c r="I192" s="66"/>
      <c r="J192" s="66"/>
      <c r="K192" s="64"/>
      <c r="L192" s="105"/>
      <c r="M192" s="8"/>
      <c r="N192" s="91"/>
      <c r="O192" s="10"/>
      <c r="P192" s="10"/>
      <c r="Q192" s="11"/>
      <c r="R192" s="12"/>
      <c r="X192" s="98"/>
      <c r="Y192" s="96"/>
      <c r="Z192" s="96"/>
      <c r="AA192" s="96"/>
      <c r="AB192" s="96"/>
      <c r="AC192" s="97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</row>
    <row r="193" spans="1:40" ht="22.5" customHeight="1" x14ac:dyDescent="0.55000000000000004">
      <c r="A193" s="5">
        <v>1000</v>
      </c>
      <c r="B193" s="52" t="s">
        <v>66</v>
      </c>
      <c r="C193" s="63"/>
      <c r="D193" s="64"/>
      <c r="E193" s="64"/>
      <c r="F193" s="118"/>
      <c r="G193" s="118"/>
      <c r="H193" s="64"/>
      <c r="I193" s="66"/>
      <c r="J193" s="66"/>
      <c r="K193" s="64"/>
      <c r="L193" s="105"/>
      <c r="M193" s="8"/>
      <c r="N193" s="91"/>
      <c r="O193" s="10"/>
      <c r="P193" s="10"/>
      <c r="Q193" s="11"/>
      <c r="R193" s="12"/>
      <c r="X193" s="98"/>
      <c r="Y193" s="96"/>
      <c r="Z193" s="96"/>
      <c r="AA193" s="96"/>
      <c r="AB193" s="96"/>
      <c r="AC193" s="97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</row>
    <row r="194" spans="1:40" ht="22.5" customHeight="1" x14ac:dyDescent="0.55000000000000004">
      <c r="A194" s="5">
        <v>1000</v>
      </c>
      <c r="B194" s="52" t="s">
        <v>66</v>
      </c>
      <c r="C194" s="63"/>
      <c r="D194" s="64"/>
      <c r="E194" s="64"/>
      <c r="F194" s="64"/>
      <c r="G194" s="64"/>
      <c r="H194" s="64"/>
      <c r="I194" s="66"/>
      <c r="J194" s="66"/>
      <c r="K194" s="64"/>
      <c r="L194" s="105"/>
      <c r="M194" s="8"/>
      <c r="N194" s="91"/>
      <c r="O194" s="10"/>
      <c r="P194" s="10"/>
      <c r="Q194" s="11"/>
      <c r="R194" s="12"/>
      <c r="X194" s="98"/>
      <c r="Y194" s="96"/>
      <c r="Z194" s="96"/>
      <c r="AA194" s="96"/>
      <c r="AB194" s="96"/>
      <c r="AC194" s="97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</row>
    <row r="195" spans="1:40" ht="22.5" customHeight="1" x14ac:dyDescent="0.55000000000000004">
      <c r="A195" s="5">
        <v>1000</v>
      </c>
      <c r="B195" s="52" t="s">
        <v>66</v>
      </c>
      <c r="C195" s="63"/>
      <c r="D195" s="64"/>
      <c r="E195" s="118"/>
      <c r="F195" s="118"/>
      <c r="G195" s="118"/>
      <c r="H195" s="64"/>
      <c r="I195" s="66"/>
      <c r="J195" s="66"/>
      <c r="K195" s="64"/>
      <c r="L195" s="105"/>
      <c r="M195" s="8"/>
      <c r="N195" s="91"/>
      <c r="O195" s="10"/>
      <c r="P195" s="10"/>
      <c r="Q195" s="11"/>
      <c r="R195" s="12"/>
      <c r="X195" s="98"/>
      <c r="Y195" s="96"/>
      <c r="Z195" s="96"/>
      <c r="AA195" s="96"/>
      <c r="AB195" s="96"/>
      <c r="AC195" s="97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</row>
    <row r="196" spans="1:40" ht="22.5" customHeight="1" x14ac:dyDescent="0.55000000000000004">
      <c r="A196" s="5">
        <v>1000</v>
      </c>
      <c r="B196" s="52" t="s">
        <v>66</v>
      </c>
      <c r="C196" s="63"/>
      <c r="D196" s="64"/>
      <c r="E196" s="118"/>
      <c r="F196" s="118"/>
      <c r="G196" s="118"/>
      <c r="H196" s="64"/>
      <c r="I196" s="66"/>
      <c r="J196" s="66"/>
      <c r="K196" s="64"/>
      <c r="L196" s="105"/>
      <c r="M196" s="8"/>
      <c r="N196" s="91"/>
      <c r="O196" s="10"/>
      <c r="P196" s="10"/>
      <c r="Q196" s="11"/>
      <c r="R196" s="12"/>
      <c r="X196" s="98"/>
      <c r="Y196" s="96"/>
      <c r="Z196" s="96"/>
      <c r="AA196" s="96"/>
      <c r="AB196" s="96"/>
      <c r="AC196" s="97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</row>
    <row r="197" spans="1:40" ht="22.5" customHeight="1" x14ac:dyDescent="0.55000000000000004">
      <c r="A197" s="5">
        <v>1000</v>
      </c>
      <c r="B197" s="52" t="s">
        <v>66</v>
      </c>
      <c r="C197" s="63"/>
      <c r="D197" s="64"/>
      <c r="E197" s="64"/>
      <c r="F197" s="64"/>
      <c r="G197" s="64"/>
      <c r="H197" s="64"/>
      <c r="I197" s="66"/>
      <c r="J197" s="66"/>
      <c r="K197" s="64"/>
      <c r="L197" s="105"/>
      <c r="M197" s="8"/>
      <c r="N197" s="91"/>
      <c r="O197" s="10"/>
      <c r="P197" s="10"/>
      <c r="Q197" s="11"/>
      <c r="R197" s="12"/>
      <c r="X197" s="98"/>
      <c r="Y197" s="96"/>
      <c r="Z197" s="96"/>
      <c r="AA197" s="96"/>
      <c r="AB197" s="96"/>
      <c r="AC197" s="97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</row>
    <row r="198" spans="1:40" ht="22.5" customHeight="1" x14ac:dyDescent="0.55000000000000004">
      <c r="A198" s="5">
        <v>1000</v>
      </c>
      <c r="B198" s="52" t="s">
        <v>66</v>
      </c>
      <c r="C198" s="63"/>
      <c r="D198" s="64"/>
      <c r="E198" s="118"/>
      <c r="F198" s="118"/>
      <c r="G198" s="118"/>
      <c r="H198" s="64"/>
      <c r="I198" s="66"/>
      <c r="J198" s="66"/>
      <c r="K198" s="64"/>
      <c r="L198" s="105"/>
      <c r="M198" s="8"/>
      <c r="N198" s="91"/>
      <c r="O198" s="10"/>
      <c r="P198" s="10"/>
      <c r="Q198" s="11"/>
      <c r="R198" s="12"/>
      <c r="X198" s="98"/>
      <c r="Y198" s="96"/>
      <c r="Z198" s="96"/>
      <c r="AA198" s="96"/>
      <c r="AB198" s="96"/>
      <c r="AC198" s="97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</row>
    <row r="199" spans="1:40" ht="22.5" customHeight="1" x14ac:dyDescent="0.55000000000000004">
      <c r="A199" s="5">
        <v>1000</v>
      </c>
      <c r="B199" s="52" t="s">
        <v>66</v>
      </c>
      <c r="C199" s="63"/>
      <c r="D199" s="64"/>
      <c r="E199" s="118"/>
      <c r="F199" s="118"/>
      <c r="G199" s="118"/>
      <c r="H199" s="64"/>
      <c r="I199" s="66"/>
      <c r="J199" s="66"/>
      <c r="K199" s="64"/>
      <c r="L199" s="105"/>
      <c r="M199" s="8"/>
      <c r="N199" s="91"/>
      <c r="O199" s="10"/>
      <c r="P199" s="10"/>
      <c r="Q199" s="11"/>
      <c r="R199" s="12"/>
      <c r="X199" s="98"/>
      <c r="Y199" s="96"/>
      <c r="Z199" s="96"/>
      <c r="AA199" s="96"/>
      <c r="AB199" s="96"/>
      <c r="AC199" s="97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</row>
    <row r="200" spans="1:40" ht="22.5" customHeight="1" x14ac:dyDescent="0.55000000000000004">
      <c r="A200" s="5">
        <v>1000</v>
      </c>
      <c r="B200" s="52" t="s">
        <v>66</v>
      </c>
      <c r="C200" s="63"/>
      <c r="D200" s="64"/>
      <c r="E200" s="64"/>
      <c r="F200" s="64"/>
      <c r="G200" s="64"/>
      <c r="H200" s="64"/>
      <c r="I200" s="66"/>
      <c r="J200" s="66"/>
      <c r="K200" s="64"/>
      <c r="L200" s="105"/>
      <c r="M200" s="8"/>
      <c r="N200" s="91"/>
      <c r="O200" s="10"/>
      <c r="P200" s="10"/>
      <c r="Q200" s="11"/>
      <c r="R200" s="12"/>
      <c r="X200" s="98"/>
      <c r="Y200" s="96"/>
      <c r="Z200" s="96"/>
      <c r="AA200" s="96"/>
      <c r="AB200" s="96"/>
      <c r="AC200" s="97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</row>
    <row r="201" spans="1:40" ht="22.5" customHeight="1" x14ac:dyDescent="0.55000000000000004">
      <c r="A201" s="5">
        <v>1000</v>
      </c>
      <c r="B201" s="52" t="s">
        <v>66</v>
      </c>
      <c r="C201" s="63"/>
      <c r="D201" s="64"/>
      <c r="E201" s="118"/>
      <c r="F201" s="118"/>
      <c r="G201" s="118"/>
      <c r="H201" s="64"/>
      <c r="I201" s="66"/>
      <c r="J201" s="66"/>
      <c r="K201" s="64"/>
      <c r="L201" s="105"/>
      <c r="M201" s="8"/>
      <c r="N201" s="91"/>
      <c r="O201" s="10"/>
      <c r="P201" s="10"/>
      <c r="Q201" s="11"/>
      <c r="R201" s="12"/>
      <c r="X201" s="98"/>
      <c r="Y201" s="96"/>
      <c r="Z201" s="96"/>
      <c r="AA201" s="96"/>
      <c r="AB201" s="96"/>
      <c r="AC201" s="97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</row>
    <row r="202" spans="1:40" ht="22.5" customHeight="1" x14ac:dyDescent="0.55000000000000004">
      <c r="A202" s="5">
        <v>1000</v>
      </c>
      <c r="B202" s="52" t="s">
        <v>66</v>
      </c>
      <c r="C202" s="63"/>
      <c r="D202" s="64"/>
      <c r="E202" s="118"/>
      <c r="F202" s="118"/>
      <c r="G202" s="118"/>
      <c r="H202" s="64"/>
      <c r="I202" s="66"/>
      <c r="J202" s="66"/>
      <c r="K202" s="64"/>
      <c r="L202" s="105"/>
      <c r="M202" s="8"/>
      <c r="N202" s="91"/>
      <c r="O202" s="10"/>
      <c r="P202" s="10"/>
      <c r="Q202" s="11"/>
      <c r="R202" s="43"/>
      <c r="X202" s="98"/>
      <c r="Y202" s="96"/>
      <c r="Z202" s="96"/>
      <c r="AA202" s="96"/>
      <c r="AB202" s="96"/>
      <c r="AC202" s="97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</row>
    <row r="203" spans="1:40" ht="22.5" customHeight="1" x14ac:dyDescent="0.55000000000000004">
      <c r="A203" s="5">
        <v>1000</v>
      </c>
      <c r="B203" s="52" t="s">
        <v>66</v>
      </c>
      <c r="C203" s="63"/>
      <c r="D203" s="64"/>
      <c r="E203" s="118"/>
      <c r="F203" s="64"/>
      <c r="G203" s="118"/>
      <c r="H203" s="64"/>
      <c r="I203" s="64"/>
      <c r="J203" s="66"/>
      <c r="K203" s="64"/>
      <c r="L203" s="105"/>
      <c r="M203" s="8"/>
      <c r="N203" s="91"/>
      <c r="O203" s="10"/>
      <c r="P203" s="10"/>
      <c r="Q203" s="11"/>
      <c r="R203" s="43"/>
      <c r="X203" s="98"/>
      <c r="Y203" s="96"/>
      <c r="Z203" s="96"/>
      <c r="AA203" s="96"/>
      <c r="AB203" s="96"/>
      <c r="AC203" s="97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</row>
    <row r="204" spans="1:40" ht="22.5" customHeight="1" x14ac:dyDescent="0.55000000000000004">
      <c r="A204" s="5">
        <v>1000</v>
      </c>
      <c r="B204" s="52" t="s">
        <v>66</v>
      </c>
      <c r="C204" s="63"/>
      <c r="D204" s="64"/>
      <c r="E204" s="118"/>
      <c r="F204" s="64"/>
      <c r="G204" s="118"/>
      <c r="H204" s="64"/>
      <c r="I204" s="64"/>
      <c r="J204" s="66"/>
      <c r="K204" s="64"/>
      <c r="L204" s="105"/>
      <c r="M204" s="8"/>
      <c r="N204" s="91"/>
      <c r="O204" s="10"/>
      <c r="P204" s="10"/>
      <c r="Q204" s="11"/>
      <c r="R204" s="43"/>
      <c r="X204" s="98"/>
      <c r="Y204" s="96"/>
      <c r="Z204" s="96"/>
      <c r="AA204" s="96"/>
      <c r="AB204" s="96"/>
      <c r="AC204" s="97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</row>
    <row r="205" spans="1:40" ht="22.5" customHeight="1" x14ac:dyDescent="0.55000000000000004">
      <c r="A205" s="5">
        <v>1000</v>
      </c>
      <c r="B205" s="52" t="s">
        <v>66</v>
      </c>
      <c r="C205" s="63"/>
      <c r="D205" s="64"/>
      <c r="E205" s="118"/>
      <c r="F205" s="64"/>
      <c r="G205" s="118"/>
      <c r="H205" s="64"/>
      <c r="I205" s="64"/>
      <c r="J205" s="66"/>
      <c r="K205" s="64"/>
      <c r="L205" s="105"/>
      <c r="M205" s="8"/>
      <c r="N205" s="91"/>
      <c r="O205" s="10"/>
      <c r="P205" s="10"/>
      <c r="Q205" s="11"/>
      <c r="R205" s="43"/>
      <c r="X205" s="98"/>
      <c r="Y205" s="96"/>
      <c r="Z205" s="96"/>
      <c r="AA205" s="96"/>
      <c r="AB205" s="96"/>
      <c r="AC205" s="97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</row>
    <row r="206" spans="1:40" ht="22.5" customHeight="1" x14ac:dyDescent="0.55000000000000004">
      <c r="A206" s="5">
        <v>1000</v>
      </c>
      <c r="B206" s="52" t="s">
        <v>66</v>
      </c>
      <c r="C206" s="63"/>
      <c r="D206" s="64"/>
      <c r="E206" s="64"/>
      <c r="F206" s="64"/>
      <c r="G206" s="64"/>
      <c r="H206" s="66"/>
      <c r="I206" s="66"/>
      <c r="J206" s="66"/>
      <c r="K206" s="64"/>
      <c r="L206" s="105"/>
      <c r="M206" s="8"/>
      <c r="N206" s="91"/>
      <c r="O206" s="10"/>
      <c r="P206" s="10"/>
      <c r="Q206" s="11"/>
      <c r="R206" s="43"/>
      <c r="X206" s="98"/>
      <c r="Y206" s="96"/>
      <c r="Z206" s="96"/>
      <c r="AA206" s="96"/>
      <c r="AB206" s="96"/>
      <c r="AC206" s="97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</row>
    <row r="207" spans="1:40" ht="22.5" customHeight="1" x14ac:dyDescent="0.55000000000000004">
      <c r="A207" s="5">
        <v>1000</v>
      </c>
      <c r="B207" s="52" t="s">
        <v>66</v>
      </c>
      <c r="C207" s="63"/>
      <c r="D207" s="64"/>
      <c r="E207" s="64"/>
      <c r="F207" s="64"/>
      <c r="G207" s="64"/>
      <c r="H207" s="66"/>
      <c r="I207" s="66"/>
      <c r="J207" s="66"/>
      <c r="K207" s="64"/>
      <c r="L207" s="105"/>
      <c r="M207" s="8"/>
      <c r="N207" s="91"/>
      <c r="O207" s="10"/>
      <c r="P207" s="10"/>
      <c r="Q207" s="11"/>
      <c r="R207" s="43"/>
      <c r="X207" s="98"/>
      <c r="Y207" s="96"/>
      <c r="Z207" s="96"/>
      <c r="AA207" s="96"/>
      <c r="AB207" s="96"/>
      <c r="AC207" s="97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</row>
    <row r="208" spans="1:40" ht="22.5" customHeight="1" x14ac:dyDescent="0.55000000000000004">
      <c r="A208" s="5">
        <v>1000</v>
      </c>
      <c r="B208" s="52" t="s">
        <v>66</v>
      </c>
      <c r="C208" s="63"/>
      <c r="D208" s="64"/>
      <c r="E208" s="64"/>
      <c r="F208" s="64"/>
      <c r="G208" s="64"/>
      <c r="H208" s="66"/>
      <c r="I208" s="66"/>
      <c r="J208" s="66"/>
      <c r="K208" s="64"/>
      <c r="L208" s="105"/>
      <c r="M208" s="8"/>
      <c r="N208" s="91"/>
      <c r="O208" s="10"/>
      <c r="P208" s="10"/>
      <c r="Q208" s="11"/>
      <c r="R208" s="43"/>
      <c r="X208" s="98"/>
      <c r="Y208" s="96"/>
      <c r="Z208" s="96"/>
      <c r="AA208" s="96"/>
      <c r="AB208" s="96"/>
      <c r="AC208" s="97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</row>
    <row r="209" spans="1:40" ht="22.5" customHeight="1" x14ac:dyDescent="0.55000000000000004">
      <c r="A209" s="5">
        <v>1000</v>
      </c>
      <c r="B209" s="52" t="s">
        <v>66</v>
      </c>
      <c r="C209" s="63"/>
      <c r="D209" s="64"/>
      <c r="E209" s="64"/>
      <c r="F209" s="64"/>
      <c r="G209" s="64"/>
      <c r="H209" s="66"/>
      <c r="I209" s="66"/>
      <c r="J209" s="66"/>
      <c r="K209" s="64"/>
      <c r="L209" s="105"/>
      <c r="M209" s="8"/>
      <c r="N209" s="91"/>
      <c r="O209" s="10"/>
      <c r="P209" s="10"/>
      <c r="Q209" s="11"/>
      <c r="R209" s="12"/>
      <c r="X209" s="98"/>
      <c r="Y209" s="96"/>
      <c r="Z209" s="96"/>
      <c r="AA209" s="96"/>
      <c r="AB209" s="96"/>
      <c r="AC209" s="97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</row>
    <row r="210" spans="1:40" ht="22.5" customHeight="1" x14ac:dyDescent="0.55000000000000004">
      <c r="A210" s="5">
        <v>1000</v>
      </c>
      <c r="B210" s="52" t="s">
        <v>66</v>
      </c>
      <c r="C210" s="63"/>
      <c r="D210" s="64"/>
      <c r="E210" s="64"/>
      <c r="F210" s="64"/>
      <c r="G210" s="64"/>
      <c r="H210" s="66"/>
      <c r="I210" s="66"/>
      <c r="J210" s="66"/>
      <c r="K210" s="64"/>
      <c r="L210" s="105"/>
      <c r="M210" s="8"/>
      <c r="N210" s="91"/>
      <c r="O210" s="10"/>
      <c r="P210" s="10"/>
      <c r="Q210" s="11"/>
      <c r="R210" s="12"/>
      <c r="X210" s="98"/>
      <c r="Y210" s="96"/>
      <c r="Z210" s="96"/>
      <c r="AA210" s="96"/>
      <c r="AB210" s="96"/>
      <c r="AC210" s="97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</row>
    <row r="211" spans="1:40" ht="22.5" customHeight="1" x14ac:dyDescent="0.55000000000000004">
      <c r="A211" s="5">
        <v>1000</v>
      </c>
      <c r="B211" s="52" t="s">
        <v>66</v>
      </c>
      <c r="C211" s="63"/>
      <c r="D211" s="64"/>
      <c r="E211" s="64"/>
      <c r="F211" s="64"/>
      <c r="G211" s="64"/>
      <c r="H211" s="66"/>
      <c r="I211" s="66"/>
      <c r="J211" s="66"/>
      <c r="K211" s="64"/>
      <c r="L211" s="105"/>
      <c r="M211" s="8"/>
      <c r="N211" s="91"/>
      <c r="O211" s="10"/>
      <c r="P211" s="10"/>
      <c r="Q211" s="11"/>
      <c r="R211" s="12"/>
      <c r="X211" s="98"/>
      <c r="Y211" s="96"/>
      <c r="Z211" s="96"/>
      <c r="AA211" s="96"/>
      <c r="AB211" s="96"/>
      <c r="AC211" s="97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</row>
    <row r="212" spans="1:40" ht="22.5" customHeight="1" x14ac:dyDescent="0.55000000000000004">
      <c r="A212" s="5">
        <v>1000</v>
      </c>
      <c r="B212" s="52" t="s">
        <v>66</v>
      </c>
      <c r="C212" s="63"/>
      <c r="D212" s="64"/>
      <c r="E212" s="64"/>
      <c r="F212" s="64"/>
      <c r="G212" s="64"/>
      <c r="H212" s="66"/>
      <c r="I212" s="66"/>
      <c r="J212" s="66"/>
      <c r="K212" s="64"/>
      <c r="L212" s="105"/>
      <c r="M212" s="8"/>
      <c r="N212" s="91"/>
      <c r="O212" s="10"/>
      <c r="P212" s="10"/>
      <c r="Q212" s="11"/>
      <c r="R212" s="12"/>
      <c r="X212" s="98"/>
      <c r="Y212" s="96"/>
      <c r="Z212" s="96"/>
      <c r="AA212" s="96"/>
      <c r="AB212" s="96"/>
      <c r="AC212" s="97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</row>
    <row r="213" spans="1:40" ht="22.5" customHeight="1" x14ac:dyDescent="0.55000000000000004">
      <c r="A213" s="5">
        <v>1000</v>
      </c>
      <c r="B213" s="52" t="s">
        <v>66</v>
      </c>
      <c r="C213" s="63"/>
      <c r="D213" s="64"/>
      <c r="E213" s="64"/>
      <c r="F213" s="64"/>
      <c r="G213" s="64"/>
      <c r="H213" s="66"/>
      <c r="I213" s="66"/>
      <c r="J213" s="66"/>
      <c r="K213" s="64"/>
      <c r="L213" s="105"/>
      <c r="M213" s="8"/>
      <c r="N213" s="91"/>
      <c r="O213" s="10"/>
      <c r="P213" s="10"/>
      <c r="Q213" s="11"/>
      <c r="R213" s="12"/>
      <c r="X213" s="98"/>
      <c r="Y213" s="96"/>
      <c r="Z213" s="96"/>
      <c r="AA213" s="96"/>
      <c r="AB213" s="96"/>
      <c r="AC213" s="97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</row>
    <row r="214" spans="1:40" ht="22.5" customHeight="1" x14ac:dyDescent="0.55000000000000004">
      <c r="A214" s="5">
        <v>1000</v>
      </c>
      <c r="B214" s="52" t="s">
        <v>66</v>
      </c>
      <c r="C214" s="63"/>
      <c r="D214" s="64"/>
      <c r="E214" s="64"/>
      <c r="F214" s="64"/>
      <c r="G214" s="64"/>
      <c r="H214" s="66"/>
      <c r="I214" s="66"/>
      <c r="J214" s="66"/>
      <c r="K214" s="64"/>
      <c r="L214" s="105"/>
      <c r="M214" s="8"/>
      <c r="N214" s="91"/>
      <c r="O214" s="10"/>
      <c r="P214" s="10"/>
      <c r="Q214" s="11"/>
      <c r="R214" s="12"/>
      <c r="X214" s="98"/>
      <c r="Y214" s="96"/>
      <c r="Z214" s="96"/>
      <c r="AA214" s="96"/>
      <c r="AB214" s="96"/>
      <c r="AC214" s="97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</row>
    <row r="215" spans="1:40" ht="22.5" customHeight="1" x14ac:dyDescent="0.55000000000000004">
      <c r="A215" s="5">
        <v>1000</v>
      </c>
      <c r="B215" s="52" t="s">
        <v>66</v>
      </c>
      <c r="C215" s="63"/>
      <c r="D215" s="64"/>
      <c r="E215" s="64"/>
      <c r="F215" s="64"/>
      <c r="G215" s="64"/>
      <c r="H215" s="66"/>
      <c r="I215" s="66"/>
      <c r="J215" s="66"/>
      <c r="K215" s="64"/>
      <c r="L215" s="105"/>
      <c r="M215" s="8"/>
      <c r="N215" s="91"/>
      <c r="O215" s="10"/>
      <c r="P215" s="10"/>
      <c r="Q215" s="11"/>
      <c r="R215" s="12"/>
      <c r="X215" s="98"/>
      <c r="Y215" s="96"/>
      <c r="Z215" s="96"/>
      <c r="AA215" s="96"/>
      <c r="AB215" s="96"/>
      <c r="AC215" s="97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</row>
    <row r="216" spans="1:40" ht="22.5" customHeight="1" x14ac:dyDescent="0.55000000000000004">
      <c r="A216" s="5">
        <v>1000</v>
      </c>
      <c r="B216" s="52" t="s">
        <v>66</v>
      </c>
      <c r="C216" s="63"/>
      <c r="D216" s="64"/>
      <c r="E216" s="64"/>
      <c r="F216" s="64"/>
      <c r="G216" s="64"/>
      <c r="H216" s="66"/>
      <c r="I216" s="66"/>
      <c r="J216" s="66"/>
      <c r="K216" s="64"/>
      <c r="L216" s="105"/>
      <c r="M216" s="8"/>
      <c r="N216" s="91"/>
      <c r="O216" s="10"/>
      <c r="P216" s="10"/>
      <c r="Q216" s="11"/>
      <c r="R216" s="12"/>
      <c r="X216" s="98"/>
      <c r="Y216" s="96"/>
      <c r="Z216" s="96"/>
      <c r="AA216" s="96"/>
      <c r="AB216" s="96"/>
      <c r="AC216" s="97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</row>
    <row r="217" spans="1:40" ht="22.5" customHeight="1" x14ac:dyDescent="0.55000000000000004">
      <c r="A217" s="5">
        <v>1000</v>
      </c>
      <c r="B217" s="52" t="s">
        <v>66</v>
      </c>
      <c r="C217" s="63"/>
      <c r="D217" s="64"/>
      <c r="E217" s="64"/>
      <c r="F217" s="64"/>
      <c r="G217" s="64"/>
      <c r="H217" s="66"/>
      <c r="I217" s="66"/>
      <c r="J217" s="66"/>
      <c r="K217" s="64"/>
      <c r="L217" s="105"/>
      <c r="M217" s="8"/>
      <c r="N217" s="91"/>
      <c r="O217" s="10"/>
      <c r="P217" s="10"/>
      <c r="Q217" s="11"/>
      <c r="R217" s="12"/>
      <c r="X217" s="98"/>
      <c r="Y217" s="96"/>
      <c r="Z217" s="96"/>
      <c r="AA217" s="96"/>
      <c r="AB217" s="96"/>
      <c r="AC217" s="97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</row>
    <row r="218" spans="1:40" ht="22.5" customHeight="1" x14ac:dyDescent="0.55000000000000004">
      <c r="A218" s="5">
        <v>1000</v>
      </c>
      <c r="B218" s="52" t="s">
        <v>66</v>
      </c>
      <c r="C218" s="63"/>
      <c r="D218" s="64"/>
      <c r="E218" s="64"/>
      <c r="F218" s="64"/>
      <c r="G218" s="64"/>
      <c r="H218" s="66"/>
      <c r="I218" s="66"/>
      <c r="J218" s="66"/>
      <c r="K218" s="64"/>
      <c r="L218" s="105"/>
      <c r="M218" s="8"/>
      <c r="N218" s="91"/>
      <c r="O218" s="10"/>
      <c r="P218" s="10"/>
      <c r="Q218" s="11"/>
      <c r="R218" s="12"/>
      <c r="X218" s="98"/>
      <c r="Y218" s="96"/>
      <c r="Z218" s="96"/>
      <c r="AA218" s="96"/>
      <c r="AB218" s="96"/>
      <c r="AC218" s="97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</row>
    <row r="219" spans="1:40" ht="22.5" customHeight="1" x14ac:dyDescent="0.55000000000000004">
      <c r="A219" s="5">
        <v>1000</v>
      </c>
      <c r="B219" s="52" t="s">
        <v>66</v>
      </c>
      <c r="C219" s="63"/>
      <c r="D219" s="64"/>
      <c r="E219" s="64"/>
      <c r="F219" s="64"/>
      <c r="G219" s="64"/>
      <c r="H219" s="66"/>
      <c r="I219" s="66"/>
      <c r="J219" s="66"/>
      <c r="K219" s="64"/>
      <c r="L219" s="105"/>
      <c r="M219" s="8"/>
      <c r="N219" s="91"/>
      <c r="O219" s="10"/>
      <c r="P219" s="10"/>
      <c r="Q219" s="11"/>
      <c r="R219" s="43"/>
      <c r="X219" s="98"/>
      <c r="Y219" s="96"/>
      <c r="Z219" s="96"/>
      <c r="AA219" s="96"/>
      <c r="AB219" s="96"/>
      <c r="AC219" s="97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</row>
    <row r="220" spans="1:40" ht="22.5" customHeight="1" x14ac:dyDescent="0.55000000000000004">
      <c r="A220" s="5">
        <v>1000</v>
      </c>
      <c r="B220" s="52" t="s">
        <v>66</v>
      </c>
      <c r="C220" s="63"/>
      <c r="D220" s="64"/>
      <c r="E220" s="64"/>
      <c r="F220" s="64"/>
      <c r="G220" s="64"/>
      <c r="H220" s="66"/>
      <c r="I220" s="66"/>
      <c r="J220" s="66"/>
      <c r="K220" s="64"/>
      <c r="L220" s="105"/>
      <c r="M220" s="8"/>
      <c r="N220" s="91"/>
      <c r="O220" s="10"/>
      <c r="P220" s="10"/>
      <c r="Q220" s="11"/>
      <c r="R220" s="12"/>
      <c r="X220" s="98"/>
      <c r="Y220" s="96"/>
      <c r="Z220" s="96"/>
      <c r="AA220" s="96"/>
      <c r="AB220" s="96"/>
      <c r="AC220" s="97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</row>
    <row r="221" spans="1:40" ht="22.5" customHeight="1" x14ac:dyDescent="0.55000000000000004">
      <c r="A221" s="5">
        <v>1000</v>
      </c>
      <c r="B221" s="52" t="s">
        <v>66</v>
      </c>
      <c r="C221" s="63"/>
      <c r="D221" s="64"/>
      <c r="E221" s="64"/>
      <c r="F221" s="64"/>
      <c r="G221" s="64"/>
      <c r="H221" s="66"/>
      <c r="I221" s="66"/>
      <c r="J221" s="66"/>
      <c r="K221" s="66"/>
      <c r="L221" s="105"/>
      <c r="M221" s="8"/>
      <c r="N221" s="91"/>
      <c r="O221" s="10"/>
      <c r="P221" s="10"/>
      <c r="Q221" s="11"/>
      <c r="R221" s="12"/>
      <c r="X221" s="98"/>
      <c r="Y221" s="96"/>
      <c r="Z221" s="96"/>
      <c r="AA221" s="96"/>
      <c r="AB221" s="96"/>
      <c r="AC221" s="97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</row>
    <row r="222" spans="1:40" ht="22.5" customHeight="1" x14ac:dyDescent="0.55000000000000004">
      <c r="A222" s="5">
        <v>1000</v>
      </c>
      <c r="B222" s="52" t="s">
        <v>66</v>
      </c>
      <c r="C222" s="63"/>
      <c r="D222" s="64"/>
      <c r="E222" s="64"/>
      <c r="F222" s="64"/>
      <c r="G222" s="64"/>
      <c r="H222" s="66"/>
      <c r="I222" s="66"/>
      <c r="J222" s="66"/>
      <c r="K222" s="66"/>
      <c r="L222" s="105"/>
      <c r="M222" s="8"/>
      <c r="N222" s="91"/>
      <c r="O222" s="10"/>
      <c r="P222" s="10"/>
      <c r="Q222" s="11"/>
      <c r="R222" s="12"/>
      <c r="X222" s="98"/>
      <c r="Y222" s="96"/>
      <c r="Z222" s="96"/>
      <c r="AA222" s="96"/>
      <c r="AB222" s="96"/>
      <c r="AC222" s="97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</row>
    <row r="223" spans="1:40" ht="22.5" customHeight="1" x14ac:dyDescent="0.55000000000000004">
      <c r="A223" s="5">
        <v>1000</v>
      </c>
      <c r="B223" s="52" t="s">
        <v>66</v>
      </c>
      <c r="C223" s="63"/>
      <c r="D223" s="64"/>
      <c r="E223" s="64"/>
      <c r="F223" s="64"/>
      <c r="G223" s="64"/>
      <c r="H223" s="66"/>
      <c r="I223" s="66"/>
      <c r="J223" s="66"/>
      <c r="K223" s="66"/>
      <c r="L223" s="105"/>
      <c r="M223" s="8"/>
      <c r="N223" s="91"/>
      <c r="O223" s="10"/>
      <c r="P223" s="10"/>
      <c r="Q223" s="11"/>
      <c r="R223" s="12"/>
      <c r="X223" s="98"/>
      <c r="Y223" s="96"/>
      <c r="Z223" s="96"/>
      <c r="AA223" s="96"/>
      <c r="AB223" s="96"/>
      <c r="AC223" s="97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</row>
    <row r="224" spans="1:40" ht="22.5" customHeight="1" x14ac:dyDescent="0.55000000000000004">
      <c r="A224" s="5">
        <v>1000</v>
      </c>
      <c r="B224" s="52" t="s">
        <v>66</v>
      </c>
      <c r="C224" s="63"/>
      <c r="D224" s="64"/>
      <c r="E224" s="64"/>
      <c r="F224" s="64"/>
      <c r="G224" s="64"/>
      <c r="H224" s="66"/>
      <c r="I224" s="66"/>
      <c r="J224" s="66"/>
      <c r="K224" s="66"/>
      <c r="L224" s="105"/>
      <c r="M224" s="8"/>
      <c r="N224" s="91"/>
      <c r="O224" s="10"/>
      <c r="P224" s="10"/>
      <c r="Q224" s="11"/>
      <c r="R224" s="12"/>
      <c r="X224" s="98"/>
      <c r="Y224" s="96"/>
      <c r="Z224" s="96"/>
      <c r="AA224" s="96"/>
      <c r="AB224" s="96"/>
      <c r="AC224" s="97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</row>
    <row r="225" spans="1:40" ht="22.5" customHeight="1" x14ac:dyDescent="0.55000000000000004">
      <c r="A225" s="5">
        <v>1000</v>
      </c>
      <c r="B225" s="52" t="s">
        <v>66</v>
      </c>
      <c r="C225" s="63"/>
      <c r="D225" s="64"/>
      <c r="E225" s="64"/>
      <c r="F225" s="64"/>
      <c r="G225" s="64"/>
      <c r="H225" s="66"/>
      <c r="I225" s="66"/>
      <c r="J225" s="66"/>
      <c r="K225" s="66"/>
      <c r="L225" s="105"/>
      <c r="M225" s="8"/>
      <c r="N225" s="91"/>
      <c r="O225" s="10"/>
      <c r="P225" s="10"/>
      <c r="Q225" s="11"/>
      <c r="R225" s="12"/>
      <c r="X225" s="98"/>
      <c r="Y225" s="96"/>
      <c r="Z225" s="96"/>
      <c r="AA225" s="96"/>
      <c r="AB225" s="96"/>
      <c r="AC225" s="97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</row>
    <row r="226" spans="1:40" ht="22.5" customHeight="1" x14ac:dyDescent="0.55000000000000004">
      <c r="A226" s="5">
        <v>1000</v>
      </c>
      <c r="B226" s="52" t="s">
        <v>66</v>
      </c>
      <c r="C226" s="63"/>
      <c r="D226" s="64"/>
      <c r="E226" s="64"/>
      <c r="F226" s="64"/>
      <c r="G226" s="64"/>
      <c r="H226" s="66"/>
      <c r="I226" s="66"/>
      <c r="J226" s="66"/>
      <c r="K226" s="66"/>
      <c r="L226" s="105"/>
      <c r="M226" s="8"/>
      <c r="N226" s="91"/>
      <c r="O226" s="10"/>
      <c r="P226" s="10"/>
      <c r="Q226" s="11"/>
      <c r="R226" s="12"/>
      <c r="X226" s="98"/>
      <c r="Y226" s="96"/>
      <c r="Z226" s="96"/>
      <c r="AA226" s="96"/>
      <c r="AB226" s="96"/>
      <c r="AC226" s="97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</row>
    <row r="227" spans="1:40" ht="22.5" customHeight="1" x14ac:dyDescent="0.55000000000000004">
      <c r="A227" s="5">
        <v>1000</v>
      </c>
      <c r="B227" s="52" t="s">
        <v>66</v>
      </c>
      <c r="C227" s="63"/>
      <c r="D227" s="64"/>
      <c r="E227" s="64"/>
      <c r="F227" s="64"/>
      <c r="G227" s="64"/>
      <c r="H227" s="66"/>
      <c r="I227" s="66"/>
      <c r="J227" s="66"/>
      <c r="K227" s="66"/>
      <c r="L227" s="105"/>
      <c r="M227" s="8"/>
      <c r="N227" s="91"/>
      <c r="O227" s="10"/>
      <c r="P227" s="10"/>
      <c r="Q227" s="11"/>
      <c r="R227" s="12"/>
      <c r="X227" s="98"/>
      <c r="Y227" s="96"/>
      <c r="Z227" s="96"/>
      <c r="AA227" s="96"/>
      <c r="AB227" s="96"/>
      <c r="AC227" s="97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</row>
    <row r="228" spans="1:40" ht="22.5" customHeight="1" x14ac:dyDescent="0.55000000000000004">
      <c r="A228" s="5">
        <v>1000</v>
      </c>
      <c r="B228" s="52" t="s">
        <v>66</v>
      </c>
      <c r="C228" s="63"/>
      <c r="D228" s="64"/>
      <c r="E228" s="64"/>
      <c r="F228" s="64"/>
      <c r="G228" s="64"/>
      <c r="H228" s="66"/>
      <c r="I228" s="66"/>
      <c r="J228" s="66"/>
      <c r="K228" s="66"/>
      <c r="L228" s="105"/>
      <c r="M228" s="8"/>
      <c r="N228" s="91"/>
      <c r="O228" s="10"/>
      <c r="P228" s="10"/>
      <c r="Q228" s="11"/>
      <c r="R228" s="12"/>
      <c r="X228" s="98"/>
      <c r="Y228" s="96"/>
      <c r="Z228" s="96"/>
      <c r="AA228" s="96"/>
      <c r="AB228" s="96"/>
      <c r="AC228" s="97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</row>
    <row r="229" spans="1:40" ht="22.5" customHeight="1" x14ac:dyDescent="0.55000000000000004">
      <c r="A229" s="5">
        <v>1000</v>
      </c>
      <c r="B229" s="52" t="s">
        <v>66</v>
      </c>
      <c r="C229" s="63"/>
      <c r="D229" s="64"/>
      <c r="E229" s="64"/>
      <c r="F229" s="64"/>
      <c r="G229" s="64"/>
      <c r="H229" s="66"/>
      <c r="I229" s="66"/>
      <c r="J229" s="66"/>
      <c r="K229" s="66"/>
      <c r="L229" s="105"/>
      <c r="M229" s="8"/>
      <c r="N229" s="91"/>
      <c r="O229" s="10"/>
      <c r="P229" s="10"/>
      <c r="Q229" s="11"/>
      <c r="R229" s="12"/>
      <c r="X229" s="98"/>
      <c r="Y229" s="96"/>
      <c r="Z229" s="96"/>
      <c r="AA229" s="96"/>
      <c r="AB229" s="96"/>
      <c r="AC229" s="97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</row>
    <row r="230" spans="1:40" ht="22.5" customHeight="1" x14ac:dyDescent="0.55000000000000004">
      <c r="A230" s="5">
        <v>1000</v>
      </c>
      <c r="B230" s="52" t="s">
        <v>66</v>
      </c>
      <c r="C230" s="63"/>
      <c r="D230" s="64"/>
      <c r="E230" s="64"/>
      <c r="F230" s="64"/>
      <c r="G230" s="64"/>
      <c r="H230" s="66"/>
      <c r="I230" s="66"/>
      <c r="J230" s="66"/>
      <c r="K230" s="66"/>
      <c r="L230" s="105"/>
      <c r="M230" s="8"/>
      <c r="N230" s="91"/>
      <c r="O230" s="10"/>
      <c r="P230" s="10"/>
      <c r="Q230" s="11"/>
      <c r="R230" s="12"/>
      <c r="X230" s="98"/>
      <c r="Y230" s="96"/>
      <c r="Z230" s="96"/>
      <c r="AA230" s="96"/>
      <c r="AB230" s="96"/>
      <c r="AC230" s="97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</row>
    <row r="231" spans="1:40" ht="22.5" customHeight="1" x14ac:dyDescent="0.55000000000000004">
      <c r="A231" s="5">
        <v>1000</v>
      </c>
      <c r="B231" s="52" t="s">
        <v>66</v>
      </c>
      <c r="C231" s="63"/>
      <c r="D231" s="64"/>
      <c r="E231" s="64"/>
      <c r="F231" s="64"/>
      <c r="G231" s="64"/>
      <c r="H231" s="66"/>
      <c r="I231" s="66"/>
      <c r="J231" s="66"/>
      <c r="K231" s="66"/>
      <c r="L231" s="105"/>
      <c r="M231" s="8"/>
      <c r="N231" s="91"/>
      <c r="O231" s="10"/>
      <c r="P231" s="10"/>
      <c r="Q231" s="11"/>
      <c r="R231" s="12"/>
      <c r="X231" s="98"/>
      <c r="Y231" s="96"/>
      <c r="Z231" s="96"/>
      <c r="AA231" s="96"/>
      <c r="AB231" s="96"/>
      <c r="AC231" s="97"/>
      <c r="AD231" s="98"/>
      <c r="AE231" s="98"/>
      <c r="AF231" s="98"/>
      <c r="AG231" s="98"/>
      <c r="AH231" s="98"/>
      <c r="AI231" s="98"/>
      <c r="AJ231" s="98"/>
      <c r="AK231" s="98"/>
      <c r="AL231" s="98"/>
      <c r="AM231" s="98"/>
      <c r="AN231" s="98"/>
    </row>
    <row r="232" spans="1:40" ht="22.5" customHeight="1" x14ac:dyDescent="0.55000000000000004">
      <c r="A232" s="5">
        <v>1000</v>
      </c>
      <c r="B232" s="52" t="s">
        <v>66</v>
      </c>
      <c r="C232" s="63"/>
      <c r="D232" s="64"/>
      <c r="E232" s="64"/>
      <c r="F232" s="64"/>
      <c r="G232" s="64"/>
      <c r="H232" s="66"/>
      <c r="I232" s="66"/>
      <c r="J232" s="66"/>
      <c r="K232" s="66"/>
      <c r="L232" s="105"/>
      <c r="M232" s="8"/>
      <c r="N232" s="91"/>
      <c r="O232" s="10"/>
      <c r="P232" s="10"/>
      <c r="Q232" s="11"/>
      <c r="R232" s="43"/>
      <c r="X232" s="98"/>
      <c r="Y232" s="96"/>
      <c r="Z232" s="96"/>
      <c r="AA232" s="96"/>
      <c r="AB232" s="96"/>
      <c r="AC232" s="97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</row>
    <row r="233" spans="1:40" ht="22.5" customHeight="1" x14ac:dyDescent="0.55000000000000004">
      <c r="A233" s="5">
        <v>1000</v>
      </c>
      <c r="B233" s="52" t="s">
        <v>66</v>
      </c>
      <c r="C233" s="63"/>
      <c r="D233" s="64"/>
      <c r="E233" s="64"/>
      <c r="F233" s="64"/>
      <c r="G233" s="64"/>
      <c r="H233" s="66"/>
      <c r="I233" s="66"/>
      <c r="J233" s="66"/>
      <c r="K233" s="66"/>
      <c r="L233" s="105"/>
      <c r="M233" s="8"/>
      <c r="N233" s="91"/>
      <c r="O233" s="10"/>
      <c r="P233" s="10"/>
      <c r="Q233" s="11"/>
      <c r="R233" s="12"/>
      <c r="X233" s="98"/>
      <c r="Y233" s="96"/>
      <c r="Z233" s="96"/>
      <c r="AA233" s="96"/>
      <c r="AB233" s="96"/>
      <c r="AC233" s="97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</row>
    <row r="234" spans="1:40" ht="22.5" customHeight="1" x14ac:dyDescent="0.55000000000000004">
      <c r="A234" s="5">
        <v>1000</v>
      </c>
      <c r="B234" s="52" t="s">
        <v>66</v>
      </c>
      <c r="C234" s="63"/>
      <c r="D234" s="64"/>
      <c r="E234" s="64"/>
      <c r="F234" s="64"/>
      <c r="G234" s="64"/>
      <c r="H234" s="66"/>
      <c r="I234" s="66"/>
      <c r="J234" s="66"/>
      <c r="K234" s="66"/>
      <c r="L234" s="105"/>
      <c r="M234" s="8"/>
      <c r="N234" s="91"/>
      <c r="O234" s="10"/>
      <c r="P234" s="10"/>
      <c r="Q234" s="11"/>
      <c r="R234" s="12"/>
      <c r="X234" s="98"/>
      <c r="Y234" s="96"/>
      <c r="Z234" s="96"/>
      <c r="AA234" s="96"/>
      <c r="AB234" s="96"/>
      <c r="AC234" s="97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</row>
    <row r="235" spans="1:40" ht="22.5" customHeight="1" x14ac:dyDescent="0.55000000000000004">
      <c r="A235" s="5">
        <v>1000</v>
      </c>
      <c r="B235" s="52" t="s">
        <v>66</v>
      </c>
      <c r="C235" s="63"/>
      <c r="D235" s="64"/>
      <c r="E235" s="64"/>
      <c r="F235" s="64"/>
      <c r="G235" s="64"/>
      <c r="H235" s="66"/>
      <c r="I235" s="66"/>
      <c r="J235" s="66"/>
      <c r="K235" s="66"/>
      <c r="L235" s="105"/>
      <c r="M235" s="8"/>
      <c r="N235" s="91"/>
      <c r="O235" s="10"/>
      <c r="P235" s="10"/>
      <c r="Q235" s="11"/>
      <c r="R235" s="12"/>
      <c r="X235" s="98"/>
      <c r="Y235" s="96"/>
      <c r="Z235" s="96"/>
      <c r="AA235" s="96"/>
      <c r="AB235" s="96"/>
      <c r="AC235" s="97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</row>
    <row r="236" spans="1:40" ht="22.5" customHeight="1" x14ac:dyDescent="0.55000000000000004">
      <c r="A236" s="5">
        <v>1000</v>
      </c>
      <c r="B236" s="52" t="s">
        <v>66</v>
      </c>
      <c r="C236" s="63"/>
      <c r="D236" s="64"/>
      <c r="E236" s="64"/>
      <c r="F236" s="64"/>
      <c r="G236" s="64"/>
      <c r="H236" s="66"/>
      <c r="I236" s="66"/>
      <c r="J236" s="66"/>
      <c r="K236" s="66"/>
      <c r="L236" s="105"/>
      <c r="M236" s="8"/>
      <c r="N236" s="91"/>
      <c r="O236" s="10"/>
      <c r="P236" s="10"/>
      <c r="Q236" s="11"/>
      <c r="R236" s="12"/>
      <c r="X236" s="98"/>
      <c r="Y236" s="96"/>
      <c r="Z236" s="96"/>
      <c r="AA236" s="96"/>
      <c r="AB236" s="96"/>
      <c r="AC236" s="97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</row>
    <row r="237" spans="1:40" ht="22.5" customHeight="1" x14ac:dyDescent="0.55000000000000004">
      <c r="A237" s="5">
        <v>1000</v>
      </c>
      <c r="B237" s="52" t="s">
        <v>66</v>
      </c>
      <c r="C237" s="63"/>
      <c r="D237" s="64"/>
      <c r="E237" s="64"/>
      <c r="F237" s="64"/>
      <c r="G237" s="64"/>
      <c r="H237" s="66"/>
      <c r="I237" s="66"/>
      <c r="J237" s="66"/>
      <c r="K237" s="66"/>
      <c r="L237" s="105"/>
      <c r="M237" s="8"/>
      <c r="N237" s="91"/>
      <c r="O237" s="10"/>
      <c r="P237" s="10"/>
      <c r="Q237" s="11"/>
      <c r="R237" s="12"/>
      <c r="X237" s="98"/>
      <c r="Y237" s="96"/>
      <c r="Z237" s="96"/>
      <c r="AA237" s="96"/>
      <c r="AB237" s="96"/>
      <c r="AC237" s="97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</row>
    <row r="238" spans="1:40" ht="22.5" customHeight="1" x14ac:dyDescent="0.55000000000000004">
      <c r="A238" s="5">
        <v>1000</v>
      </c>
      <c r="B238" s="52" t="s">
        <v>66</v>
      </c>
      <c r="C238" s="63"/>
      <c r="D238" s="119"/>
      <c r="E238" s="64"/>
      <c r="F238" s="64"/>
      <c r="G238" s="64"/>
      <c r="H238" s="66"/>
      <c r="I238" s="66"/>
      <c r="J238" s="66"/>
      <c r="K238" s="66"/>
      <c r="L238" s="105"/>
      <c r="M238" s="8"/>
      <c r="N238" s="91"/>
      <c r="O238" s="10"/>
      <c r="P238" s="10"/>
      <c r="Q238" s="11"/>
      <c r="R238" s="12"/>
      <c r="X238" s="98"/>
      <c r="Y238" s="96"/>
      <c r="Z238" s="96"/>
      <c r="AA238" s="96"/>
      <c r="AB238" s="96"/>
      <c r="AC238" s="97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</row>
    <row r="239" spans="1:40" ht="22.5" customHeight="1" x14ac:dyDescent="0.55000000000000004">
      <c r="A239" s="5">
        <v>1000</v>
      </c>
      <c r="B239" s="52" t="s">
        <v>66</v>
      </c>
      <c r="C239" s="63"/>
      <c r="D239" s="64"/>
      <c r="E239" s="64"/>
      <c r="F239" s="64"/>
      <c r="G239" s="64"/>
      <c r="H239" s="66"/>
      <c r="I239" s="66"/>
      <c r="J239" s="66"/>
      <c r="K239" s="66"/>
      <c r="L239" s="105"/>
      <c r="M239" s="8"/>
      <c r="N239" s="91"/>
      <c r="O239" s="10"/>
      <c r="P239" s="10"/>
      <c r="Q239" s="11"/>
      <c r="R239" s="12"/>
      <c r="X239" s="98"/>
      <c r="Y239" s="96"/>
      <c r="Z239" s="96"/>
      <c r="AA239" s="96"/>
      <c r="AB239" s="96"/>
      <c r="AC239" s="97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</row>
    <row r="240" spans="1:40" ht="22.5" customHeight="1" x14ac:dyDescent="0.55000000000000004">
      <c r="A240" s="5">
        <v>1000</v>
      </c>
      <c r="B240" s="52" t="s">
        <v>66</v>
      </c>
      <c r="C240" s="63"/>
      <c r="D240" s="64"/>
      <c r="E240" s="64"/>
      <c r="F240" s="64"/>
      <c r="G240" s="64"/>
      <c r="H240" s="66"/>
      <c r="I240" s="66"/>
      <c r="J240" s="66"/>
      <c r="K240" s="66"/>
      <c r="L240" s="105"/>
      <c r="M240" s="8"/>
      <c r="N240" s="91"/>
      <c r="O240" s="10"/>
      <c r="P240" s="10"/>
      <c r="Q240" s="11"/>
      <c r="R240" s="12"/>
      <c r="X240" s="98"/>
      <c r="Y240" s="96"/>
      <c r="Z240" s="96"/>
      <c r="AA240" s="96"/>
      <c r="AB240" s="96"/>
      <c r="AC240" s="97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</row>
    <row r="241" spans="1:40" ht="22.5" customHeight="1" x14ac:dyDescent="0.55000000000000004">
      <c r="A241" s="5">
        <v>1000</v>
      </c>
      <c r="B241" s="52" t="s">
        <v>66</v>
      </c>
      <c r="C241" s="63"/>
      <c r="D241" s="64"/>
      <c r="E241" s="64"/>
      <c r="F241" s="64"/>
      <c r="G241" s="64"/>
      <c r="H241" s="66"/>
      <c r="I241" s="66"/>
      <c r="J241" s="66"/>
      <c r="K241" s="66"/>
      <c r="L241" s="105"/>
      <c r="M241" s="8"/>
      <c r="N241" s="90"/>
      <c r="O241" s="10"/>
      <c r="P241" s="10"/>
      <c r="Q241" s="11"/>
      <c r="R241" s="12"/>
      <c r="X241" s="98"/>
      <c r="Y241" s="96"/>
      <c r="Z241" s="96"/>
      <c r="AA241" s="96"/>
      <c r="AB241" s="96"/>
      <c r="AC241" s="97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</row>
    <row r="242" spans="1:40" ht="22.5" customHeight="1" x14ac:dyDescent="0.55000000000000004">
      <c r="A242" s="5">
        <v>1000</v>
      </c>
      <c r="B242" s="52" t="s">
        <v>66</v>
      </c>
      <c r="C242" s="63"/>
      <c r="D242" s="64"/>
      <c r="E242" s="64"/>
      <c r="F242" s="64"/>
      <c r="G242" s="64"/>
      <c r="H242" s="66"/>
      <c r="I242" s="66"/>
      <c r="J242" s="66"/>
      <c r="K242" s="66"/>
      <c r="L242" s="105"/>
      <c r="M242" s="8"/>
      <c r="N242" s="90"/>
      <c r="O242" s="10"/>
      <c r="P242" s="10"/>
      <c r="Q242" s="11"/>
      <c r="R242" s="12"/>
      <c r="X242" s="98"/>
      <c r="Y242" s="96"/>
      <c r="Z242" s="96"/>
      <c r="AA242" s="96"/>
      <c r="AB242" s="96"/>
      <c r="AC242" s="97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</row>
    <row r="243" spans="1:40" ht="22.5" customHeight="1" x14ac:dyDescent="0.55000000000000004">
      <c r="A243" s="5">
        <v>1000</v>
      </c>
      <c r="B243" s="52" t="s">
        <v>66</v>
      </c>
      <c r="C243" s="63"/>
      <c r="D243" s="64"/>
      <c r="E243" s="64"/>
      <c r="F243" s="64"/>
      <c r="G243" s="64"/>
      <c r="H243" s="66"/>
      <c r="I243" s="66"/>
      <c r="J243" s="66"/>
      <c r="K243" s="66"/>
      <c r="L243" s="105"/>
      <c r="M243" s="8"/>
      <c r="N243" s="90"/>
      <c r="O243" s="10"/>
      <c r="P243" s="10"/>
      <c r="Q243" s="11"/>
      <c r="R243" s="12"/>
      <c r="X243" s="98"/>
      <c r="Y243" s="96"/>
      <c r="Z243" s="96"/>
      <c r="AA243" s="96"/>
      <c r="AB243" s="96"/>
      <c r="AC243" s="97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</row>
    <row r="244" spans="1:40" ht="22.5" customHeight="1" x14ac:dyDescent="0.55000000000000004">
      <c r="A244" s="5">
        <v>1000</v>
      </c>
      <c r="B244" s="52" t="s">
        <v>66</v>
      </c>
      <c r="C244" s="63"/>
      <c r="D244" s="64"/>
      <c r="E244" s="64"/>
      <c r="F244" s="64"/>
      <c r="G244" s="64"/>
      <c r="H244" s="66"/>
      <c r="I244" s="66"/>
      <c r="J244" s="66"/>
      <c r="K244" s="66"/>
      <c r="L244" s="105"/>
      <c r="M244" s="8"/>
      <c r="N244" s="90"/>
      <c r="O244" s="10"/>
      <c r="P244" s="10"/>
      <c r="Q244" s="11"/>
      <c r="R244" s="12"/>
      <c r="X244" s="98"/>
      <c r="Y244" s="96"/>
      <c r="Z244" s="96"/>
      <c r="AA244" s="96"/>
      <c r="AB244" s="96"/>
      <c r="AC244" s="97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</row>
    <row r="245" spans="1:40" ht="22.5" customHeight="1" x14ac:dyDescent="0.55000000000000004">
      <c r="A245" s="5">
        <v>1000</v>
      </c>
      <c r="B245" s="52" t="s">
        <v>66</v>
      </c>
      <c r="C245" s="63"/>
      <c r="D245" s="64"/>
      <c r="E245" s="64"/>
      <c r="F245" s="64"/>
      <c r="G245" s="64"/>
      <c r="H245" s="66"/>
      <c r="I245" s="66"/>
      <c r="J245" s="66"/>
      <c r="K245" s="66"/>
      <c r="L245" s="105"/>
      <c r="M245" s="8"/>
      <c r="N245" s="90"/>
      <c r="O245" s="10"/>
      <c r="P245" s="10"/>
      <c r="Q245" s="11"/>
      <c r="R245" s="12"/>
      <c r="X245" s="98"/>
      <c r="Y245" s="96"/>
      <c r="Z245" s="96"/>
      <c r="AA245" s="96"/>
      <c r="AB245" s="96"/>
      <c r="AC245" s="97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</row>
    <row r="246" spans="1:40" ht="22.5" customHeight="1" x14ac:dyDescent="0.55000000000000004">
      <c r="A246" s="5">
        <v>1000</v>
      </c>
      <c r="B246" s="52" t="s">
        <v>66</v>
      </c>
      <c r="C246" s="63"/>
      <c r="D246" s="64"/>
      <c r="E246" s="64"/>
      <c r="F246" s="64"/>
      <c r="G246" s="64"/>
      <c r="H246" s="66"/>
      <c r="I246" s="66"/>
      <c r="J246" s="66"/>
      <c r="K246" s="66"/>
      <c r="L246" s="105"/>
      <c r="M246" s="8"/>
      <c r="N246" s="90"/>
      <c r="O246" s="10"/>
      <c r="P246" s="10"/>
      <c r="Q246" s="11"/>
      <c r="R246" s="12"/>
      <c r="X246" s="98"/>
      <c r="Y246" s="96"/>
      <c r="Z246" s="96"/>
      <c r="AA246" s="96"/>
      <c r="AB246" s="96"/>
      <c r="AC246" s="97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</row>
    <row r="247" spans="1:40" ht="22.5" customHeight="1" x14ac:dyDescent="0.55000000000000004">
      <c r="A247" s="5">
        <v>1000</v>
      </c>
      <c r="B247" s="52" t="s">
        <v>66</v>
      </c>
      <c r="C247" s="63"/>
      <c r="D247" s="64"/>
      <c r="E247" s="64"/>
      <c r="F247" s="64"/>
      <c r="G247" s="64"/>
      <c r="H247" s="66"/>
      <c r="I247" s="66"/>
      <c r="J247" s="66"/>
      <c r="K247" s="66"/>
      <c r="L247" s="105"/>
      <c r="M247" s="8"/>
      <c r="N247" s="90"/>
      <c r="O247" s="10"/>
      <c r="P247" s="10"/>
      <c r="Q247" s="11"/>
      <c r="R247" s="12"/>
      <c r="X247" s="98"/>
      <c r="Y247" s="96"/>
      <c r="Z247" s="96"/>
      <c r="AA247" s="96"/>
      <c r="AB247" s="96"/>
      <c r="AC247" s="97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</row>
    <row r="248" spans="1:40" ht="22.5" customHeight="1" x14ac:dyDescent="0.55000000000000004">
      <c r="A248" s="5">
        <v>1000</v>
      </c>
      <c r="B248" s="52" t="s">
        <v>66</v>
      </c>
      <c r="C248" s="63"/>
      <c r="D248" s="64"/>
      <c r="E248" s="64"/>
      <c r="F248" s="64"/>
      <c r="G248" s="64"/>
      <c r="H248" s="66"/>
      <c r="I248" s="66"/>
      <c r="J248" s="66"/>
      <c r="K248" s="66"/>
      <c r="L248" s="105"/>
      <c r="M248" s="8"/>
      <c r="N248" s="9"/>
      <c r="O248" s="10"/>
      <c r="P248" s="10"/>
      <c r="Q248" s="11"/>
      <c r="R248" s="12"/>
      <c r="X248" s="98"/>
      <c r="Y248" s="96"/>
      <c r="Z248" s="96"/>
      <c r="AA248" s="96"/>
      <c r="AB248" s="96"/>
      <c r="AC248" s="97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</row>
    <row r="249" spans="1:40" ht="22.5" customHeight="1" x14ac:dyDescent="0.55000000000000004">
      <c r="A249" s="5">
        <v>1000</v>
      </c>
      <c r="B249" s="52" t="s">
        <v>66</v>
      </c>
      <c r="C249" s="63"/>
      <c r="D249" s="64"/>
      <c r="E249" s="64"/>
      <c r="F249" s="64"/>
      <c r="G249" s="64"/>
      <c r="H249" s="66"/>
      <c r="I249" s="66"/>
      <c r="J249" s="66"/>
      <c r="K249" s="66"/>
      <c r="L249" s="105"/>
      <c r="M249" s="8"/>
      <c r="N249" s="9"/>
      <c r="O249" s="10"/>
      <c r="P249" s="10"/>
      <c r="Q249" s="11"/>
      <c r="R249" s="12"/>
      <c r="X249" s="98"/>
      <c r="Y249" s="96"/>
      <c r="Z249" s="96"/>
      <c r="AA249" s="96"/>
      <c r="AB249" s="96"/>
      <c r="AC249" s="97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</row>
    <row r="250" spans="1:40" ht="22.5" customHeight="1" x14ac:dyDescent="0.55000000000000004">
      <c r="A250" s="5">
        <v>1000</v>
      </c>
      <c r="B250" s="52" t="s">
        <v>66</v>
      </c>
      <c r="C250" s="63"/>
      <c r="D250" s="64"/>
      <c r="E250" s="64"/>
      <c r="F250" s="64"/>
      <c r="G250" s="64"/>
      <c r="H250" s="66"/>
      <c r="I250" s="66"/>
      <c r="J250" s="66"/>
      <c r="K250" s="66"/>
      <c r="L250" s="105"/>
      <c r="M250" s="8"/>
      <c r="N250" s="9"/>
      <c r="O250" s="10"/>
      <c r="P250" s="10"/>
      <c r="Q250" s="11"/>
      <c r="R250" s="12"/>
      <c r="X250" s="98"/>
      <c r="Y250" s="96"/>
      <c r="Z250" s="96"/>
      <c r="AA250" s="96"/>
      <c r="AB250" s="96"/>
      <c r="AC250" s="97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</row>
    <row r="251" spans="1:40" ht="22.5" customHeight="1" x14ac:dyDescent="0.55000000000000004">
      <c r="A251" s="5">
        <v>1000</v>
      </c>
      <c r="B251" s="52" t="s">
        <v>66</v>
      </c>
      <c r="C251" s="63"/>
      <c r="D251" s="64"/>
      <c r="E251" s="64"/>
      <c r="F251" s="64"/>
      <c r="G251" s="64"/>
      <c r="H251" s="66"/>
      <c r="I251" s="66"/>
      <c r="J251" s="66"/>
      <c r="K251" s="66"/>
      <c r="L251" s="105"/>
      <c r="M251" s="8"/>
      <c r="N251" s="9"/>
      <c r="O251" s="10"/>
      <c r="P251" s="10"/>
      <c r="Q251" s="11"/>
      <c r="R251" s="12"/>
      <c r="X251" s="98"/>
      <c r="Y251" s="96"/>
      <c r="Z251" s="96"/>
      <c r="AA251" s="96"/>
      <c r="AB251" s="96"/>
      <c r="AC251" s="97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</row>
    <row r="252" spans="1:40" ht="22.5" customHeight="1" x14ac:dyDescent="0.55000000000000004">
      <c r="A252" s="5">
        <v>1000</v>
      </c>
      <c r="B252" s="52" t="s">
        <v>66</v>
      </c>
      <c r="C252" s="63"/>
      <c r="D252" s="64"/>
      <c r="E252" s="64"/>
      <c r="F252" s="64"/>
      <c r="G252" s="64"/>
      <c r="H252" s="66"/>
      <c r="I252" s="66"/>
      <c r="J252" s="66"/>
      <c r="K252" s="66"/>
      <c r="L252" s="105"/>
      <c r="M252" s="8"/>
      <c r="N252" s="90"/>
      <c r="O252" s="10"/>
      <c r="P252" s="10"/>
      <c r="Q252" s="11"/>
      <c r="R252" s="12"/>
      <c r="X252" s="98"/>
      <c r="Y252" s="96"/>
      <c r="Z252" s="96"/>
      <c r="AA252" s="96"/>
      <c r="AB252" s="96"/>
      <c r="AC252" s="97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</row>
    <row r="253" spans="1:40" ht="22.5" customHeight="1" x14ac:dyDescent="0.55000000000000004">
      <c r="A253" s="5">
        <v>1000</v>
      </c>
      <c r="B253" s="52" t="s">
        <v>66</v>
      </c>
      <c r="C253" s="63"/>
      <c r="D253" s="64"/>
      <c r="E253" s="64"/>
      <c r="F253" s="64"/>
      <c r="G253" s="64"/>
      <c r="H253" s="66"/>
      <c r="I253" s="66"/>
      <c r="J253" s="66"/>
      <c r="K253" s="66"/>
      <c r="L253" s="105"/>
      <c r="M253" s="8"/>
      <c r="N253" s="90"/>
      <c r="O253" s="10"/>
      <c r="P253" s="10"/>
      <c r="Q253" s="11"/>
      <c r="R253" s="12"/>
      <c r="X253" s="98"/>
      <c r="Y253" s="96"/>
      <c r="Z253" s="96"/>
      <c r="AA253" s="96"/>
      <c r="AB253" s="96"/>
      <c r="AC253" s="97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</row>
    <row r="254" spans="1:40" ht="22.5" customHeight="1" x14ac:dyDescent="0.55000000000000004">
      <c r="A254" s="5">
        <v>1000</v>
      </c>
      <c r="B254" s="52" t="s">
        <v>66</v>
      </c>
      <c r="C254" s="63"/>
      <c r="D254" s="64"/>
      <c r="E254" s="64"/>
      <c r="F254" s="64"/>
      <c r="G254" s="64"/>
      <c r="H254" s="66"/>
      <c r="I254" s="66"/>
      <c r="J254" s="66"/>
      <c r="K254" s="66"/>
      <c r="L254" s="105"/>
      <c r="M254" s="8"/>
      <c r="N254" s="9"/>
      <c r="O254" s="10"/>
      <c r="P254" s="10"/>
      <c r="Q254" s="11"/>
      <c r="R254" s="12"/>
      <c r="X254" s="98"/>
      <c r="Y254" s="96"/>
      <c r="Z254" s="96"/>
      <c r="AA254" s="96"/>
      <c r="AB254" s="96"/>
      <c r="AC254" s="97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98"/>
    </row>
    <row r="255" spans="1:40" ht="22.5" customHeight="1" x14ac:dyDescent="0.55000000000000004">
      <c r="A255" s="5">
        <v>1000</v>
      </c>
      <c r="B255" s="52" t="s">
        <v>66</v>
      </c>
      <c r="C255" s="63"/>
      <c r="D255" s="64"/>
      <c r="E255" s="64"/>
      <c r="F255" s="64"/>
      <c r="G255" s="64"/>
      <c r="H255" s="66"/>
      <c r="I255" s="66"/>
      <c r="J255" s="66"/>
      <c r="K255" s="66"/>
      <c r="L255" s="105"/>
      <c r="M255" s="8"/>
      <c r="N255" s="9"/>
      <c r="O255" s="10"/>
      <c r="P255" s="10"/>
      <c r="Q255" s="11"/>
      <c r="R255" s="12"/>
      <c r="X255" s="98"/>
      <c r="Y255" s="96"/>
      <c r="Z255" s="96"/>
      <c r="AA255" s="96"/>
      <c r="AB255" s="96"/>
      <c r="AC255" s="97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</row>
    <row r="256" spans="1:40" ht="22.5" customHeight="1" x14ac:dyDescent="0.55000000000000004">
      <c r="A256" s="5">
        <v>1000</v>
      </c>
      <c r="B256" s="52" t="s">
        <v>66</v>
      </c>
      <c r="C256" s="63"/>
      <c r="D256" s="64"/>
      <c r="E256" s="64"/>
      <c r="F256" s="64"/>
      <c r="G256" s="64"/>
      <c r="H256" s="66"/>
      <c r="I256" s="66"/>
      <c r="J256" s="66"/>
      <c r="K256" s="66"/>
      <c r="L256" s="105"/>
      <c r="M256" s="8"/>
      <c r="N256" s="9"/>
      <c r="O256" s="10"/>
      <c r="P256" s="10"/>
      <c r="Q256" s="11"/>
      <c r="R256" s="12"/>
      <c r="X256" s="98"/>
      <c r="Y256" s="96"/>
      <c r="Z256" s="96"/>
      <c r="AA256" s="96"/>
      <c r="AB256" s="96"/>
      <c r="AC256" s="97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</row>
    <row r="257" spans="1:40" ht="22.5" customHeight="1" x14ac:dyDescent="0.55000000000000004">
      <c r="A257" s="5">
        <v>1000</v>
      </c>
      <c r="B257" s="52" t="s">
        <v>66</v>
      </c>
      <c r="C257" s="63"/>
      <c r="D257" s="64"/>
      <c r="E257" s="64"/>
      <c r="F257" s="64"/>
      <c r="G257" s="64"/>
      <c r="H257" s="66"/>
      <c r="I257" s="66"/>
      <c r="J257" s="66"/>
      <c r="K257" s="66"/>
      <c r="L257" s="105"/>
      <c r="M257" s="8"/>
      <c r="N257" s="9"/>
      <c r="O257" s="10"/>
      <c r="P257" s="10"/>
      <c r="Q257" s="11"/>
      <c r="R257" s="12"/>
      <c r="X257" s="98"/>
      <c r="Y257" s="96"/>
      <c r="Z257" s="96"/>
      <c r="AA257" s="96"/>
      <c r="AB257" s="96"/>
      <c r="AC257" s="97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</row>
    <row r="258" spans="1:40" ht="22.5" customHeight="1" x14ac:dyDescent="0.55000000000000004">
      <c r="A258" s="5">
        <v>1000</v>
      </c>
      <c r="B258" s="52" t="s">
        <v>66</v>
      </c>
      <c r="C258" s="63"/>
      <c r="D258" s="64"/>
      <c r="E258" s="64"/>
      <c r="F258" s="64"/>
      <c r="G258" s="64"/>
      <c r="H258" s="66"/>
      <c r="I258" s="66"/>
      <c r="J258" s="66"/>
      <c r="K258" s="66"/>
      <c r="L258" s="105"/>
      <c r="M258" s="8"/>
      <c r="N258" s="90"/>
      <c r="O258" s="10"/>
      <c r="P258" s="10"/>
      <c r="Q258" s="11"/>
      <c r="R258" s="12"/>
      <c r="X258" s="98"/>
      <c r="Y258" s="96"/>
      <c r="Z258" s="96"/>
      <c r="AA258" s="96"/>
      <c r="AB258" s="96"/>
      <c r="AC258" s="97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</row>
    <row r="259" spans="1:40" ht="22.5" customHeight="1" x14ac:dyDescent="0.55000000000000004">
      <c r="A259" s="5">
        <v>1000</v>
      </c>
      <c r="B259" s="52" t="s">
        <v>66</v>
      </c>
      <c r="C259" s="63"/>
      <c r="D259" s="64"/>
      <c r="E259" s="64"/>
      <c r="F259" s="64"/>
      <c r="G259" s="64"/>
      <c r="H259" s="66"/>
      <c r="I259" s="66"/>
      <c r="J259" s="66"/>
      <c r="K259" s="66"/>
      <c r="L259" s="105"/>
      <c r="M259" s="8"/>
      <c r="N259" s="90"/>
      <c r="O259" s="10"/>
      <c r="P259" s="10"/>
      <c r="Q259" s="11"/>
      <c r="R259" s="12"/>
      <c r="X259" s="98"/>
      <c r="Y259" s="96"/>
      <c r="Z259" s="96"/>
      <c r="AA259" s="96"/>
      <c r="AB259" s="96"/>
      <c r="AC259" s="97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</row>
    <row r="260" spans="1:40" ht="22.5" customHeight="1" x14ac:dyDescent="0.55000000000000004">
      <c r="A260" s="5">
        <v>1000</v>
      </c>
      <c r="B260" s="52" t="s">
        <v>66</v>
      </c>
      <c r="C260" s="63"/>
      <c r="D260" s="64"/>
      <c r="E260" s="64"/>
      <c r="F260" s="64"/>
      <c r="G260" s="64"/>
      <c r="H260" s="66"/>
      <c r="I260" s="66"/>
      <c r="J260" s="66"/>
      <c r="K260" s="66"/>
      <c r="L260" s="105"/>
      <c r="M260" s="8"/>
      <c r="N260" s="9"/>
      <c r="O260" s="10"/>
      <c r="P260" s="10"/>
      <c r="Q260" s="11"/>
      <c r="R260" s="12"/>
      <c r="X260" s="98"/>
      <c r="Y260" s="96"/>
      <c r="Z260" s="96"/>
      <c r="AA260" s="96"/>
      <c r="AB260" s="96"/>
      <c r="AC260" s="97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</row>
    <row r="261" spans="1:40" ht="22.5" customHeight="1" x14ac:dyDescent="0.55000000000000004">
      <c r="A261" s="5">
        <v>1000</v>
      </c>
      <c r="B261" s="52" t="s">
        <v>66</v>
      </c>
      <c r="C261" s="63"/>
      <c r="D261" s="64"/>
      <c r="E261" s="64"/>
      <c r="F261" s="64"/>
      <c r="G261" s="64"/>
      <c r="H261" s="66"/>
      <c r="I261" s="66"/>
      <c r="J261" s="66"/>
      <c r="K261" s="66"/>
      <c r="L261" s="105"/>
      <c r="M261" s="8"/>
      <c r="N261" s="9"/>
      <c r="O261" s="10"/>
      <c r="P261" s="10"/>
      <c r="Q261" s="11"/>
      <c r="R261" s="12"/>
      <c r="X261" s="98"/>
      <c r="Y261" s="96"/>
      <c r="Z261" s="96"/>
      <c r="AA261" s="96"/>
      <c r="AB261" s="96"/>
      <c r="AC261" s="97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</row>
    <row r="262" spans="1:40" ht="22.5" customHeight="1" x14ac:dyDescent="0.55000000000000004">
      <c r="A262" s="5">
        <v>1000</v>
      </c>
      <c r="B262" s="52" t="s">
        <v>66</v>
      </c>
      <c r="C262" s="63"/>
      <c r="D262" s="64"/>
      <c r="E262" s="64"/>
      <c r="F262" s="64"/>
      <c r="G262" s="64"/>
      <c r="H262" s="66"/>
      <c r="I262" s="66"/>
      <c r="J262" s="66"/>
      <c r="K262" s="66"/>
      <c r="L262" s="105"/>
      <c r="M262" s="8" t="s">
        <v>66</v>
      </c>
      <c r="N262" s="9"/>
      <c r="O262" s="10"/>
      <c r="P262" s="10"/>
      <c r="Q262" s="11"/>
      <c r="R262" s="12"/>
      <c r="X262" s="98"/>
      <c r="Y262" s="96"/>
      <c r="Z262" s="96"/>
      <c r="AA262" s="96"/>
      <c r="AB262" s="96"/>
      <c r="AC262" s="97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</row>
    <row r="263" spans="1:40" ht="22.5" customHeight="1" x14ac:dyDescent="0.55000000000000004">
      <c r="A263" s="5">
        <v>1000</v>
      </c>
      <c r="B263" s="52" t="s">
        <v>66</v>
      </c>
      <c r="C263" s="63"/>
      <c r="D263" s="64"/>
      <c r="E263" s="64"/>
      <c r="F263" s="64"/>
      <c r="G263" s="64"/>
      <c r="H263" s="66"/>
      <c r="I263" s="66"/>
      <c r="J263" s="66"/>
      <c r="K263" s="66"/>
      <c r="L263" s="105"/>
      <c r="M263" s="8" t="s">
        <v>66</v>
      </c>
      <c r="N263" s="9"/>
      <c r="O263" s="10"/>
      <c r="P263" s="10"/>
      <c r="Q263" s="11"/>
      <c r="R263" s="12"/>
      <c r="X263" s="98"/>
      <c r="Y263" s="96"/>
      <c r="Z263" s="96"/>
      <c r="AA263" s="96"/>
      <c r="AB263" s="96"/>
      <c r="AC263" s="97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</row>
    <row r="264" spans="1:40" ht="22.5" customHeight="1" x14ac:dyDescent="0.55000000000000004">
      <c r="A264" s="5">
        <v>1000</v>
      </c>
      <c r="B264" s="52" t="s">
        <v>66</v>
      </c>
      <c r="C264" s="63"/>
      <c r="D264" s="64"/>
      <c r="E264" s="64"/>
      <c r="F264" s="64"/>
      <c r="G264" s="64"/>
      <c r="H264" s="66"/>
      <c r="I264" s="66"/>
      <c r="J264" s="66"/>
      <c r="K264" s="66"/>
      <c r="L264" s="105"/>
      <c r="M264" s="8" t="s">
        <v>66</v>
      </c>
      <c r="N264" s="9"/>
      <c r="O264" s="10"/>
      <c r="P264" s="10"/>
      <c r="Q264" s="11"/>
      <c r="R264" s="12"/>
      <c r="X264" s="98"/>
      <c r="Y264" s="96"/>
      <c r="Z264" s="96"/>
      <c r="AA264" s="96"/>
      <c r="AB264" s="96"/>
      <c r="AC264" s="97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</row>
    <row r="265" spans="1:40" ht="22.5" customHeight="1" x14ac:dyDescent="0.55000000000000004">
      <c r="A265" s="5">
        <v>1000</v>
      </c>
      <c r="B265" s="52" t="s">
        <v>66</v>
      </c>
      <c r="C265" s="63"/>
      <c r="D265" s="64"/>
      <c r="E265" s="64"/>
      <c r="F265" s="64"/>
      <c r="G265" s="64"/>
      <c r="H265" s="66"/>
      <c r="I265" s="66"/>
      <c r="J265" s="66"/>
      <c r="K265" s="66"/>
      <c r="L265" s="105"/>
      <c r="M265" s="8" t="s">
        <v>66</v>
      </c>
      <c r="N265" s="9"/>
      <c r="O265" s="10"/>
      <c r="P265" s="10"/>
      <c r="Q265" s="11"/>
      <c r="R265" s="12"/>
      <c r="X265" s="98"/>
      <c r="Y265" s="96"/>
      <c r="Z265" s="96"/>
      <c r="AA265" s="96"/>
      <c r="AB265" s="96"/>
      <c r="AC265" s="97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</row>
    <row r="266" spans="1:40" ht="22.5" customHeight="1" x14ac:dyDescent="0.55000000000000004">
      <c r="A266" s="5">
        <v>1000</v>
      </c>
      <c r="B266" s="52" t="s">
        <v>66</v>
      </c>
      <c r="C266" s="63"/>
      <c r="D266" s="64"/>
      <c r="E266" s="64"/>
      <c r="F266" s="64"/>
      <c r="G266" s="64"/>
      <c r="H266" s="66"/>
      <c r="I266" s="66"/>
      <c r="J266" s="66"/>
      <c r="K266" s="66"/>
      <c r="L266" s="105"/>
      <c r="M266" s="8" t="s">
        <v>66</v>
      </c>
      <c r="N266" s="90"/>
      <c r="O266" s="10"/>
      <c r="P266" s="10"/>
      <c r="Q266" s="11"/>
      <c r="R266" s="12"/>
      <c r="X266" s="98"/>
      <c r="Y266" s="96"/>
      <c r="Z266" s="96"/>
      <c r="AA266" s="96"/>
      <c r="AB266" s="96"/>
      <c r="AC266" s="97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</row>
    <row r="267" spans="1:40" ht="22.5" customHeight="1" x14ac:dyDescent="0.55000000000000004">
      <c r="A267" s="5">
        <v>1000</v>
      </c>
      <c r="B267" s="52" t="s">
        <v>66</v>
      </c>
      <c r="C267" s="63"/>
      <c r="D267" s="64"/>
      <c r="E267" s="64"/>
      <c r="F267" s="64"/>
      <c r="G267" s="64"/>
      <c r="H267" s="66"/>
      <c r="I267" s="66"/>
      <c r="J267" s="66"/>
      <c r="K267" s="66"/>
      <c r="L267" s="105"/>
      <c r="M267" s="8" t="s">
        <v>66</v>
      </c>
      <c r="N267" s="90"/>
      <c r="O267" s="10"/>
      <c r="P267" s="10"/>
      <c r="Q267" s="11"/>
      <c r="R267" s="12"/>
      <c r="X267" s="98"/>
      <c r="Y267" s="96"/>
      <c r="Z267" s="96"/>
      <c r="AA267" s="96"/>
      <c r="AB267" s="96"/>
      <c r="AC267" s="97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</row>
    <row r="268" spans="1:40" ht="22.5" customHeight="1" x14ac:dyDescent="0.55000000000000004">
      <c r="A268" s="5">
        <v>1000</v>
      </c>
      <c r="B268" s="52" t="s">
        <v>66</v>
      </c>
      <c r="C268" s="63"/>
      <c r="D268" s="64"/>
      <c r="E268" s="64"/>
      <c r="F268" s="64"/>
      <c r="G268" s="64"/>
      <c r="H268" s="66"/>
      <c r="I268" s="66"/>
      <c r="J268" s="66"/>
      <c r="K268" s="66"/>
      <c r="L268" s="105"/>
      <c r="M268" s="8" t="s">
        <v>66</v>
      </c>
      <c r="N268" s="90"/>
      <c r="O268" s="10"/>
      <c r="P268" s="10"/>
      <c r="Q268" s="11"/>
      <c r="R268" s="12"/>
      <c r="X268" s="98"/>
      <c r="Y268" s="96"/>
      <c r="Z268" s="96"/>
      <c r="AA268" s="96"/>
      <c r="AB268" s="96"/>
      <c r="AC268" s="97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</row>
    <row r="269" spans="1:40" ht="22.5" customHeight="1" x14ac:dyDescent="0.55000000000000004">
      <c r="A269" s="5">
        <v>1000</v>
      </c>
      <c r="B269" s="52" t="s">
        <v>66</v>
      </c>
      <c r="C269" s="63"/>
      <c r="D269" s="64"/>
      <c r="E269" s="64"/>
      <c r="F269" s="64"/>
      <c r="G269" s="64"/>
      <c r="H269" s="66"/>
      <c r="I269" s="66"/>
      <c r="J269" s="66"/>
      <c r="K269" s="66"/>
      <c r="L269" s="105"/>
      <c r="M269" s="8" t="s">
        <v>66</v>
      </c>
      <c r="N269" s="90"/>
      <c r="O269" s="10"/>
      <c r="P269" s="10"/>
      <c r="Q269" s="11"/>
      <c r="R269" s="12"/>
      <c r="X269" s="98"/>
      <c r="Y269" s="96"/>
      <c r="Z269" s="96"/>
      <c r="AA269" s="96"/>
      <c r="AB269" s="96"/>
      <c r="AC269" s="97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</row>
    <row r="270" spans="1:40" ht="22.5" customHeight="1" x14ac:dyDescent="0.55000000000000004">
      <c r="A270" s="5">
        <v>1000</v>
      </c>
      <c r="B270" s="52" t="s">
        <v>66</v>
      </c>
      <c r="C270" s="63"/>
      <c r="D270" s="64"/>
      <c r="E270" s="64"/>
      <c r="F270" s="64"/>
      <c r="G270" s="64"/>
      <c r="H270" s="66"/>
      <c r="I270" s="66"/>
      <c r="J270" s="66"/>
      <c r="K270" s="66"/>
      <c r="L270" s="105"/>
      <c r="M270" s="8" t="s">
        <v>66</v>
      </c>
      <c r="N270" s="9"/>
      <c r="O270" s="10"/>
      <c r="P270" s="10"/>
      <c r="Q270" s="11"/>
      <c r="R270" s="12"/>
      <c r="X270" s="98"/>
      <c r="Y270" s="96"/>
      <c r="Z270" s="96"/>
      <c r="AA270" s="96"/>
      <c r="AB270" s="96"/>
      <c r="AC270" s="97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</row>
    <row r="271" spans="1:40" ht="22.5" customHeight="1" x14ac:dyDescent="0.55000000000000004">
      <c r="A271" s="5">
        <v>1000</v>
      </c>
      <c r="B271" s="52" t="s">
        <v>66</v>
      </c>
      <c r="C271" s="63"/>
      <c r="D271" s="64"/>
      <c r="E271" s="64"/>
      <c r="F271" s="64"/>
      <c r="G271" s="64"/>
      <c r="H271" s="66"/>
      <c r="I271" s="66"/>
      <c r="J271" s="66"/>
      <c r="K271" s="66"/>
      <c r="L271" s="105"/>
      <c r="M271" s="8" t="s">
        <v>66</v>
      </c>
      <c r="N271" s="9"/>
      <c r="O271" s="10"/>
      <c r="P271" s="10"/>
      <c r="Q271" s="11"/>
      <c r="R271" s="12"/>
      <c r="X271" s="98"/>
      <c r="Y271" s="96"/>
      <c r="Z271" s="96"/>
      <c r="AA271" s="96"/>
      <c r="AB271" s="96"/>
      <c r="AC271" s="97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</row>
    <row r="272" spans="1:40" ht="22.5" customHeight="1" x14ac:dyDescent="0.55000000000000004">
      <c r="A272" s="5">
        <v>1000</v>
      </c>
      <c r="B272" s="52" t="s">
        <v>66</v>
      </c>
      <c r="C272" s="63"/>
      <c r="D272" s="64"/>
      <c r="E272" s="64"/>
      <c r="F272" s="64"/>
      <c r="G272" s="64"/>
      <c r="H272" s="66"/>
      <c r="I272" s="66"/>
      <c r="J272" s="66"/>
      <c r="K272" s="66"/>
      <c r="L272" s="105"/>
      <c r="M272" s="8" t="s">
        <v>66</v>
      </c>
      <c r="N272" s="9"/>
      <c r="O272" s="10"/>
      <c r="P272" s="10"/>
      <c r="Q272" s="11"/>
      <c r="R272" s="12"/>
      <c r="X272" s="98"/>
      <c r="Y272" s="96"/>
      <c r="Z272" s="96"/>
      <c r="AA272" s="96"/>
      <c r="AB272" s="96"/>
      <c r="AC272" s="97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</row>
    <row r="273" spans="1:40" ht="22.5" customHeight="1" x14ac:dyDescent="0.55000000000000004">
      <c r="A273" s="5">
        <v>1000</v>
      </c>
      <c r="B273" s="52" t="s">
        <v>66</v>
      </c>
      <c r="C273" s="63"/>
      <c r="D273" s="64"/>
      <c r="E273" s="64"/>
      <c r="F273" s="64"/>
      <c r="G273" s="64"/>
      <c r="H273" s="66"/>
      <c r="I273" s="66"/>
      <c r="J273" s="66"/>
      <c r="K273" s="66"/>
      <c r="L273" s="105"/>
      <c r="M273" s="8" t="s">
        <v>66</v>
      </c>
      <c r="N273" s="9"/>
      <c r="O273" s="10"/>
      <c r="P273" s="10"/>
      <c r="Q273" s="11"/>
      <c r="R273" s="12"/>
      <c r="X273" s="98"/>
      <c r="Y273" s="96"/>
      <c r="Z273" s="96"/>
      <c r="AA273" s="96"/>
      <c r="AB273" s="96"/>
      <c r="AC273" s="97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</row>
    <row r="274" spans="1:40" ht="22.5" customHeight="1" x14ac:dyDescent="0.55000000000000004">
      <c r="A274" s="5">
        <v>1000</v>
      </c>
      <c r="B274" s="52" t="s">
        <v>66</v>
      </c>
      <c r="C274" s="63"/>
      <c r="D274" s="64"/>
      <c r="E274" s="64"/>
      <c r="F274" s="64"/>
      <c r="G274" s="64"/>
      <c r="H274" s="66"/>
      <c r="I274" s="66"/>
      <c r="J274" s="66"/>
      <c r="K274" s="66"/>
      <c r="L274" s="105"/>
      <c r="M274" s="8" t="s">
        <v>66</v>
      </c>
      <c r="N274" s="9"/>
      <c r="O274" s="10"/>
      <c r="P274" s="10"/>
      <c r="Q274" s="11"/>
      <c r="R274" s="12"/>
      <c r="X274" s="98"/>
      <c r="Y274" s="96"/>
      <c r="Z274" s="96"/>
      <c r="AA274" s="96"/>
      <c r="AB274" s="96"/>
      <c r="AC274" s="97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</row>
    <row r="275" spans="1:40" ht="22.5" customHeight="1" x14ac:dyDescent="0.55000000000000004">
      <c r="A275" s="5">
        <v>1000</v>
      </c>
      <c r="B275" s="52" t="s">
        <v>66</v>
      </c>
      <c r="C275" s="63"/>
      <c r="D275" s="64"/>
      <c r="E275" s="64"/>
      <c r="F275" s="64"/>
      <c r="G275" s="64"/>
      <c r="H275" s="66"/>
      <c r="I275" s="66"/>
      <c r="J275" s="66"/>
      <c r="K275" s="66"/>
      <c r="L275" s="105"/>
      <c r="M275" s="8" t="s">
        <v>66</v>
      </c>
      <c r="N275" s="9"/>
      <c r="O275" s="10"/>
      <c r="P275" s="10"/>
      <c r="Q275" s="11"/>
      <c r="R275" s="12"/>
      <c r="X275" s="98"/>
      <c r="Y275" s="96"/>
      <c r="Z275" s="96"/>
      <c r="AA275" s="96"/>
      <c r="AB275" s="96"/>
      <c r="AC275" s="97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</row>
    <row r="276" spans="1:40" ht="22.5" customHeight="1" x14ac:dyDescent="0.55000000000000004">
      <c r="A276" s="5">
        <v>1000</v>
      </c>
      <c r="B276" s="52" t="s">
        <v>66</v>
      </c>
      <c r="C276" s="63"/>
      <c r="D276" s="64"/>
      <c r="E276" s="64"/>
      <c r="F276" s="64"/>
      <c r="G276" s="64"/>
      <c r="H276" s="66"/>
      <c r="I276" s="66"/>
      <c r="J276" s="66"/>
      <c r="K276" s="66"/>
      <c r="L276" s="105"/>
      <c r="M276" s="8" t="s">
        <v>66</v>
      </c>
      <c r="N276" s="9"/>
      <c r="O276" s="10"/>
      <c r="P276" s="10"/>
      <c r="Q276" s="11"/>
      <c r="R276" s="12"/>
      <c r="X276" s="98"/>
      <c r="Y276" s="96"/>
      <c r="Z276" s="96"/>
      <c r="AA276" s="96"/>
      <c r="AB276" s="96"/>
      <c r="AC276" s="97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</row>
    <row r="277" spans="1:40" ht="22.5" customHeight="1" x14ac:dyDescent="0.55000000000000004">
      <c r="A277" s="5">
        <v>1000</v>
      </c>
      <c r="B277" s="52" t="s">
        <v>66</v>
      </c>
      <c r="C277" s="63"/>
      <c r="D277" s="64"/>
      <c r="E277" s="64"/>
      <c r="F277" s="64"/>
      <c r="G277" s="64"/>
      <c r="H277" s="66"/>
      <c r="I277" s="66"/>
      <c r="J277" s="66"/>
      <c r="K277" s="66"/>
      <c r="L277" s="105"/>
      <c r="M277" s="8" t="s">
        <v>66</v>
      </c>
      <c r="N277" s="9"/>
      <c r="O277" s="10"/>
      <c r="P277" s="10"/>
      <c r="Q277" s="11"/>
      <c r="R277" s="12"/>
      <c r="X277" s="98"/>
      <c r="Y277" s="96"/>
      <c r="Z277" s="96"/>
      <c r="AA277" s="96"/>
      <c r="AB277" s="96"/>
      <c r="AC277" s="97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</row>
    <row r="278" spans="1:40" ht="22.5" customHeight="1" x14ac:dyDescent="0.55000000000000004">
      <c r="A278" s="5">
        <v>1000</v>
      </c>
      <c r="B278" s="52" t="s">
        <v>66</v>
      </c>
      <c r="C278" s="63"/>
      <c r="D278" s="64"/>
      <c r="E278" s="64"/>
      <c r="F278" s="64"/>
      <c r="G278" s="64"/>
      <c r="H278" s="66"/>
      <c r="I278" s="66"/>
      <c r="J278" s="66"/>
      <c r="K278" s="66"/>
      <c r="L278" s="105"/>
      <c r="M278" s="8"/>
      <c r="N278" s="9"/>
      <c r="O278" s="10"/>
      <c r="P278" s="10"/>
      <c r="Q278" s="11"/>
      <c r="R278" s="12"/>
      <c r="X278" s="98"/>
      <c r="Y278" s="96"/>
      <c r="Z278" s="96"/>
      <c r="AA278" s="96"/>
      <c r="AB278" s="96"/>
      <c r="AC278" s="97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</row>
    <row r="279" spans="1:40" ht="22.5" customHeight="1" x14ac:dyDescent="0.55000000000000004">
      <c r="A279" s="5">
        <v>1000</v>
      </c>
      <c r="B279" s="52" t="s">
        <v>66</v>
      </c>
      <c r="C279" s="63"/>
      <c r="D279" s="64"/>
      <c r="E279" s="64"/>
      <c r="F279" s="64"/>
      <c r="G279" s="64"/>
      <c r="H279" s="66"/>
      <c r="I279" s="66"/>
      <c r="J279" s="66"/>
      <c r="K279" s="66"/>
      <c r="L279" s="105"/>
      <c r="M279" s="8"/>
      <c r="N279" s="9"/>
      <c r="O279" s="10"/>
      <c r="P279" s="10"/>
      <c r="Q279" s="11"/>
      <c r="R279" s="43"/>
      <c r="X279" s="98"/>
      <c r="Y279" s="96"/>
      <c r="Z279" s="96"/>
      <c r="AA279" s="96"/>
      <c r="AB279" s="96"/>
      <c r="AC279" s="97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</row>
    <row r="280" spans="1:40" ht="22.5" customHeight="1" x14ac:dyDescent="0.55000000000000004">
      <c r="A280" s="5">
        <v>1000</v>
      </c>
      <c r="B280" s="52" t="s">
        <v>66</v>
      </c>
      <c r="C280" s="63"/>
      <c r="D280" s="64"/>
      <c r="E280" s="64"/>
      <c r="F280" s="64"/>
      <c r="G280" s="64"/>
      <c r="H280" s="66"/>
      <c r="I280" s="66"/>
      <c r="J280" s="66"/>
      <c r="K280" s="66"/>
      <c r="L280" s="105"/>
      <c r="M280" s="8"/>
      <c r="N280" s="9"/>
      <c r="O280" s="10"/>
      <c r="P280" s="10"/>
      <c r="Q280" s="11"/>
      <c r="R280" s="43"/>
      <c r="S280" s="3"/>
      <c r="T280" s="3"/>
      <c r="U280" s="3"/>
      <c r="V280" s="3"/>
      <c r="X280" s="98"/>
      <c r="Y280" s="96"/>
      <c r="Z280" s="96"/>
      <c r="AA280" s="98"/>
      <c r="AB280" s="96"/>
      <c r="AC280" s="97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</row>
    <row r="281" spans="1:40" ht="22.5" customHeight="1" x14ac:dyDescent="0.55000000000000004">
      <c r="A281" s="5">
        <v>1000</v>
      </c>
      <c r="B281" s="52" t="s">
        <v>66</v>
      </c>
      <c r="C281" s="63"/>
      <c r="D281" s="64"/>
      <c r="E281" s="64"/>
      <c r="F281" s="64"/>
      <c r="G281" s="64"/>
      <c r="H281" s="65"/>
      <c r="I281" s="66"/>
      <c r="J281" s="66"/>
      <c r="K281" s="66"/>
      <c r="L281" s="105"/>
      <c r="M281" s="8"/>
      <c r="N281" s="16"/>
      <c r="O281" s="10"/>
      <c r="P281" s="10"/>
      <c r="Q281" s="11"/>
      <c r="R281" s="43"/>
      <c r="S281" s="3"/>
      <c r="T281" s="3"/>
      <c r="U281" s="3"/>
      <c r="V281" s="3"/>
      <c r="X281" s="98"/>
      <c r="Y281" s="96"/>
      <c r="Z281" s="96"/>
      <c r="AA281" s="98"/>
      <c r="AB281" s="96"/>
      <c r="AC281" s="97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</row>
    <row r="282" spans="1:40" ht="22.5" customHeight="1" x14ac:dyDescent="0.55000000000000004">
      <c r="A282" s="5">
        <v>1000</v>
      </c>
      <c r="B282" s="52" t="s">
        <v>66</v>
      </c>
      <c r="C282" s="63"/>
      <c r="D282" s="64"/>
      <c r="E282" s="64"/>
      <c r="F282" s="66"/>
      <c r="G282" s="66"/>
      <c r="H282" s="66"/>
      <c r="I282" s="66"/>
      <c r="J282" s="66"/>
      <c r="K282" s="66"/>
      <c r="L282" s="105"/>
      <c r="M282" s="8"/>
      <c r="N282" s="9"/>
      <c r="O282" s="10"/>
      <c r="P282" s="10"/>
      <c r="Q282" s="11"/>
      <c r="R282" s="43"/>
      <c r="S282" s="3"/>
      <c r="T282" s="3"/>
      <c r="U282" s="3"/>
      <c r="V282" s="3"/>
      <c r="X282" s="98"/>
      <c r="Y282" s="96"/>
      <c r="Z282" s="96"/>
      <c r="AA282" s="98"/>
      <c r="AB282" s="96"/>
      <c r="AC282" s="97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</row>
    <row r="283" spans="1:40" ht="22.5" customHeight="1" x14ac:dyDescent="0.55000000000000004">
      <c r="A283" s="5">
        <v>1000</v>
      </c>
      <c r="B283" s="52" t="s">
        <v>66</v>
      </c>
      <c r="C283" s="63"/>
      <c r="D283" s="64"/>
      <c r="E283" s="64"/>
      <c r="F283" s="65"/>
      <c r="G283" s="66"/>
      <c r="H283" s="66"/>
      <c r="I283" s="66"/>
      <c r="J283" s="66"/>
      <c r="K283" s="66"/>
      <c r="L283" s="105"/>
      <c r="M283" s="8"/>
      <c r="N283" s="9"/>
      <c r="O283" s="10"/>
      <c r="P283" s="10"/>
      <c r="Q283" s="11"/>
      <c r="R283" s="43"/>
      <c r="S283" s="3"/>
      <c r="T283" s="3"/>
      <c r="U283" s="3"/>
      <c r="V283" s="3"/>
      <c r="X283" s="98"/>
      <c r="Y283" s="96"/>
      <c r="Z283" s="96"/>
      <c r="AA283" s="98"/>
      <c r="AB283" s="96"/>
      <c r="AC283" s="97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</row>
    <row r="284" spans="1:40" ht="22.5" customHeight="1" x14ac:dyDescent="0.55000000000000004">
      <c r="A284" s="5">
        <v>1000</v>
      </c>
      <c r="B284" s="52" t="s">
        <v>66</v>
      </c>
      <c r="C284" s="63"/>
      <c r="D284" s="64"/>
      <c r="E284" s="64"/>
      <c r="F284" s="65"/>
      <c r="G284" s="66"/>
      <c r="H284" s="66"/>
      <c r="I284" s="66"/>
      <c r="J284" s="66"/>
      <c r="K284" s="66"/>
      <c r="L284" s="105"/>
      <c r="M284" s="8"/>
      <c r="N284" s="9"/>
      <c r="O284" s="10"/>
      <c r="P284" s="10"/>
      <c r="Q284" s="11"/>
      <c r="R284" s="43"/>
      <c r="S284" s="3"/>
      <c r="T284" s="3"/>
      <c r="U284" s="3"/>
      <c r="V284" s="3"/>
      <c r="X284" s="98"/>
      <c r="Y284" s="96"/>
      <c r="Z284" s="96"/>
      <c r="AA284" s="98"/>
      <c r="AB284" s="96"/>
      <c r="AC284" s="97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</row>
    <row r="285" spans="1:40" ht="22.5" customHeight="1" x14ac:dyDescent="0.55000000000000004">
      <c r="A285" s="5">
        <v>1000</v>
      </c>
      <c r="B285" s="52" t="s">
        <v>66</v>
      </c>
      <c r="C285" s="63"/>
      <c r="D285" s="64"/>
      <c r="E285" s="64"/>
      <c r="F285" s="65"/>
      <c r="G285" s="66"/>
      <c r="H285" s="66"/>
      <c r="I285" s="66"/>
      <c r="J285" s="66"/>
      <c r="K285" s="66"/>
      <c r="L285" s="105"/>
      <c r="M285" s="8"/>
      <c r="N285" s="9"/>
      <c r="O285" s="10"/>
      <c r="P285" s="10"/>
      <c r="Q285" s="11"/>
      <c r="R285" s="12"/>
      <c r="S285" s="3"/>
      <c r="T285" s="3"/>
      <c r="U285" s="3"/>
      <c r="V285" s="3"/>
      <c r="X285" s="98"/>
      <c r="Y285" s="96"/>
      <c r="Z285" s="96"/>
      <c r="AA285" s="98"/>
      <c r="AB285" s="96"/>
      <c r="AC285" s="97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</row>
    <row r="286" spans="1:40" ht="22.5" customHeight="1" x14ac:dyDescent="0.55000000000000004">
      <c r="A286" s="5">
        <v>1000</v>
      </c>
      <c r="B286" s="52" t="s">
        <v>66</v>
      </c>
      <c r="C286" s="63"/>
      <c r="D286" s="64"/>
      <c r="E286" s="64"/>
      <c r="F286" s="65"/>
      <c r="G286" s="66"/>
      <c r="H286" s="66"/>
      <c r="I286" s="66"/>
      <c r="J286" s="66"/>
      <c r="K286" s="66"/>
      <c r="L286" s="105"/>
      <c r="M286" s="8"/>
      <c r="N286" s="9"/>
      <c r="O286" s="10"/>
      <c r="P286" s="10"/>
      <c r="Q286" s="11"/>
      <c r="R286" s="12"/>
      <c r="S286" s="3"/>
      <c r="T286" s="3"/>
      <c r="U286" s="3"/>
      <c r="V286" s="3"/>
      <c r="X286" s="98"/>
      <c r="Y286" s="96"/>
      <c r="Z286" s="96"/>
      <c r="AA286" s="98"/>
      <c r="AB286" s="96"/>
      <c r="AC286" s="97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</row>
    <row r="287" spans="1:40" ht="22.5" customHeight="1" x14ac:dyDescent="0.55000000000000004">
      <c r="A287" s="5">
        <v>1000</v>
      </c>
      <c r="B287" s="52" t="s">
        <v>66</v>
      </c>
      <c r="C287" s="63"/>
      <c r="D287" s="64"/>
      <c r="E287" s="64"/>
      <c r="F287" s="65"/>
      <c r="G287" s="66"/>
      <c r="H287" s="66"/>
      <c r="I287" s="66"/>
      <c r="J287" s="66"/>
      <c r="K287" s="66"/>
      <c r="L287" s="105"/>
      <c r="M287" s="8"/>
      <c r="N287" s="9"/>
      <c r="O287" s="10"/>
      <c r="P287" s="10"/>
      <c r="Q287" s="11"/>
      <c r="R287" s="12"/>
      <c r="S287" s="3"/>
      <c r="T287" s="3"/>
      <c r="U287" s="3"/>
      <c r="V287" s="3"/>
      <c r="X287" s="98"/>
      <c r="Y287" s="96"/>
      <c r="Z287" s="96"/>
      <c r="AA287" s="98"/>
      <c r="AB287" s="96"/>
      <c r="AC287" s="97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</row>
    <row r="288" spans="1:40" ht="22.5" customHeight="1" x14ac:dyDescent="0.55000000000000004">
      <c r="A288" s="5">
        <v>1000</v>
      </c>
      <c r="B288" s="52" t="s">
        <v>66</v>
      </c>
      <c r="C288" s="63"/>
      <c r="D288" s="64"/>
      <c r="E288" s="64"/>
      <c r="F288" s="65"/>
      <c r="G288" s="66"/>
      <c r="H288" s="66"/>
      <c r="I288" s="66"/>
      <c r="J288" s="66"/>
      <c r="K288" s="66"/>
      <c r="L288" s="105"/>
      <c r="M288" s="8"/>
      <c r="N288" s="90"/>
      <c r="O288" s="10"/>
      <c r="P288" s="10"/>
      <c r="Q288" s="11"/>
      <c r="R288" s="12"/>
      <c r="S288" s="3"/>
      <c r="T288" s="3"/>
      <c r="U288" s="3"/>
      <c r="V288" s="3"/>
      <c r="X288" s="98"/>
      <c r="Y288" s="96"/>
      <c r="Z288" s="96"/>
      <c r="AA288" s="98"/>
      <c r="AB288" s="96"/>
      <c r="AC288" s="97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</row>
    <row r="289" spans="1:40" ht="22.5" customHeight="1" x14ac:dyDescent="0.55000000000000004">
      <c r="A289" s="5">
        <v>1000</v>
      </c>
      <c r="B289" s="52" t="s">
        <v>66</v>
      </c>
      <c r="C289" s="63"/>
      <c r="D289" s="64"/>
      <c r="E289" s="64"/>
      <c r="F289" s="65"/>
      <c r="G289" s="66"/>
      <c r="H289" s="66"/>
      <c r="I289" s="66"/>
      <c r="J289" s="66"/>
      <c r="K289" s="66"/>
      <c r="L289" s="105"/>
      <c r="M289" s="8"/>
      <c r="N289" s="90"/>
      <c r="O289" s="10"/>
      <c r="P289" s="10"/>
      <c r="Q289" s="11"/>
      <c r="R289" s="12"/>
      <c r="S289" s="3"/>
      <c r="T289" s="3"/>
      <c r="U289" s="3"/>
      <c r="V289" s="3"/>
      <c r="X289" s="98"/>
      <c r="Y289" s="96"/>
      <c r="Z289" s="96"/>
      <c r="AA289" s="98"/>
      <c r="AB289" s="96"/>
      <c r="AC289" s="97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</row>
    <row r="290" spans="1:40" ht="22.5" customHeight="1" x14ac:dyDescent="0.55000000000000004">
      <c r="A290" s="5">
        <v>1000</v>
      </c>
      <c r="B290" s="52" t="s">
        <v>66</v>
      </c>
      <c r="C290" s="63"/>
      <c r="D290" s="64"/>
      <c r="E290" s="64"/>
      <c r="F290" s="65"/>
      <c r="G290" s="66"/>
      <c r="H290" s="66"/>
      <c r="I290" s="66"/>
      <c r="J290" s="66"/>
      <c r="K290" s="66"/>
      <c r="L290" s="105"/>
      <c r="M290" s="8"/>
      <c r="N290" s="90"/>
      <c r="O290" s="10"/>
      <c r="P290" s="10"/>
      <c r="Q290" s="11"/>
      <c r="R290" s="12"/>
      <c r="S290" s="3"/>
      <c r="T290" s="3"/>
      <c r="U290" s="3"/>
      <c r="V290" s="3"/>
      <c r="X290" s="98"/>
      <c r="Y290" s="96"/>
      <c r="Z290" s="96"/>
      <c r="AA290" s="98"/>
      <c r="AB290" s="96"/>
      <c r="AC290" s="97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</row>
    <row r="291" spans="1:40" ht="22.5" customHeight="1" x14ac:dyDescent="0.55000000000000004">
      <c r="A291" s="5">
        <v>1000</v>
      </c>
      <c r="B291" s="52" t="s">
        <v>66</v>
      </c>
      <c r="C291" s="63"/>
      <c r="D291" s="64"/>
      <c r="E291" s="64"/>
      <c r="F291" s="65"/>
      <c r="G291" s="66"/>
      <c r="H291" s="66"/>
      <c r="I291" s="66"/>
      <c r="J291" s="66"/>
      <c r="K291" s="66"/>
      <c r="L291" s="105"/>
      <c r="M291" s="8"/>
      <c r="N291" s="91"/>
      <c r="O291" s="10"/>
      <c r="P291" s="10"/>
      <c r="Q291" s="11"/>
      <c r="R291" s="12"/>
      <c r="S291" s="3"/>
      <c r="T291" s="3"/>
      <c r="U291" s="3"/>
      <c r="V291" s="3"/>
      <c r="X291" s="98"/>
      <c r="Y291" s="96"/>
      <c r="Z291" s="96"/>
      <c r="AA291" s="98"/>
      <c r="AB291" s="96"/>
      <c r="AC291" s="97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</row>
    <row r="292" spans="1:40" ht="22.5" customHeight="1" x14ac:dyDescent="0.55000000000000004">
      <c r="A292" s="5">
        <v>1000</v>
      </c>
      <c r="B292" s="52" t="s">
        <v>66</v>
      </c>
      <c r="C292" s="63"/>
      <c r="D292" s="64"/>
      <c r="E292" s="64"/>
      <c r="F292" s="65"/>
      <c r="G292" s="66"/>
      <c r="H292" s="66"/>
      <c r="I292" s="66"/>
      <c r="J292" s="66"/>
      <c r="K292" s="66"/>
      <c r="L292" s="105"/>
      <c r="M292" s="8"/>
      <c r="N292" s="90"/>
      <c r="O292" s="10"/>
      <c r="P292" s="10"/>
      <c r="Q292" s="11"/>
      <c r="R292" s="12"/>
      <c r="S292" s="3"/>
      <c r="T292" s="3"/>
      <c r="U292" s="3"/>
      <c r="V292" s="3"/>
      <c r="X292" s="98"/>
      <c r="Y292" s="96"/>
      <c r="Z292" s="96"/>
      <c r="AA292" s="98"/>
      <c r="AB292" s="96"/>
      <c r="AC292" s="97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</row>
    <row r="293" spans="1:40" ht="22.5" customHeight="1" x14ac:dyDescent="0.55000000000000004">
      <c r="A293" s="5">
        <v>1000</v>
      </c>
      <c r="B293" s="52" t="s">
        <v>66</v>
      </c>
      <c r="C293" s="63"/>
      <c r="D293" s="64"/>
      <c r="E293" s="64"/>
      <c r="F293" s="65"/>
      <c r="G293" s="66"/>
      <c r="H293" s="66"/>
      <c r="I293" s="66"/>
      <c r="J293" s="66"/>
      <c r="K293" s="66"/>
      <c r="L293" s="105"/>
      <c r="M293" s="8"/>
      <c r="N293" s="91"/>
      <c r="O293" s="10"/>
      <c r="P293" s="10"/>
      <c r="Q293" s="11"/>
      <c r="R293" s="12"/>
      <c r="S293" s="3"/>
      <c r="T293" s="3"/>
      <c r="U293" s="3"/>
      <c r="V293" s="3"/>
      <c r="X293" s="98"/>
      <c r="Y293" s="96"/>
      <c r="Z293" s="96"/>
      <c r="AA293" s="98"/>
      <c r="AB293" s="96"/>
      <c r="AC293" s="97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</row>
    <row r="294" spans="1:40" ht="22.5" customHeight="1" x14ac:dyDescent="0.55000000000000004">
      <c r="A294" s="5">
        <v>1000</v>
      </c>
      <c r="B294" s="52" t="s">
        <v>66</v>
      </c>
      <c r="C294" s="63"/>
      <c r="D294" s="64"/>
      <c r="E294" s="64"/>
      <c r="F294" s="65"/>
      <c r="G294" s="66"/>
      <c r="H294" s="66"/>
      <c r="I294" s="66"/>
      <c r="J294" s="66"/>
      <c r="K294" s="66"/>
      <c r="L294" s="105"/>
      <c r="M294" s="8"/>
      <c r="N294" s="91"/>
      <c r="O294" s="10"/>
      <c r="P294" s="10"/>
      <c r="Q294" s="11"/>
      <c r="R294" s="12"/>
      <c r="S294" s="3"/>
      <c r="T294" s="3"/>
      <c r="U294" s="3"/>
      <c r="V294" s="3"/>
      <c r="X294" s="98"/>
      <c r="Y294" s="96"/>
      <c r="Z294" s="96"/>
      <c r="AA294" s="98"/>
      <c r="AB294" s="96"/>
      <c r="AC294" s="97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</row>
    <row r="295" spans="1:40" ht="22.5" customHeight="1" x14ac:dyDescent="0.55000000000000004">
      <c r="A295" s="5">
        <v>1000</v>
      </c>
      <c r="B295" s="52" t="s">
        <v>66</v>
      </c>
      <c r="C295" s="63"/>
      <c r="D295" s="64"/>
      <c r="E295" s="64"/>
      <c r="F295" s="65"/>
      <c r="G295" s="66"/>
      <c r="H295" s="66"/>
      <c r="I295" s="66"/>
      <c r="J295" s="66"/>
      <c r="K295" s="66"/>
      <c r="L295" s="105"/>
      <c r="M295" s="8"/>
      <c r="N295" s="91"/>
      <c r="O295" s="10"/>
      <c r="P295" s="10"/>
      <c r="Q295" s="11"/>
      <c r="R295" s="12"/>
      <c r="S295" s="3"/>
      <c r="T295" s="3"/>
      <c r="U295" s="3"/>
      <c r="V295" s="3"/>
      <c r="X295" s="98"/>
      <c r="Y295" s="96"/>
      <c r="Z295" s="96"/>
      <c r="AA295" s="98"/>
      <c r="AB295" s="96"/>
      <c r="AC295" s="97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</row>
    <row r="296" spans="1:40" ht="22.5" customHeight="1" x14ac:dyDescent="0.55000000000000004">
      <c r="A296" s="5">
        <v>1000</v>
      </c>
      <c r="B296" s="52" t="s">
        <v>66</v>
      </c>
      <c r="C296" s="63"/>
      <c r="D296" s="64"/>
      <c r="E296" s="64"/>
      <c r="F296" s="65"/>
      <c r="G296" s="66"/>
      <c r="H296" s="66"/>
      <c r="I296" s="66"/>
      <c r="J296" s="66"/>
      <c r="K296" s="66"/>
      <c r="L296" s="105"/>
      <c r="M296" s="8"/>
      <c r="N296" s="91"/>
      <c r="O296" s="10"/>
      <c r="P296" s="10"/>
      <c r="Q296" s="11"/>
      <c r="R296" s="12"/>
      <c r="S296" s="3"/>
      <c r="T296" s="3"/>
      <c r="U296" s="3"/>
      <c r="V296" s="3"/>
      <c r="X296" s="98"/>
      <c r="Y296" s="96"/>
      <c r="Z296" s="96"/>
      <c r="AA296" s="98"/>
      <c r="AB296" s="96"/>
      <c r="AC296" s="97"/>
      <c r="AD296" s="98"/>
      <c r="AE296" s="98"/>
      <c r="AF296" s="98"/>
      <c r="AG296" s="98"/>
      <c r="AH296" s="98"/>
      <c r="AI296" s="98"/>
      <c r="AJ296" s="98"/>
      <c r="AK296" s="98"/>
      <c r="AL296" s="98"/>
      <c r="AM296" s="98"/>
      <c r="AN296" s="98"/>
    </row>
    <row r="297" spans="1:40" ht="22.5" customHeight="1" x14ac:dyDescent="0.55000000000000004">
      <c r="A297" s="5">
        <v>1000</v>
      </c>
      <c r="B297" s="52" t="s">
        <v>66</v>
      </c>
      <c r="C297" s="63"/>
      <c r="D297" s="64"/>
      <c r="E297" s="64"/>
      <c r="F297" s="65"/>
      <c r="G297" s="66"/>
      <c r="H297" s="66"/>
      <c r="I297" s="66"/>
      <c r="J297" s="66"/>
      <c r="K297" s="66"/>
      <c r="L297" s="105"/>
      <c r="M297" s="8"/>
      <c r="N297" s="9"/>
      <c r="O297" s="10"/>
      <c r="P297" s="10"/>
      <c r="Q297" s="11"/>
      <c r="R297" s="43"/>
      <c r="S297" s="3"/>
      <c r="T297" s="3"/>
      <c r="U297" s="3"/>
      <c r="V297" s="3"/>
      <c r="X297" s="98"/>
      <c r="Y297" s="96"/>
      <c r="Z297" s="96"/>
      <c r="AA297" s="98"/>
      <c r="AB297" s="96"/>
      <c r="AC297" s="97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</row>
    <row r="298" spans="1:40" ht="22.5" customHeight="1" x14ac:dyDescent="0.55000000000000004">
      <c r="A298" s="5">
        <v>1000</v>
      </c>
      <c r="B298" s="52" t="s">
        <v>66</v>
      </c>
      <c r="C298" s="63"/>
      <c r="D298" s="64"/>
      <c r="E298" s="64"/>
      <c r="F298" s="64"/>
      <c r="G298" s="64"/>
      <c r="H298" s="65"/>
      <c r="I298" s="66"/>
      <c r="J298" s="66"/>
      <c r="K298" s="66"/>
      <c r="L298" s="105"/>
      <c r="M298" s="8"/>
      <c r="N298" s="9"/>
      <c r="O298" s="10"/>
      <c r="P298" s="10"/>
      <c r="Q298" s="11"/>
      <c r="R298" s="43"/>
      <c r="S298" s="3"/>
      <c r="T298" s="3"/>
      <c r="U298" s="3"/>
      <c r="V298" s="3"/>
      <c r="X298" s="98"/>
      <c r="Y298" s="96"/>
      <c r="Z298" s="96"/>
      <c r="AA298" s="98"/>
      <c r="AB298" s="96"/>
      <c r="AC298" s="97"/>
      <c r="AD298" s="98"/>
      <c r="AE298" s="98"/>
      <c r="AF298" s="98"/>
      <c r="AG298" s="98"/>
      <c r="AH298" s="98"/>
      <c r="AI298" s="98"/>
      <c r="AJ298" s="98"/>
      <c r="AK298" s="98"/>
      <c r="AL298" s="98"/>
      <c r="AM298" s="98"/>
      <c r="AN298" s="98"/>
    </row>
    <row r="299" spans="1:40" ht="22.5" customHeight="1" x14ac:dyDescent="0.55000000000000004">
      <c r="A299" s="5">
        <v>1000</v>
      </c>
      <c r="B299" s="52" t="s">
        <v>66</v>
      </c>
      <c r="C299" s="63"/>
      <c r="D299" s="64"/>
      <c r="E299" s="64"/>
      <c r="F299" s="65"/>
      <c r="G299" s="66"/>
      <c r="H299" s="66"/>
      <c r="I299" s="66"/>
      <c r="J299" s="66"/>
      <c r="K299" s="66"/>
      <c r="L299" s="105"/>
      <c r="M299" s="8"/>
      <c r="N299" s="9"/>
      <c r="O299" s="10"/>
      <c r="P299" s="10"/>
      <c r="Q299" s="11"/>
      <c r="R299" s="43"/>
      <c r="S299" s="3"/>
      <c r="T299" s="3"/>
      <c r="U299" s="3"/>
      <c r="V299" s="3"/>
      <c r="X299" s="98"/>
      <c r="Y299" s="96"/>
      <c r="Z299" s="96"/>
      <c r="AA299" s="98"/>
      <c r="AB299" s="96"/>
      <c r="AC299" s="97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</row>
    <row r="300" spans="1:40" ht="22.5" customHeight="1" x14ac:dyDescent="0.55000000000000004">
      <c r="A300" s="5">
        <v>1000</v>
      </c>
      <c r="B300" s="52" t="s">
        <v>66</v>
      </c>
      <c r="C300" s="63"/>
      <c r="D300" s="64"/>
      <c r="E300" s="64"/>
      <c r="F300" s="65"/>
      <c r="G300" s="66"/>
      <c r="H300" s="66"/>
      <c r="I300" s="66"/>
      <c r="J300" s="66"/>
      <c r="K300" s="66"/>
      <c r="L300" s="105"/>
      <c r="M300" s="8"/>
      <c r="N300" s="9"/>
      <c r="O300" s="10"/>
      <c r="P300" s="10"/>
      <c r="Q300" s="11"/>
      <c r="R300" s="43"/>
      <c r="S300" s="3"/>
      <c r="T300" s="3"/>
      <c r="U300" s="3"/>
      <c r="V300" s="3"/>
      <c r="X300" s="98"/>
      <c r="Y300" s="96"/>
      <c r="Z300" s="96"/>
      <c r="AA300" s="98"/>
      <c r="AB300" s="96"/>
      <c r="AC300" s="97"/>
      <c r="AD300" s="98"/>
      <c r="AE300" s="98"/>
      <c r="AF300" s="98"/>
      <c r="AG300" s="98"/>
      <c r="AH300" s="98"/>
      <c r="AI300" s="98"/>
      <c r="AJ300" s="98"/>
      <c r="AK300" s="98"/>
      <c r="AL300" s="98"/>
      <c r="AM300" s="98"/>
      <c r="AN300" s="98"/>
    </row>
    <row r="301" spans="1:40" ht="22.5" customHeight="1" x14ac:dyDescent="0.55000000000000004">
      <c r="A301" s="5">
        <v>1000</v>
      </c>
      <c r="B301" s="52" t="s">
        <v>66</v>
      </c>
      <c r="C301" s="63"/>
      <c r="D301" s="64"/>
      <c r="E301" s="64"/>
      <c r="F301" s="65"/>
      <c r="G301" s="66"/>
      <c r="H301" s="66"/>
      <c r="I301" s="66"/>
      <c r="J301" s="66"/>
      <c r="K301" s="66"/>
      <c r="L301" s="105"/>
      <c r="M301" s="8"/>
      <c r="N301" s="9"/>
      <c r="O301" s="10"/>
      <c r="P301" s="10"/>
      <c r="Q301" s="11"/>
      <c r="R301" s="43"/>
      <c r="S301" s="3"/>
      <c r="T301" s="3"/>
      <c r="U301" s="3"/>
      <c r="V301" s="3"/>
      <c r="X301" s="98"/>
      <c r="Y301" s="96"/>
      <c r="Z301" s="96"/>
      <c r="AA301" s="98"/>
      <c r="AB301" s="96"/>
      <c r="AC301" s="97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</row>
    <row r="302" spans="1:40" ht="22.5" customHeight="1" x14ac:dyDescent="0.55000000000000004">
      <c r="A302" s="5">
        <v>1000</v>
      </c>
      <c r="B302" s="52" t="s">
        <v>66</v>
      </c>
      <c r="C302" s="63"/>
      <c r="D302" s="66"/>
      <c r="E302" s="64"/>
      <c r="F302" s="66"/>
      <c r="G302" s="70"/>
      <c r="H302" s="66"/>
      <c r="I302" s="66"/>
      <c r="J302" s="66"/>
      <c r="K302" s="66"/>
      <c r="L302" s="105"/>
      <c r="M302" s="8"/>
      <c r="N302" s="90"/>
      <c r="O302" s="10"/>
      <c r="P302" s="10"/>
      <c r="Q302" s="11"/>
      <c r="R302" s="43"/>
      <c r="S302" s="3"/>
      <c r="T302" s="3"/>
      <c r="U302" s="3"/>
      <c r="V302" s="3"/>
      <c r="X302" s="98"/>
      <c r="Y302" s="96"/>
      <c r="Z302" s="96"/>
      <c r="AA302" s="98"/>
      <c r="AB302" s="96"/>
      <c r="AC302" s="97"/>
      <c r="AD302" s="98"/>
      <c r="AE302" s="98"/>
      <c r="AF302" s="98"/>
      <c r="AG302" s="98"/>
      <c r="AH302" s="98"/>
      <c r="AI302" s="98"/>
      <c r="AJ302" s="98"/>
      <c r="AK302" s="98"/>
      <c r="AL302" s="98"/>
      <c r="AM302" s="98"/>
      <c r="AN302" s="98"/>
    </row>
    <row r="303" spans="1:40" ht="22.5" customHeight="1" x14ac:dyDescent="0.55000000000000004">
      <c r="A303" s="5">
        <v>1000</v>
      </c>
      <c r="B303" s="52" t="s">
        <v>66</v>
      </c>
      <c r="C303" s="106"/>
      <c r="D303" s="107"/>
      <c r="E303" s="107"/>
      <c r="F303" s="107"/>
      <c r="G303" s="108"/>
      <c r="H303" s="107"/>
      <c r="I303" s="107"/>
      <c r="J303" s="107"/>
      <c r="K303" s="107"/>
      <c r="L303" s="109"/>
      <c r="M303" s="8"/>
      <c r="N303" s="90"/>
      <c r="O303" s="10"/>
      <c r="P303" s="10"/>
      <c r="Q303" s="11"/>
      <c r="R303" s="12"/>
      <c r="S303" s="3"/>
      <c r="T303" s="3"/>
      <c r="U303" s="3"/>
      <c r="V303" s="3"/>
      <c r="X303" s="98"/>
      <c r="Y303" s="96"/>
      <c r="Z303" s="96"/>
      <c r="AA303" s="98"/>
      <c r="AB303" s="96"/>
      <c r="AC303" s="97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</row>
    <row r="304" spans="1:40" ht="22.5" customHeight="1" x14ac:dyDescent="0.55000000000000004">
      <c r="A304" s="5">
        <v>1000</v>
      </c>
      <c r="B304" s="52" t="s">
        <v>66</v>
      </c>
      <c r="C304" s="92"/>
      <c r="D304" s="60"/>
      <c r="E304" s="93"/>
      <c r="F304" s="93"/>
      <c r="H304" s="29"/>
      <c r="I304" s="93"/>
      <c r="J304" s="93"/>
      <c r="K304" s="93"/>
      <c r="L304" s="22"/>
      <c r="M304" s="8"/>
      <c r="N304" s="90"/>
      <c r="O304" s="10"/>
      <c r="P304" s="10"/>
      <c r="Q304" s="11"/>
      <c r="R304" s="43"/>
      <c r="S304" s="3"/>
      <c r="T304" s="3"/>
      <c r="U304" s="3"/>
      <c r="V304" s="3"/>
      <c r="X304" s="98"/>
      <c r="Y304" s="96"/>
      <c r="Z304" s="96"/>
      <c r="AA304" s="98"/>
      <c r="AB304" s="96"/>
      <c r="AC304" s="97"/>
      <c r="AD304" s="98"/>
      <c r="AE304" s="98"/>
      <c r="AF304" s="98"/>
      <c r="AG304" s="98"/>
      <c r="AH304" s="98"/>
      <c r="AI304" s="98"/>
      <c r="AJ304" s="98"/>
      <c r="AK304" s="98"/>
      <c r="AL304" s="98"/>
      <c r="AM304" s="98"/>
      <c r="AN304" s="98"/>
    </row>
    <row r="305" spans="1:40" ht="22.5" customHeight="1" x14ac:dyDescent="0.55000000000000004">
      <c r="A305" s="5">
        <v>1000</v>
      </c>
      <c r="B305" s="52" t="s">
        <v>66</v>
      </c>
      <c r="C305" s="92"/>
      <c r="D305" s="60"/>
      <c r="E305" s="60"/>
      <c r="F305" s="29"/>
      <c r="G305" s="93"/>
      <c r="H305" s="93"/>
      <c r="I305" s="93"/>
      <c r="J305" s="93"/>
      <c r="K305" s="93"/>
      <c r="L305" s="22"/>
      <c r="M305" s="8"/>
      <c r="N305" s="9"/>
      <c r="O305" s="10"/>
      <c r="P305" s="10"/>
      <c r="Q305" s="95"/>
      <c r="R305" s="43"/>
      <c r="S305" s="3"/>
      <c r="T305" s="3"/>
      <c r="U305" s="3"/>
      <c r="V305" s="3"/>
      <c r="X305" s="98"/>
      <c r="Y305" s="96"/>
      <c r="Z305" s="96"/>
      <c r="AA305" s="98"/>
      <c r="AB305" s="96"/>
      <c r="AC305" s="97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</row>
    <row r="306" spans="1:40" ht="22.5" customHeight="1" x14ac:dyDescent="0.55000000000000004">
      <c r="A306" s="5">
        <v>1000</v>
      </c>
      <c r="B306" s="52" t="s">
        <v>66</v>
      </c>
      <c r="C306" s="92"/>
      <c r="D306" s="60"/>
      <c r="E306" s="60"/>
      <c r="F306" s="29"/>
      <c r="G306" s="93"/>
      <c r="H306" s="93"/>
      <c r="I306" s="93"/>
      <c r="J306" s="93"/>
      <c r="K306" s="93"/>
      <c r="L306" s="22"/>
      <c r="M306" s="8"/>
      <c r="N306" s="9"/>
      <c r="O306" s="10"/>
      <c r="P306" s="10"/>
      <c r="Q306" s="95"/>
      <c r="R306" s="43"/>
      <c r="S306" s="3"/>
      <c r="T306" s="3"/>
      <c r="U306" s="3"/>
      <c r="V306" s="3"/>
      <c r="X306" s="98"/>
      <c r="Y306" s="96"/>
      <c r="Z306" s="96"/>
      <c r="AA306" s="98"/>
      <c r="AB306" s="96"/>
      <c r="AC306" s="97"/>
      <c r="AD306" s="98"/>
      <c r="AE306" s="98"/>
      <c r="AF306" s="98"/>
      <c r="AG306" s="98"/>
      <c r="AH306" s="98"/>
      <c r="AI306" s="98"/>
      <c r="AJ306" s="98"/>
      <c r="AK306" s="98"/>
      <c r="AL306" s="98"/>
      <c r="AM306" s="98"/>
      <c r="AN306" s="98"/>
    </row>
    <row r="307" spans="1:40" ht="22.5" customHeight="1" x14ac:dyDescent="0.55000000000000004">
      <c r="A307" s="5">
        <v>1000</v>
      </c>
      <c r="B307" s="52" t="s">
        <v>66</v>
      </c>
      <c r="C307" s="92"/>
      <c r="D307" s="60"/>
      <c r="E307" s="60"/>
      <c r="F307" s="29"/>
      <c r="G307" s="93"/>
      <c r="H307" s="93"/>
      <c r="I307" s="93"/>
      <c r="J307" s="93"/>
      <c r="K307" s="93"/>
      <c r="L307" s="22"/>
      <c r="M307" s="8"/>
      <c r="N307" s="9"/>
      <c r="O307" s="10"/>
      <c r="P307" s="10"/>
      <c r="Q307" s="95"/>
      <c r="R307" s="43"/>
      <c r="S307" s="3"/>
      <c r="T307" s="3"/>
      <c r="U307" s="3"/>
      <c r="V307" s="3"/>
      <c r="X307" s="98"/>
      <c r="Y307" s="96"/>
      <c r="Z307" s="96"/>
      <c r="AA307" s="98"/>
      <c r="AB307" s="96"/>
      <c r="AC307" s="97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</row>
    <row r="308" spans="1:40" ht="22.5" customHeight="1" x14ac:dyDescent="0.55000000000000004">
      <c r="A308" s="5">
        <v>1000</v>
      </c>
      <c r="B308" s="52" t="s">
        <v>66</v>
      </c>
      <c r="C308" s="92"/>
      <c r="D308" s="93"/>
      <c r="E308" s="60"/>
      <c r="F308" s="93"/>
      <c r="H308" s="93"/>
      <c r="I308" s="93"/>
      <c r="J308" s="93"/>
      <c r="K308" s="93"/>
      <c r="L308" s="22"/>
      <c r="M308" s="8"/>
      <c r="N308" s="90"/>
      <c r="O308" s="10"/>
      <c r="P308" s="10"/>
      <c r="Q308" s="11"/>
      <c r="R308" s="43"/>
      <c r="S308" s="3"/>
      <c r="T308" s="3"/>
      <c r="U308" s="3"/>
      <c r="V308" s="3"/>
      <c r="X308" s="98"/>
      <c r="Y308" s="96"/>
      <c r="Z308" s="96"/>
      <c r="AA308" s="98"/>
      <c r="AB308" s="96"/>
      <c r="AC308" s="97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</row>
    <row r="309" spans="1:40" ht="22.5" customHeight="1" x14ac:dyDescent="0.55000000000000004">
      <c r="A309" s="5">
        <v>1000</v>
      </c>
      <c r="B309" s="52" t="s">
        <v>66</v>
      </c>
      <c r="C309" s="92"/>
      <c r="D309" s="60"/>
      <c r="E309" s="60"/>
      <c r="F309" s="29"/>
      <c r="G309" s="93"/>
      <c r="H309" s="93"/>
      <c r="I309" s="93"/>
      <c r="J309" s="93"/>
      <c r="K309" s="93"/>
      <c r="L309" s="22"/>
      <c r="M309" s="8"/>
      <c r="N309" s="9"/>
      <c r="O309" s="10"/>
      <c r="P309" s="10"/>
      <c r="Q309" s="11"/>
      <c r="R309" s="43"/>
      <c r="S309" s="3"/>
      <c r="T309" s="3"/>
      <c r="U309" s="3"/>
      <c r="V309" s="3"/>
      <c r="X309" s="98"/>
      <c r="Y309" s="96"/>
      <c r="Z309" s="96"/>
      <c r="AA309" s="98"/>
      <c r="AB309" s="96"/>
      <c r="AC309" s="97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</row>
    <row r="310" spans="1:40" x14ac:dyDescent="0.55000000000000004">
      <c r="A310" s="5">
        <v>1000</v>
      </c>
      <c r="B310" s="52" t="s">
        <v>66</v>
      </c>
      <c r="C310" s="92"/>
      <c r="D310" s="60"/>
      <c r="E310" s="60"/>
      <c r="F310" s="29"/>
      <c r="G310" s="93"/>
      <c r="H310" s="93"/>
      <c r="I310" s="93"/>
      <c r="J310" s="93"/>
      <c r="K310" s="93"/>
      <c r="L310" s="22"/>
      <c r="M310" s="8"/>
      <c r="N310" s="9"/>
      <c r="O310" s="10"/>
      <c r="P310" s="10"/>
      <c r="Q310" s="95"/>
      <c r="R310" s="43"/>
      <c r="S310" s="3"/>
      <c r="T310" s="3"/>
      <c r="U310" s="3"/>
      <c r="V310" s="3"/>
      <c r="X310" s="98"/>
      <c r="Y310" s="96"/>
      <c r="Z310" s="96"/>
      <c r="AA310" s="98"/>
      <c r="AB310" s="96"/>
      <c r="AC310" s="97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</row>
    <row r="311" spans="1:40" x14ac:dyDescent="0.55000000000000004">
      <c r="A311" s="5">
        <v>1000</v>
      </c>
      <c r="B311" s="52" t="s">
        <v>66</v>
      </c>
      <c r="C311" s="92"/>
      <c r="D311" s="60"/>
      <c r="E311" s="60"/>
      <c r="F311" s="29"/>
      <c r="G311" s="93"/>
      <c r="H311" s="93"/>
      <c r="I311" s="93"/>
      <c r="J311" s="93"/>
      <c r="K311" s="93"/>
      <c r="L311" s="22"/>
      <c r="M311" s="8"/>
      <c r="N311" s="9"/>
      <c r="O311" s="10"/>
      <c r="P311" s="10"/>
      <c r="Q311" s="95"/>
      <c r="R311" s="43"/>
      <c r="S311" s="3"/>
      <c r="T311" s="3"/>
      <c r="U311" s="3"/>
      <c r="V311" s="3"/>
      <c r="X311" s="98"/>
      <c r="Y311" s="96"/>
      <c r="Z311" s="96"/>
      <c r="AA311" s="98"/>
      <c r="AB311" s="96"/>
      <c r="AC311" s="97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</row>
    <row r="312" spans="1:40" ht="22.5" customHeight="1" x14ac:dyDescent="0.55000000000000004">
      <c r="A312" s="5">
        <v>1000</v>
      </c>
      <c r="B312" s="52" t="s">
        <v>66</v>
      </c>
      <c r="C312" s="92"/>
      <c r="D312" s="60"/>
      <c r="E312" s="60"/>
      <c r="F312" s="29"/>
      <c r="G312" s="93"/>
      <c r="H312" s="93"/>
      <c r="I312" s="93"/>
      <c r="J312" s="93"/>
      <c r="K312" s="93"/>
      <c r="L312" s="22"/>
      <c r="M312" s="8"/>
      <c r="N312" s="9"/>
      <c r="O312" s="10"/>
      <c r="P312" s="10"/>
      <c r="Q312" s="95"/>
      <c r="R312" s="43"/>
      <c r="S312" s="3"/>
      <c r="T312" s="3"/>
      <c r="U312" s="3"/>
      <c r="V312" s="3"/>
      <c r="X312" s="98"/>
      <c r="Y312" s="96"/>
      <c r="Z312" s="96"/>
      <c r="AA312" s="98"/>
      <c r="AB312" s="96"/>
      <c r="AC312" s="97"/>
      <c r="AD312" s="98"/>
      <c r="AE312" s="98"/>
      <c r="AF312" s="98"/>
      <c r="AG312" s="98"/>
      <c r="AH312" s="98"/>
      <c r="AI312" s="98"/>
      <c r="AJ312" s="98"/>
      <c r="AK312" s="98"/>
      <c r="AL312" s="98"/>
      <c r="AM312" s="98"/>
      <c r="AN312" s="98"/>
    </row>
    <row r="313" spans="1:40" ht="22.5" customHeight="1" x14ac:dyDescent="0.55000000000000004">
      <c r="A313" s="5">
        <v>1000</v>
      </c>
      <c r="B313" s="52" t="s">
        <v>66</v>
      </c>
      <c r="C313" s="92"/>
      <c r="D313" s="93"/>
      <c r="E313" s="60"/>
      <c r="F313" s="60"/>
      <c r="G313" s="60"/>
      <c r="H313" s="94"/>
      <c r="I313" s="93"/>
      <c r="J313" s="93"/>
      <c r="K313" s="93"/>
      <c r="L313" s="22"/>
      <c r="M313" s="8"/>
      <c r="N313" s="90"/>
      <c r="O313" s="10"/>
      <c r="P313" s="10"/>
      <c r="Q313" s="11"/>
      <c r="R313" s="43"/>
      <c r="S313" s="3"/>
      <c r="T313" s="3"/>
      <c r="U313" s="3"/>
      <c r="V313" s="3"/>
      <c r="X313" s="98"/>
      <c r="Y313" s="96"/>
      <c r="Z313" s="96"/>
      <c r="AA313" s="98"/>
      <c r="AB313" s="96"/>
      <c r="AC313" s="97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</row>
    <row r="314" spans="1:40" ht="22.5" customHeight="1" x14ac:dyDescent="0.55000000000000004">
      <c r="A314" s="5">
        <v>1000</v>
      </c>
      <c r="B314" s="52" t="s">
        <v>66</v>
      </c>
      <c r="C314" s="92"/>
      <c r="D314" s="93"/>
      <c r="E314" s="93"/>
      <c r="F314" s="60"/>
      <c r="G314" s="60"/>
      <c r="H314" s="94"/>
      <c r="I314" s="93"/>
      <c r="J314" s="93"/>
      <c r="K314" s="93"/>
      <c r="L314" s="22"/>
      <c r="M314" s="8"/>
      <c r="N314" s="90"/>
      <c r="O314" s="10"/>
      <c r="P314" s="10"/>
      <c r="Q314" s="11"/>
      <c r="R314" s="12"/>
      <c r="S314" s="3"/>
      <c r="T314" s="3"/>
      <c r="U314" s="3"/>
      <c r="V314" s="3"/>
      <c r="X314" s="98"/>
      <c r="Y314" s="96"/>
      <c r="Z314" s="96"/>
      <c r="AA314" s="98"/>
      <c r="AB314" s="96"/>
      <c r="AC314" s="97"/>
      <c r="AD314" s="98"/>
      <c r="AE314" s="98"/>
      <c r="AF314" s="98"/>
      <c r="AG314" s="98"/>
      <c r="AH314" s="98"/>
      <c r="AI314" s="98"/>
      <c r="AJ314" s="98"/>
      <c r="AK314" s="98"/>
      <c r="AL314" s="98"/>
      <c r="AM314" s="98"/>
      <c r="AN314" s="98"/>
    </row>
    <row r="315" spans="1:40" ht="22.5" customHeight="1" x14ac:dyDescent="0.55000000000000004">
      <c r="A315" s="5">
        <v>1000</v>
      </c>
      <c r="B315" s="52" t="s">
        <v>66</v>
      </c>
      <c r="C315" s="92"/>
      <c r="D315" s="60"/>
      <c r="E315" s="93"/>
      <c r="F315" s="93"/>
      <c r="G315" s="60"/>
      <c r="H315" s="94"/>
      <c r="I315" s="93"/>
      <c r="J315" s="93"/>
      <c r="K315" s="93"/>
      <c r="L315" s="22"/>
      <c r="M315" s="8"/>
      <c r="N315" s="9"/>
      <c r="O315" s="10"/>
      <c r="P315" s="10"/>
      <c r="Q315" s="11"/>
      <c r="R315" s="12"/>
      <c r="S315" s="3"/>
      <c r="T315" s="3"/>
      <c r="U315" s="3"/>
      <c r="V315" s="3"/>
      <c r="X315" s="98"/>
      <c r="Y315" s="96"/>
      <c r="Z315" s="96"/>
      <c r="AA315" s="98"/>
      <c r="AB315" s="96"/>
      <c r="AC315" s="97"/>
      <c r="AD315" s="98"/>
      <c r="AE315" s="98"/>
      <c r="AF315" s="98"/>
      <c r="AG315" s="98"/>
      <c r="AH315" s="98"/>
      <c r="AI315" s="98"/>
      <c r="AJ315" s="98"/>
      <c r="AK315" s="98"/>
      <c r="AL315" s="98"/>
      <c r="AM315" s="98"/>
      <c r="AN315" s="98"/>
    </row>
    <row r="316" spans="1:40" ht="22.5" customHeight="1" x14ac:dyDescent="0.55000000000000004">
      <c r="A316" s="5">
        <v>1000</v>
      </c>
      <c r="B316" s="52" t="s">
        <v>66</v>
      </c>
      <c r="C316" s="92"/>
      <c r="D316" s="60"/>
      <c r="E316" s="60"/>
      <c r="F316" s="29"/>
      <c r="G316" s="93"/>
      <c r="H316" s="93"/>
      <c r="I316" s="93"/>
      <c r="J316" s="93"/>
      <c r="K316" s="93"/>
      <c r="L316" s="22"/>
      <c r="M316" s="8"/>
      <c r="N316" s="9"/>
      <c r="O316" s="10"/>
      <c r="P316" s="10"/>
      <c r="Q316" s="11"/>
      <c r="R316" s="43"/>
      <c r="S316" s="3"/>
      <c r="T316" s="3"/>
      <c r="U316" s="3"/>
      <c r="V316" s="3"/>
      <c r="X316" s="98"/>
      <c r="Y316" s="96"/>
      <c r="Z316" s="96"/>
      <c r="AA316" s="98"/>
      <c r="AB316" s="96"/>
      <c r="AC316" s="97"/>
      <c r="AD316" s="98"/>
      <c r="AE316" s="98"/>
      <c r="AF316" s="98"/>
      <c r="AG316" s="98"/>
      <c r="AH316" s="98"/>
      <c r="AI316" s="98"/>
      <c r="AJ316" s="98"/>
      <c r="AK316" s="98"/>
      <c r="AL316" s="98"/>
      <c r="AM316" s="98"/>
      <c r="AN316" s="98"/>
    </row>
    <row r="317" spans="1:40" ht="22.5" customHeight="1" x14ac:dyDescent="0.55000000000000004">
      <c r="A317" s="5">
        <v>1000</v>
      </c>
      <c r="B317" s="52" t="s">
        <v>92</v>
      </c>
      <c r="C317" s="92"/>
      <c r="D317" s="60"/>
      <c r="E317" s="60"/>
      <c r="F317" s="29"/>
      <c r="G317" s="93"/>
      <c r="H317" s="93"/>
      <c r="I317" s="93"/>
      <c r="J317" s="93"/>
      <c r="K317" s="93"/>
      <c r="L317" s="22"/>
      <c r="M317" s="8"/>
      <c r="N317" s="9"/>
      <c r="O317" s="10"/>
      <c r="P317" s="10"/>
      <c r="Q317" s="11"/>
      <c r="R317" s="43"/>
      <c r="S317" s="3"/>
      <c r="T317" s="3"/>
      <c r="U317" s="3"/>
      <c r="V317" s="3"/>
      <c r="X317" s="98"/>
      <c r="Y317" s="96"/>
      <c r="Z317" s="96"/>
      <c r="AA317" s="98"/>
      <c r="AB317" s="96"/>
      <c r="AC317" s="97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</row>
    <row r="318" spans="1:40" ht="22.5" customHeight="1" x14ac:dyDescent="0.55000000000000004">
      <c r="A318" s="5">
        <v>1000</v>
      </c>
      <c r="B318" s="52" t="s">
        <v>66</v>
      </c>
      <c r="C318" s="92"/>
      <c r="D318" s="60"/>
      <c r="E318" s="60"/>
      <c r="F318" s="29"/>
      <c r="G318" s="93"/>
      <c r="H318" s="93"/>
      <c r="I318" s="93"/>
      <c r="J318" s="93"/>
      <c r="K318" s="93"/>
      <c r="L318" s="22"/>
      <c r="M318" s="8"/>
      <c r="N318" s="9"/>
      <c r="O318" s="10"/>
      <c r="P318" s="10"/>
      <c r="Q318" s="11"/>
      <c r="R318" s="43"/>
      <c r="S318" s="3"/>
      <c r="T318" s="3"/>
      <c r="U318" s="3"/>
      <c r="V318" s="3"/>
      <c r="X318" s="98"/>
      <c r="Y318" s="96"/>
      <c r="Z318" s="96"/>
      <c r="AA318" s="98"/>
      <c r="AB318" s="96"/>
      <c r="AC318" s="97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</row>
    <row r="319" spans="1:40" ht="22.5" customHeight="1" x14ac:dyDescent="0.55000000000000004">
      <c r="A319" s="5">
        <v>1000</v>
      </c>
      <c r="B319" s="52" t="s">
        <v>66</v>
      </c>
      <c r="C319" s="92"/>
      <c r="D319" s="93"/>
      <c r="E319" s="60"/>
      <c r="F319" s="60"/>
      <c r="G319" s="60"/>
      <c r="H319" s="94"/>
      <c r="I319" s="93"/>
      <c r="J319" s="93"/>
      <c r="K319" s="93"/>
      <c r="L319" s="22"/>
      <c r="M319" s="8"/>
      <c r="N319" s="90"/>
      <c r="O319" s="10"/>
      <c r="P319" s="10"/>
      <c r="Q319" s="11"/>
      <c r="R319" s="43"/>
      <c r="S319" s="3"/>
      <c r="T319" s="3"/>
      <c r="U319" s="3"/>
      <c r="V319" s="3"/>
      <c r="X319" s="98"/>
      <c r="Y319" s="96"/>
      <c r="Z319" s="96"/>
      <c r="AA319" s="98"/>
      <c r="AB319" s="96"/>
      <c r="AC319" s="97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</row>
    <row r="320" spans="1:40" ht="22.5" customHeight="1" x14ac:dyDescent="0.55000000000000004">
      <c r="A320" s="5">
        <v>1000</v>
      </c>
      <c r="B320" s="52" t="s">
        <v>66</v>
      </c>
      <c r="C320" s="92"/>
      <c r="D320" s="93"/>
      <c r="E320" s="93"/>
      <c r="F320" s="60"/>
      <c r="G320" s="60"/>
      <c r="H320" s="94"/>
      <c r="I320" s="93"/>
      <c r="J320" s="93"/>
      <c r="K320" s="93"/>
      <c r="L320" s="22"/>
      <c r="M320" s="8"/>
      <c r="N320" s="90"/>
      <c r="O320" s="10"/>
      <c r="P320" s="10"/>
      <c r="Q320" s="11"/>
      <c r="R320" s="12"/>
      <c r="S320" s="3"/>
      <c r="T320" s="3"/>
      <c r="U320" s="3"/>
      <c r="V320" s="3"/>
      <c r="X320" s="98"/>
      <c r="Y320" s="96"/>
      <c r="Z320" s="96"/>
      <c r="AA320" s="98"/>
      <c r="AB320" s="96"/>
      <c r="AC320" s="97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</row>
    <row r="321" spans="1:40" ht="22.5" customHeight="1" x14ac:dyDescent="0.55000000000000004">
      <c r="A321" s="5">
        <v>1000</v>
      </c>
      <c r="B321" s="52" t="s">
        <v>66</v>
      </c>
      <c r="C321" s="92"/>
      <c r="D321" s="60"/>
      <c r="E321" s="93"/>
      <c r="F321" s="93"/>
      <c r="G321" s="60"/>
      <c r="H321" s="94"/>
      <c r="I321" s="93"/>
      <c r="J321" s="93"/>
      <c r="K321" s="93"/>
      <c r="L321" s="22"/>
      <c r="M321" s="8"/>
      <c r="N321" s="9"/>
      <c r="O321" s="10"/>
      <c r="P321" s="10"/>
      <c r="Q321" s="11"/>
      <c r="R321" s="12"/>
      <c r="S321" s="3"/>
      <c r="T321" s="3"/>
      <c r="U321" s="3"/>
      <c r="V321" s="3"/>
      <c r="X321" s="98"/>
      <c r="Y321" s="96"/>
      <c r="Z321" s="96"/>
      <c r="AA321" s="98"/>
      <c r="AB321" s="96"/>
      <c r="AC321" s="97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</row>
    <row r="322" spans="1:40" ht="22.5" customHeight="1" x14ac:dyDescent="0.55000000000000004">
      <c r="A322" s="5">
        <v>1000</v>
      </c>
      <c r="B322" s="52" t="s">
        <v>66</v>
      </c>
      <c r="C322" s="92"/>
      <c r="D322" s="60"/>
      <c r="E322" s="60"/>
      <c r="F322" s="29"/>
      <c r="G322" s="93"/>
      <c r="H322" s="93"/>
      <c r="I322" s="93"/>
      <c r="J322" s="93"/>
      <c r="K322" s="93"/>
      <c r="L322" s="22"/>
      <c r="M322" s="8"/>
      <c r="N322" s="9"/>
      <c r="O322" s="10"/>
      <c r="P322" s="10"/>
      <c r="Q322" s="11"/>
      <c r="R322" s="43"/>
      <c r="S322" s="3"/>
      <c r="T322" s="3"/>
      <c r="U322" s="3"/>
      <c r="V322" s="3"/>
      <c r="X322" s="98"/>
      <c r="Y322" s="96"/>
      <c r="Z322" s="96"/>
      <c r="AA322" s="98"/>
      <c r="AB322" s="96"/>
      <c r="AC322" s="97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</row>
    <row r="323" spans="1:40" ht="22.5" customHeight="1" x14ac:dyDescent="0.55000000000000004">
      <c r="A323" s="5">
        <v>1000</v>
      </c>
      <c r="B323" s="52" t="s">
        <v>66</v>
      </c>
      <c r="C323" s="92"/>
      <c r="D323" s="60"/>
      <c r="E323" s="60"/>
      <c r="F323" s="29"/>
      <c r="G323" s="93"/>
      <c r="H323" s="93"/>
      <c r="I323" s="93"/>
      <c r="J323" s="93"/>
      <c r="K323" s="93"/>
      <c r="L323" s="22"/>
      <c r="M323" s="8"/>
      <c r="N323" s="9"/>
      <c r="O323" s="10"/>
      <c r="P323" s="10"/>
      <c r="Q323" s="11"/>
      <c r="R323" s="43"/>
      <c r="S323" s="3"/>
      <c r="T323" s="3"/>
      <c r="U323" s="3"/>
      <c r="V323" s="3"/>
      <c r="X323" s="98"/>
      <c r="Y323" s="96"/>
      <c r="Z323" s="96"/>
      <c r="AA323" s="98"/>
      <c r="AB323" s="96"/>
      <c r="AC323" s="97"/>
      <c r="AD323" s="98"/>
      <c r="AE323" s="98"/>
      <c r="AF323" s="98"/>
      <c r="AG323" s="98"/>
      <c r="AH323" s="98"/>
      <c r="AI323" s="98"/>
      <c r="AJ323" s="98"/>
      <c r="AK323" s="98"/>
      <c r="AL323" s="98"/>
      <c r="AM323" s="98"/>
      <c r="AN323" s="98"/>
    </row>
    <row r="324" spans="1:40" ht="22.5" customHeight="1" x14ac:dyDescent="0.55000000000000004">
      <c r="A324" s="5">
        <v>1000</v>
      </c>
      <c r="B324" s="52" t="s">
        <v>66</v>
      </c>
      <c r="C324" s="92"/>
      <c r="D324" s="60"/>
      <c r="E324" s="60"/>
      <c r="F324" s="29"/>
      <c r="G324" s="93"/>
      <c r="H324" s="93"/>
      <c r="I324" s="93"/>
      <c r="J324" s="93"/>
      <c r="K324" s="93"/>
      <c r="L324" s="22"/>
      <c r="M324" s="8"/>
      <c r="N324" s="9"/>
      <c r="O324" s="10"/>
      <c r="P324" s="10"/>
      <c r="Q324" s="11"/>
      <c r="R324" s="43"/>
      <c r="S324" s="3"/>
      <c r="T324" s="3"/>
      <c r="U324" s="3"/>
      <c r="V324" s="3"/>
      <c r="X324" s="98"/>
      <c r="Y324" s="96"/>
      <c r="Z324" s="96"/>
      <c r="AA324" s="98"/>
      <c r="AB324" s="96"/>
      <c r="AC324" s="97"/>
      <c r="AD324" s="98"/>
      <c r="AE324" s="98"/>
      <c r="AF324" s="98"/>
      <c r="AG324" s="98"/>
      <c r="AH324" s="98"/>
      <c r="AI324" s="98"/>
      <c r="AJ324" s="98"/>
      <c r="AK324" s="98"/>
      <c r="AL324" s="98"/>
      <c r="AM324" s="98"/>
      <c r="AN324" s="98"/>
    </row>
    <row r="325" spans="1:40" ht="22.5" customHeight="1" x14ac:dyDescent="0.55000000000000004">
      <c r="A325" s="5">
        <v>1000</v>
      </c>
      <c r="B325" s="52" t="s">
        <v>66</v>
      </c>
      <c r="C325" s="92"/>
      <c r="D325" s="93"/>
      <c r="E325" s="60"/>
      <c r="F325" s="60"/>
      <c r="G325" s="93"/>
      <c r="H325" s="29"/>
      <c r="I325" s="93"/>
      <c r="J325" s="93"/>
      <c r="K325" s="93"/>
      <c r="L325" s="22"/>
      <c r="M325" s="8"/>
      <c r="N325" s="90"/>
      <c r="O325" s="10"/>
      <c r="P325" s="10"/>
      <c r="Q325" s="11"/>
      <c r="R325" s="43"/>
      <c r="S325" s="3"/>
      <c r="T325" s="3"/>
      <c r="U325" s="3"/>
      <c r="V325" s="3"/>
      <c r="X325" s="98"/>
      <c r="Y325" s="96"/>
      <c r="Z325" s="96"/>
      <c r="AA325" s="98"/>
      <c r="AB325" s="96"/>
      <c r="AC325" s="97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</row>
    <row r="326" spans="1:40" ht="22.5" customHeight="1" x14ac:dyDescent="0.55000000000000004">
      <c r="A326" s="5">
        <v>1000</v>
      </c>
      <c r="B326" s="52" t="s">
        <v>66</v>
      </c>
      <c r="C326" s="92"/>
      <c r="D326" s="60"/>
      <c r="E326" s="93"/>
      <c r="F326" s="60"/>
      <c r="G326" s="93"/>
      <c r="H326" s="29"/>
      <c r="I326" s="93"/>
      <c r="J326" s="93"/>
      <c r="K326" s="93"/>
      <c r="L326" s="22"/>
      <c r="M326" s="8"/>
      <c r="N326" s="9"/>
      <c r="O326" s="10"/>
      <c r="P326" s="10"/>
      <c r="Q326" s="11"/>
      <c r="R326" s="43"/>
      <c r="S326" s="3"/>
      <c r="T326" s="3"/>
      <c r="U326" s="3"/>
      <c r="V326" s="3"/>
      <c r="X326" s="98"/>
      <c r="Y326" s="96"/>
      <c r="Z326" s="96"/>
      <c r="AA326" s="98"/>
      <c r="AB326" s="96"/>
      <c r="AC326" s="97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</row>
    <row r="327" spans="1:40" ht="22.5" customHeight="1" x14ac:dyDescent="0.55000000000000004">
      <c r="A327" s="5">
        <v>1000</v>
      </c>
      <c r="B327" s="52" t="s">
        <v>66</v>
      </c>
      <c r="C327" s="92"/>
      <c r="D327" s="60"/>
      <c r="E327" s="93"/>
      <c r="F327" s="93"/>
      <c r="G327" s="93"/>
      <c r="H327" s="29"/>
      <c r="I327" s="93"/>
      <c r="J327" s="93"/>
      <c r="K327" s="93"/>
      <c r="L327" s="22"/>
      <c r="M327" s="8"/>
      <c r="N327" s="9"/>
      <c r="O327" s="10"/>
      <c r="P327" s="10"/>
      <c r="Q327" s="11"/>
      <c r="R327" s="12"/>
      <c r="S327" s="3"/>
      <c r="T327" s="3"/>
      <c r="U327" s="3"/>
      <c r="V327" s="3"/>
      <c r="X327" s="98"/>
      <c r="Y327" s="96"/>
      <c r="Z327" s="96"/>
      <c r="AA327" s="98"/>
      <c r="AB327" s="96"/>
      <c r="AC327" s="97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</row>
    <row r="328" spans="1:40" ht="22.5" customHeight="1" x14ac:dyDescent="0.55000000000000004">
      <c r="A328" s="5">
        <v>1000</v>
      </c>
      <c r="B328" s="52" t="s">
        <v>66</v>
      </c>
      <c r="C328" s="92"/>
      <c r="D328" s="60"/>
      <c r="E328" s="93"/>
      <c r="F328" s="93"/>
      <c r="G328" s="93"/>
      <c r="H328" s="29"/>
      <c r="I328" s="93"/>
      <c r="J328" s="93"/>
      <c r="K328" s="93"/>
      <c r="L328" s="22"/>
      <c r="M328" s="8"/>
      <c r="N328" s="9"/>
      <c r="O328" s="10"/>
      <c r="P328" s="10"/>
      <c r="Q328" s="11"/>
      <c r="R328" s="12"/>
      <c r="S328" s="3"/>
      <c r="T328" s="3"/>
      <c r="U328" s="3"/>
      <c r="V328" s="3"/>
      <c r="X328" s="98"/>
      <c r="Y328" s="96"/>
      <c r="Z328" s="96"/>
      <c r="AA328" s="98"/>
      <c r="AB328" s="96"/>
      <c r="AC328" s="97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</row>
    <row r="329" spans="1:40" ht="22.5" customHeight="1" x14ac:dyDescent="0.55000000000000004">
      <c r="A329" s="5">
        <v>1000</v>
      </c>
      <c r="B329" s="52" t="s">
        <v>66</v>
      </c>
      <c r="C329" s="92"/>
      <c r="D329" s="60"/>
      <c r="E329" s="60"/>
      <c r="F329" s="93"/>
      <c r="G329" s="93"/>
      <c r="H329" s="93"/>
      <c r="I329" s="93"/>
      <c r="J329" s="93"/>
      <c r="K329" s="93"/>
      <c r="L329" s="22"/>
      <c r="M329" s="8"/>
      <c r="N329" s="9"/>
      <c r="O329" s="10"/>
      <c r="P329" s="10"/>
      <c r="Q329" s="11"/>
      <c r="R329" s="43"/>
      <c r="S329" s="3"/>
      <c r="T329" s="3"/>
      <c r="U329" s="3"/>
      <c r="V329" s="3"/>
      <c r="X329" s="98"/>
      <c r="Y329" s="96"/>
      <c r="Z329" s="96"/>
      <c r="AA329" s="98"/>
      <c r="AB329" s="96"/>
      <c r="AC329" s="97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</row>
    <row r="330" spans="1:40" ht="22.5" customHeight="1" x14ac:dyDescent="0.55000000000000004">
      <c r="A330" s="5">
        <v>1000</v>
      </c>
      <c r="B330" s="52" t="s">
        <v>66</v>
      </c>
      <c r="C330" s="92"/>
      <c r="D330" s="60"/>
      <c r="E330" s="60"/>
      <c r="F330" s="93"/>
      <c r="G330" s="60"/>
      <c r="H330" s="29"/>
      <c r="I330" s="93"/>
      <c r="J330" s="93"/>
      <c r="K330" s="93"/>
      <c r="L330" s="22"/>
      <c r="M330" s="8"/>
      <c r="N330" s="9"/>
      <c r="O330" s="10"/>
      <c r="P330" s="10"/>
      <c r="Q330" s="11"/>
      <c r="R330" s="12"/>
      <c r="S330" s="3"/>
      <c r="T330" s="3"/>
      <c r="U330" s="3"/>
      <c r="V330" s="3"/>
      <c r="X330" s="98"/>
      <c r="Y330" s="96"/>
      <c r="Z330" s="96"/>
      <c r="AA330" s="98"/>
      <c r="AB330" s="96"/>
      <c r="AC330" s="97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</row>
    <row r="331" spans="1:40" ht="22.5" customHeight="1" x14ac:dyDescent="0.55000000000000004">
      <c r="A331" s="5">
        <v>1000</v>
      </c>
      <c r="B331" s="52" t="s">
        <v>66</v>
      </c>
      <c r="C331" s="92"/>
      <c r="D331" s="60"/>
      <c r="E331" s="60"/>
      <c r="F331" s="93"/>
      <c r="G331" s="93"/>
      <c r="H331" s="29"/>
      <c r="I331" s="93"/>
      <c r="J331" s="93"/>
      <c r="K331" s="93"/>
      <c r="L331" s="22"/>
      <c r="M331" s="8"/>
      <c r="N331" s="9"/>
      <c r="O331" s="10"/>
      <c r="P331" s="10"/>
      <c r="Q331" s="11"/>
      <c r="R331" s="43"/>
      <c r="S331" s="3"/>
      <c r="T331" s="3"/>
      <c r="U331" s="3"/>
      <c r="V331" s="3"/>
      <c r="X331" s="98"/>
      <c r="Y331" s="96"/>
      <c r="Z331" s="96"/>
      <c r="AA331" s="98"/>
      <c r="AB331" s="96"/>
      <c r="AC331" s="97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</row>
    <row r="332" spans="1:40" ht="22.5" customHeight="1" x14ac:dyDescent="0.55000000000000004">
      <c r="A332" s="5">
        <v>1000</v>
      </c>
      <c r="B332" s="52" t="s">
        <v>66</v>
      </c>
      <c r="C332" s="92"/>
      <c r="D332" s="60"/>
      <c r="E332" s="60"/>
      <c r="F332" s="93"/>
      <c r="G332" s="60"/>
      <c r="H332" s="29"/>
      <c r="I332" s="93"/>
      <c r="J332" s="93"/>
      <c r="K332" s="93"/>
      <c r="L332" s="22"/>
      <c r="M332" s="8"/>
      <c r="N332" s="9"/>
      <c r="O332" s="10"/>
      <c r="P332" s="10"/>
      <c r="Q332" s="11"/>
      <c r="R332" s="12"/>
      <c r="S332" s="3"/>
      <c r="T332" s="3"/>
      <c r="U332" s="3"/>
      <c r="V332" s="3"/>
      <c r="X332" s="98"/>
      <c r="Y332" s="96"/>
      <c r="Z332" s="96"/>
      <c r="AA332" s="98"/>
      <c r="AB332" s="96"/>
      <c r="AC332" s="97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</row>
    <row r="333" spans="1:40" ht="22.5" customHeight="1" x14ac:dyDescent="0.55000000000000004">
      <c r="A333" s="5">
        <v>1000</v>
      </c>
      <c r="B333" s="52" t="s">
        <v>66</v>
      </c>
      <c r="C333" s="92"/>
      <c r="D333" s="60"/>
      <c r="E333" s="60"/>
      <c r="F333" s="93"/>
      <c r="G333" s="93"/>
      <c r="H333" s="29"/>
      <c r="I333" s="93"/>
      <c r="J333" s="93"/>
      <c r="K333" s="93"/>
      <c r="L333" s="22"/>
      <c r="M333" s="8"/>
      <c r="N333" s="9"/>
      <c r="O333" s="10"/>
      <c r="P333" s="10"/>
      <c r="Q333" s="11"/>
      <c r="R333" s="12"/>
      <c r="S333" s="3"/>
      <c r="T333" s="3"/>
      <c r="U333" s="3"/>
      <c r="V333" s="3"/>
      <c r="X333" s="98"/>
      <c r="Y333" s="96"/>
      <c r="Z333" s="96"/>
      <c r="AA333" s="98"/>
      <c r="AB333" s="96"/>
      <c r="AC333" s="97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</row>
    <row r="334" spans="1:40" ht="22.5" customHeight="1" x14ac:dyDescent="0.55000000000000004">
      <c r="A334" s="5">
        <v>1000</v>
      </c>
      <c r="B334" s="52" t="s">
        <v>66</v>
      </c>
      <c r="C334" s="92"/>
      <c r="D334" s="60"/>
      <c r="E334" s="60"/>
      <c r="F334" s="93"/>
      <c r="G334" s="60"/>
      <c r="H334" s="93"/>
      <c r="I334" s="93"/>
      <c r="J334" s="93"/>
      <c r="K334" s="93"/>
      <c r="L334" s="22"/>
      <c r="M334" s="8"/>
      <c r="N334" s="9"/>
      <c r="O334" s="10"/>
      <c r="P334" s="10"/>
      <c r="Q334" s="11"/>
      <c r="R334" s="43"/>
      <c r="S334" s="3"/>
      <c r="T334" s="3"/>
      <c r="U334" s="3"/>
      <c r="V334" s="3"/>
      <c r="X334" s="98"/>
      <c r="Y334" s="96"/>
      <c r="Z334" s="96"/>
      <c r="AA334" s="98"/>
      <c r="AB334" s="96"/>
      <c r="AC334" s="97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</row>
    <row r="335" spans="1:40" ht="22.5" customHeight="1" x14ac:dyDescent="0.55000000000000004">
      <c r="A335" s="5">
        <v>1000</v>
      </c>
      <c r="B335" s="52" t="s">
        <v>66</v>
      </c>
      <c r="C335" s="92"/>
      <c r="D335" s="60"/>
      <c r="E335" s="60"/>
      <c r="F335" s="29"/>
      <c r="G335" s="93"/>
      <c r="H335" s="93"/>
      <c r="I335" s="93"/>
      <c r="J335" s="93"/>
      <c r="K335" s="93"/>
      <c r="L335" s="22"/>
      <c r="M335" s="8"/>
      <c r="N335" s="9"/>
      <c r="O335" s="10"/>
      <c r="P335" s="10"/>
      <c r="Q335" s="95"/>
      <c r="R335" s="43"/>
      <c r="S335" s="3"/>
      <c r="T335" s="3"/>
      <c r="U335" s="3"/>
      <c r="V335" s="3"/>
      <c r="X335" s="98"/>
      <c r="Y335" s="96"/>
      <c r="Z335" s="96"/>
      <c r="AA335" s="98"/>
      <c r="AB335" s="96"/>
      <c r="AC335" s="97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</row>
    <row r="336" spans="1:40" ht="22.5" customHeight="1" x14ac:dyDescent="0.55000000000000004">
      <c r="A336" s="5">
        <v>1000</v>
      </c>
      <c r="B336" s="52" t="s">
        <v>66</v>
      </c>
      <c r="C336" s="92"/>
      <c r="D336" s="60"/>
      <c r="E336" s="60"/>
      <c r="F336" s="29"/>
      <c r="G336" s="93"/>
      <c r="H336" s="93"/>
      <c r="I336" s="93"/>
      <c r="J336" s="93"/>
      <c r="K336" s="93"/>
      <c r="L336" s="22"/>
      <c r="M336" s="8"/>
      <c r="N336" s="9"/>
      <c r="O336" s="10"/>
      <c r="P336" s="10"/>
      <c r="Q336" s="95"/>
      <c r="R336" s="43"/>
      <c r="S336" s="3"/>
      <c r="T336" s="3"/>
      <c r="U336" s="3"/>
      <c r="V336" s="3"/>
      <c r="X336" s="98"/>
      <c r="Y336" s="96"/>
      <c r="Z336" s="96"/>
      <c r="AA336" s="98"/>
      <c r="AB336" s="96"/>
      <c r="AC336" s="97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</row>
    <row r="337" spans="1:40" ht="22.5" customHeight="1" x14ac:dyDescent="0.55000000000000004">
      <c r="A337" s="5">
        <v>1000</v>
      </c>
      <c r="B337" s="52" t="s">
        <v>66</v>
      </c>
      <c r="C337" s="92"/>
      <c r="D337" s="60"/>
      <c r="E337" s="60"/>
      <c r="F337" s="29"/>
      <c r="G337" s="93"/>
      <c r="H337" s="93"/>
      <c r="I337" s="93"/>
      <c r="J337" s="93"/>
      <c r="K337" s="93"/>
      <c r="L337" s="22"/>
      <c r="M337" s="8"/>
      <c r="N337" s="9"/>
      <c r="O337" s="10"/>
      <c r="P337" s="10"/>
      <c r="Q337" s="95"/>
      <c r="R337" s="43"/>
      <c r="S337" s="3"/>
      <c r="T337" s="3"/>
      <c r="U337" s="3"/>
      <c r="V337" s="3"/>
      <c r="X337" s="98"/>
      <c r="Y337" s="96"/>
      <c r="Z337" s="96"/>
      <c r="AA337" s="98"/>
      <c r="AB337" s="96"/>
      <c r="AC337" s="97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</row>
    <row r="338" spans="1:40" ht="22.5" customHeight="1" x14ac:dyDescent="0.55000000000000004">
      <c r="A338" s="5">
        <v>1000</v>
      </c>
      <c r="B338" s="52" t="s">
        <v>66</v>
      </c>
      <c r="C338" s="92"/>
      <c r="D338" s="60"/>
      <c r="E338" s="60"/>
      <c r="F338" s="60"/>
      <c r="G338" s="60"/>
      <c r="H338" s="29"/>
      <c r="I338" s="93"/>
      <c r="J338" s="93"/>
      <c r="K338" s="93"/>
      <c r="L338" s="22"/>
      <c r="M338" s="8"/>
      <c r="N338" s="9"/>
      <c r="O338" s="10"/>
      <c r="P338" s="10"/>
      <c r="Q338" s="11"/>
      <c r="R338" s="43"/>
      <c r="S338" s="3"/>
      <c r="T338" s="3"/>
      <c r="U338" s="3"/>
      <c r="V338" s="3"/>
      <c r="X338" s="98"/>
      <c r="Y338" s="96"/>
      <c r="Z338" s="96"/>
      <c r="AA338" s="98"/>
      <c r="AB338" s="96"/>
      <c r="AC338" s="97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</row>
    <row r="339" spans="1:40" ht="22.5" customHeight="1" x14ac:dyDescent="0.55000000000000004">
      <c r="A339" s="5">
        <v>1000</v>
      </c>
      <c r="B339" s="52" t="s">
        <v>66</v>
      </c>
      <c r="C339" s="92"/>
      <c r="D339" s="60"/>
      <c r="E339" s="60"/>
      <c r="F339" s="60"/>
      <c r="G339" s="60"/>
      <c r="H339" s="29"/>
      <c r="I339" s="93"/>
      <c r="J339" s="93"/>
      <c r="K339" s="93"/>
      <c r="L339" s="22"/>
      <c r="M339" s="8"/>
      <c r="N339" s="9"/>
      <c r="O339" s="10"/>
      <c r="P339" s="10"/>
      <c r="Q339" s="11"/>
      <c r="R339" s="43"/>
      <c r="S339" s="3"/>
      <c r="T339" s="3"/>
      <c r="U339" s="3"/>
      <c r="V339" s="3"/>
      <c r="X339" s="98"/>
      <c r="Y339" s="96"/>
      <c r="Z339" s="96"/>
      <c r="AA339" s="98"/>
      <c r="AB339" s="96"/>
      <c r="AC339" s="97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</row>
    <row r="340" spans="1:40" ht="22.5" customHeight="1" x14ac:dyDescent="0.55000000000000004">
      <c r="A340" s="5">
        <v>1000</v>
      </c>
      <c r="B340" s="52" t="s">
        <v>66</v>
      </c>
      <c r="C340" s="92"/>
      <c r="D340" s="60"/>
      <c r="E340" s="60"/>
      <c r="F340" s="60"/>
      <c r="G340" s="60"/>
      <c r="H340" s="29"/>
      <c r="I340" s="93"/>
      <c r="J340" s="93"/>
      <c r="K340" s="93"/>
      <c r="L340" s="22"/>
      <c r="M340" s="8"/>
      <c r="N340" s="9"/>
      <c r="O340" s="10"/>
      <c r="P340" s="10"/>
      <c r="Q340" s="11"/>
      <c r="R340" s="43"/>
      <c r="S340" s="3"/>
      <c r="T340" s="3"/>
      <c r="U340" s="3"/>
      <c r="V340" s="3"/>
      <c r="X340" s="98"/>
      <c r="Y340" s="96"/>
      <c r="Z340" s="96"/>
      <c r="AA340" s="98"/>
      <c r="AB340" s="96"/>
      <c r="AC340" s="97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</row>
    <row r="341" spans="1:40" ht="22.5" customHeight="1" x14ac:dyDescent="0.55000000000000004">
      <c r="A341" s="5">
        <v>1000</v>
      </c>
      <c r="B341" s="52" t="s">
        <v>66</v>
      </c>
      <c r="C341" s="92"/>
      <c r="D341" s="60"/>
      <c r="E341" s="60"/>
      <c r="F341" s="60"/>
      <c r="G341" s="60"/>
      <c r="H341" s="29"/>
      <c r="I341" s="93"/>
      <c r="J341" s="93"/>
      <c r="K341" s="93"/>
      <c r="L341" s="22"/>
      <c r="M341" s="8"/>
      <c r="N341" s="9"/>
      <c r="O341" s="10"/>
      <c r="P341" s="10"/>
      <c r="Q341" s="11"/>
      <c r="R341" s="43"/>
      <c r="S341" s="3"/>
      <c r="T341" s="3"/>
      <c r="U341" s="3"/>
      <c r="V341" s="3"/>
      <c r="X341" s="98"/>
      <c r="Y341" s="96"/>
      <c r="Z341" s="96"/>
      <c r="AA341" s="98"/>
      <c r="AB341" s="96"/>
      <c r="AC341" s="97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</row>
    <row r="342" spans="1:40" ht="22.5" customHeight="1" x14ac:dyDescent="0.55000000000000004">
      <c r="A342" s="5">
        <v>1000</v>
      </c>
      <c r="B342" s="52" t="s">
        <v>66</v>
      </c>
      <c r="C342" s="92"/>
      <c r="D342" s="60"/>
      <c r="E342" s="60"/>
      <c r="F342" s="60"/>
      <c r="G342" s="60"/>
      <c r="H342" s="29"/>
      <c r="I342" s="93"/>
      <c r="J342" s="93"/>
      <c r="K342" s="93"/>
      <c r="L342" s="22"/>
      <c r="M342" s="8"/>
      <c r="N342" s="9"/>
      <c r="O342" s="10"/>
      <c r="P342" s="10"/>
      <c r="Q342" s="11"/>
      <c r="R342" s="43"/>
      <c r="S342" s="3"/>
      <c r="T342" s="3"/>
      <c r="U342" s="3"/>
      <c r="V342" s="3"/>
      <c r="X342" s="98"/>
      <c r="Y342" s="96"/>
      <c r="Z342" s="96"/>
      <c r="AA342" s="98"/>
      <c r="AB342" s="96"/>
      <c r="AC342" s="97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</row>
    <row r="343" spans="1:40" ht="22.5" customHeight="1" x14ac:dyDescent="0.55000000000000004">
      <c r="A343" s="5">
        <v>1000</v>
      </c>
      <c r="B343" s="52" t="s">
        <v>66</v>
      </c>
      <c r="C343" s="92"/>
      <c r="D343" s="60"/>
      <c r="E343" s="60"/>
      <c r="F343" s="60"/>
      <c r="G343" s="60"/>
      <c r="H343" s="29"/>
      <c r="I343" s="93"/>
      <c r="J343" s="93"/>
      <c r="K343" s="93"/>
      <c r="L343" s="22"/>
      <c r="M343" s="8"/>
      <c r="N343" s="9"/>
      <c r="O343" s="10"/>
      <c r="P343" s="10"/>
      <c r="Q343" s="11"/>
      <c r="R343" s="43"/>
      <c r="S343" s="3"/>
      <c r="T343" s="3"/>
      <c r="U343" s="3"/>
      <c r="V343" s="3"/>
      <c r="X343" s="98"/>
      <c r="Y343" s="96"/>
      <c r="Z343" s="96"/>
      <c r="AA343" s="98"/>
      <c r="AB343" s="96"/>
      <c r="AC343" s="97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</row>
    <row r="344" spans="1:40" ht="22.5" customHeight="1" x14ac:dyDescent="0.55000000000000004">
      <c r="A344" s="5">
        <v>1000</v>
      </c>
      <c r="B344" s="52" t="s">
        <v>66</v>
      </c>
      <c r="C344" s="92"/>
      <c r="D344" s="60"/>
      <c r="F344" s="60"/>
      <c r="G344" s="60"/>
      <c r="H344" s="29"/>
      <c r="I344" s="93"/>
      <c r="J344" s="93"/>
      <c r="K344" s="93"/>
      <c r="L344" s="22"/>
      <c r="M344" s="8"/>
      <c r="N344" s="9"/>
      <c r="O344" s="10"/>
      <c r="P344" s="10"/>
      <c r="Q344" s="11"/>
      <c r="R344" s="43"/>
      <c r="S344" s="3"/>
      <c r="T344" s="3"/>
      <c r="U344" s="3"/>
      <c r="V344" s="3"/>
      <c r="X344" s="98"/>
      <c r="Y344" s="96"/>
      <c r="Z344" s="96"/>
      <c r="AA344" s="98"/>
      <c r="AB344" s="96"/>
      <c r="AC344" s="97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</row>
    <row r="345" spans="1:40" ht="22.5" customHeight="1" x14ac:dyDescent="0.55000000000000004">
      <c r="A345" s="5">
        <v>1000</v>
      </c>
      <c r="B345" s="52" t="s">
        <v>66</v>
      </c>
      <c r="C345" s="92"/>
      <c r="D345" s="60"/>
      <c r="F345" s="60"/>
      <c r="G345" s="60"/>
      <c r="H345" s="29"/>
      <c r="I345" s="93"/>
      <c r="J345" s="93"/>
      <c r="K345" s="93"/>
      <c r="L345" s="22"/>
      <c r="M345" s="8"/>
      <c r="N345" s="9"/>
      <c r="O345" s="10"/>
      <c r="P345" s="10"/>
      <c r="Q345" s="11"/>
      <c r="R345" s="43"/>
      <c r="S345" s="3"/>
      <c r="T345" s="3"/>
      <c r="U345" s="3"/>
      <c r="V345" s="3"/>
      <c r="X345" s="98"/>
      <c r="Y345" s="96"/>
      <c r="Z345" s="96"/>
      <c r="AA345" s="98"/>
      <c r="AB345" s="96"/>
      <c r="AC345" s="97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</row>
    <row r="346" spans="1:40" ht="22.5" customHeight="1" x14ac:dyDescent="0.55000000000000004">
      <c r="A346" s="5">
        <v>1000</v>
      </c>
      <c r="B346" s="52" t="s">
        <v>66</v>
      </c>
      <c r="C346" s="92"/>
      <c r="D346" s="60"/>
      <c r="E346" s="60"/>
      <c r="F346" s="60"/>
      <c r="G346" s="60"/>
      <c r="H346" s="29"/>
      <c r="I346" s="93"/>
      <c r="J346" s="93"/>
      <c r="K346" s="93"/>
      <c r="L346" s="22"/>
      <c r="M346" s="8"/>
      <c r="N346" s="91"/>
      <c r="O346" s="10"/>
      <c r="P346" s="10"/>
      <c r="Q346" s="11"/>
      <c r="R346" s="43"/>
      <c r="S346" s="3"/>
      <c r="T346" s="3"/>
      <c r="U346" s="3"/>
      <c r="V346" s="3"/>
      <c r="X346" s="98"/>
      <c r="Y346" s="96"/>
      <c r="Z346" s="96"/>
      <c r="AA346" s="98"/>
      <c r="AB346" s="96"/>
      <c r="AC346" s="97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</row>
    <row r="347" spans="1:40" ht="22.5" customHeight="1" x14ac:dyDescent="0.55000000000000004">
      <c r="A347" s="5">
        <v>1000</v>
      </c>
      <c r="B347" s="52" t="s">
        <v>66</v>
      </c>
      <c r="C347" s="92"/>
      <c r="D347" s="60"/>
      <c r="E347" s="60"/>
      <c r="F347" s="60"/>
      <c r="G347" s="60"/>
      <c r="H347" s="29"/>
      <c r="I347" s="93"/>
      <c r="J347" s="93"/>
      <c r="K347" s="93"/>
      <c r="L347" s="22"/>
      <c r="M347" s="8"/>
      <c r="N347" s="91"/>
      <c r="O347" s="10"/>
      <c r="P347" s="10"/>
      <c r="Q347" s="11"/>
      <c r="R347" s="43"/>
      <c r="S347" s="3"/>
      <c r="T347" s="3"/>
      <c r="U347" s="3"/>
      <c r="V347" s="3"/>
      <c r="X347" s="98"/>
      <c r="Y347" s="96"/>
      <c r="Z347" s="96"/>
      <c r="AA347" s="98"/>
      <c r="AB347" s="96"/>
      <c r="AC347" s="97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</row>
    <row r="348" spans="1:40" ht="22.5" customHeight="1" x14ac:dyDescent="0.55000000000000004">
      <c r="A348" s="5">
        <v>1000</v>
      </c>
      <c r="B348" s="52" t="s">
        <v>66</v>
      </c>
      <c r="C348" s="92"/>
      <c r="D348" s="60"/>
      <c r="E348" s="60"/>
      <c r="F348" s="60"/>
      <c r="G348" s="60"/>
      <c r="H348" s="29"/>
      <c r="I348" s="93"/>
      <c r="J348" s="93"/>
      <c r="K348" s="93"/>
      <c r="L348" s="22"/>
      <c r="M348" s="8"/>
      <c r="N348" s="9"/>
      <c r="O348" s="10"/>
      <c r="P348" s="10"/>
      <c r="Q348" s="11"/>
      <c r="R348" s="43"/>
      <c r="S348" s="3"/>
      <c r="T348" s="3"/>
      <c r="U348" s="3"/>
      <c r="V348" s="3"/>
      <c r="X348" s="98"/>
      <c r="Y348" s="96"/>
      <c r="Z348" s="96"/>
      <c r="AA348" s="98"/>
      <c r="AB348" s="96"/>
      <c r="AC348" s="97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</row>
    <row r="349" spans="1:40" ht="22.5" customHeight="1" x14ac:dyDescent="0.55000000000000004">
      <c r="A349" s="5">
        <v>1000</v>
      </c>
      <c r="B349" s="52" t="s">
        <v>66</v>
      </c>
      <c r="C349" s="92"/>
      <c r="D349" s="60"/>
      <c r="E349" s="60"/>
      <c r="F349" s="60"/>
      <c r="G349" s="60"/>
      <c r="H349" s="29"/>
      <c r="I349" s="93"/>
      <c r="J349" s="93"/>
      <c r="K349" s="93"/>
      <c r="L349" s="22"/>
      <c r="M349" s="8"/>
      <c r="N349" s="91"/>
      <c r="O349" s="10"/>
      <c r="P349" s="10"/>
      <c r="Q349" s="11"/>
      <c r="R349" s="43"/>
      <c r="S349" s="3"/>
      <c r="T349" s="3"/>
      <c r="U349" s="3"/>
      <c r="V349" s="3"/>
      <c r="X349" s="98"/>
      <c r="Y349" s="96"/>
      <c r="Z349" s="96"/>
      <c r="AA349" s="98"/>
      <c r="AB349" s="96"/>
      <c r="AC349" s="97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</row>
    <row r="350" spans="1:40" ht="22.5" customHeight="1" x14ac:dyDescent="0.55000000000000004">
      <c r="A350" s="5">
        <v>1000</v>
      </c>
      <c r="B350" s="52" t="s">
        <v>66</v>
      </c>
      <c r="C350" s="92"/>
      <c r="D350" s="60"/>
      <c r="E350" s="60"/>
      <c r="F350" s="60"/>
      <c r="G350" s="60"/>
      <c r="H350" s="29"/>
      <c r="I350" s="93"/>
      <c r="J350" s="93"/>
      <c r="K350" s="93"/>
      <c r="L350" s="22"/>
      <c r="M350" s="8"/>
      <c r="N350" s="91"/>
      <c r="O350" s="10"/>
      <c r="P350" s="10"/>
      <c r="Q350" s="11"/>
      <c r="R350" s="43"/>
      <c r="S350" s="3"/>
      <c r="T350" s="3"/>
      <c r="U350" s="3"/>
      <c r="V350" s="3"/>
      <c r="X350" s="98"/>
      <c r="Y350" s="96"/>
      <c r="Z350" s="96"/>
      <c r="AA350" s="98"/>
      <c r="AB350" s="96"/>
      <c r="AC350" s="97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</row>
    <row r="351" spans="1:40" ht="22.5" customHeight="1" x14ac:dyDescent="0.55000000000000004">
      <c r="A351" s="5">
        <v>1000</v>
      </c>
      <c r="B351" s="52" t="s">
        <v>66</v>
      </c>
      <c r="C351" s="92"/>
      <c r="D351" s="60"/>
      <c r="E351" s="60"/>
      <c r="F351" s="60"/>
      <c r="G351" s="60"/>
      <c r="H351" s="29"/>
      <c r="I351" s="93"/>
      <c r="J351" s="93"/>
      <c r="K351" s="93"/>
      <c r="L351" s="22"/>
      <c r="M351" s="8"/>
      <c r="N351" s="83"/>
      <c r="O351" s="10"/>
      <c r="P351" s="10"/>
      <c r="Q351" s="11"/>
      <c r="R351" s="43"/>
      <c r="S351" s="3"/>
      <c r="T351" s="3"/>
      <c r="U351" s="3"/>
      <c r="V351" s="3"/>
      <c r="X351" s="98"/>
      <c r="Y351" s="96"/>
      <c r="Z351" s="96"/>
      <c r="AA351" s="98"/>
      <c r="AB351" s="96"/>
      <c r="AC351" s="97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</row>
    <row r="352" spans="1:40" ht="22.5" customHeight="1" x14ac:dyDescent="0.55000000000000004">
      <c r="A352" s="5">
        <v>1000</v>
      </c>
      <c r="B352" s="52" t="s">
        <v>66</v>
      </c>
      <c r="C352" s="92"/>
      <c r="D352" s="60"/>
      <c r="E352" s="60"/>
      <c r="F352" s="60"/>
      <c r="G352" s="60"/>
      <c r="H352" s="29"/>
      <c r="I352" s="93"/>
      <c r="J352" s="93"/>
      <c r="K352" s="93"/>
      <c r="L352" s="22"/>
      <c r="M352" s="8"/>
      <c r="N352" s="9"/>
      <c r="O352" s="10"/>
      <c r="P352" s="10"/>
      <c r="Q352" s="11"/>
      <c r="R352" s="43"/>
      <c r="S352" s="3"/>
      <c r="T352" s="3"/>
      <c r="U352" s="3"/>
      <c r="V352" s="3"/>
      <c r="X352" s="98"/>
      <c r="Y352" s="96"/>
      <c r="Z352" s="96"/>
      <c r="AA352" s="98"/>
      <c r="AB352" s="96"/>
      <c r="AC352" s="97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</row>
    <row r="353" spans="1:40" ht="22.5" customHeight="1" x14ac:dyDescent="0.55000000000000004">
      <c r="A353" s="5">
        <v>1000</v>
      </c>
      <c r="B353" s="52" t="s">
        <v>66</v>
      </c>
      <c r="C353" s="92"/>
      <c r="D353" s="60"/>
      <c r="E353" s="60"/>
      <c r="F353" s="60"/>
      <c r="G353" s="60"/>
      <c r="H353" s="29"/>
      <c r="I353" s="93"/>
      <c r="J353" s="93"/>
      <c r="K353" s="93"/>
      <c r="L353" s="22"/>
      <c r="M353" s="8"/>
      <c r="N353" s="9"/>
      <c r="O353" s="10"/>
      <c r="P353" s="10"/>
      <c r="Q353" s="11"/>
      <c r="R353" s="43"/>
      <c r="S353" s="3"/>
      <c r="T353" s="3"/>
      <c r="U353" s="3"/>
      <c r="V353" s="3"/>
      <c r="X353" s="98"/>
      <c r="Y353" s="96"/>
      <c r="Z353" s="96"/>
      <c r="AA353" s="98"/>
      <c r="AB353" s="96"/>
      <c r="AC353" s="97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</row>
    <row r="354" spans="1:40" ht="22.5" customHeight="1" x14ac:dyDescent="0.55000000000000004">
      <c r="A354" s="5">
        <v>1000</v>
      </c>
      <c r="B354" s="52" t="s">
        <v>66</v>
      </c>
      <c r="C354" s="92"/>
      <c r="D354" s="60"/>
      <c r="E354" s="60"/>
      <c r="F354" s="60"/>
      <c r="G354" s="60"/>
      <c r="H354" s="29"/>
      <c r="I354" s="93"/>
      <c r="J354" s="93"/>
      <c r="K354" s="93"/>
      <c r="L354" s="22"/>
      <c r="M354" s="8"/>
      <c r="N354" s="91"/>
      <c r="O354" s="10"/>
      <c r="P354" s="10"/>
      <c r="Q354" s="11"/>
      <c r="R354" s="43"/>
      <c r="S354" s="3"/>
      <c r="T354" s="3"/>
      <c r="U354" s="3"/>
      <c r="V354" s="3"/>
      <c r="X354" s="98"/>
      <c r="Y354" s="96"/>
      <c r="Z354" s="96"/>
      <c r="AA354" s="98"/>
      <c r="AB354" s="96"/>
      <c r="AC354" s="97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</row>
    <row r="355" spans="1:40" ht="22.5" customHeight="1" x14ac:dyDescent="0.55000000000000004">
      <c r="A355" s="5">
        <v>1000</v>
      </c>
      <c r="B355" s="52" t="s">
        <v>66</v>
      </c>
      <c r="C355" s="92"/>
      <c r="D355" s="60"/>
      <c r="E355" s="60"/>
      <c r="F355" s="60"/>
      <c r="G355" s="60"/>
      <c r="H355" s="29"/>
      <c r="I355" s="93"/>
      <c r="J355" s="93"/>
      <c r="K355" s="93"/>
      <c r="L355" s="22"/>
      <c r="M355" s="8"/>
      <c r="N355" s="9"/>
      <c r="O355" s="10"/>
      <c r="P355" s="10"/>
      <c r="Q355" s="11"/>
      <c r="R355" s="43"/>
      <c r="S355" s="3"/>
      <c r="T355" s="3"/>
      <c r="U355" s="3"/>
      <c r="V355" s="3"/>
      <c r="X355" s="98"/>
      <c r="Y355" s="96"/>
      <c r="Z355" s="96"/>
      <c r="AA355" s="98"/>
      <c r="AB355" s="96"/>
      <c r="AC355" s="97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</row>
    <row r="356" spans="1:40" ht="22.5" customHeight="1" x14ac:dyDescent="0.55000000000000004">
      <c r="A356" s="5">
        <v>1000</v>
      </c>
      <c r="B356" s="52" t="s">
        <v>66</v>
      </c>
      <c r="C356" s="92"/>
      <c r="D356" s="60"/>
      <c r="E356" s="60"/>
      <c r="F356" s="60"/>
      <c r="G356" s="60"/>
      <c r="H356" s="29"/>
      <c r="I356" s="93"/>
      <c r="J356" s="93"/>
      <c r="K356" s="93"/>
      <c r="L356" s="22"/>
      <c r="M356" s="8"/>
      <c r="N356" s="9"/>
      <c r="O356" s="10"/>
      <c r="P356" s="10"/>
      <c r="Q356" s="11"/>
      <c r="R356" s="43"/>
      <c r="S356" s="3"/>
      <c r="T356" s="3"/>
      <c r="U356" s="3"/>
      <c r="V356" s="3"/>
      <c r="X356" s="98"/>
      <c r="Y356" s="96"/>
      <c r="Z356" s="96"/>
      <c r="AA356" s="98"/>
      <c r="AB356" s="96"/>
      <c r="AC356" s="97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</row>
    <row r="357" spans="1:40" ht="22.5" customHeight="1" x14ac:dyDescent="0.55000000000000004">
      <c r="A357" s="5">
        <v>1000</v>
      </c>
      <c r="B357" s="52" t="s">
        <v>66</v>
      </c>
      <c r="C357" s="92"/>
      <c r="D357" s="60"/>
      <c r="E357" s="60"/>
      <c r="F357" s="60"/>
      <c r="G357" s="60"/>
      <c r="H357" s="29"/>
      <c r="I357" s="93"/>
      <c r="J357" s="93"/>
      <c r="K357" s="93"/>
      <c r="L357" s="22"/>
      <c r="M357" s="8"/>
      <c r="N357" s="17"/>
      <c r="O357" s="10"/>
      <c r="P357" s="10"/>
      <c r="Q357" s="11"/>
      <c r="R357" s="43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</row>
    <row r="358" spans="1:40" ht="22.5" customHeight="1" x14ac:dyDescent="0.55000000000000004">
      <c r="A358" s="5">
        <v>1000</v>
      </c>
      <c r="B358" s="52" t="s">
        <v>66</v>
      </c>
      <c r="C358" s="92"/>
      <c r="D358" s="60"/>
      <c r="E358" s="60"/>
      <c r="F358" s="60"/>
      <c r="G358" s="60"/>
      <c r="H358" s="94"/>
      <c r="I358" s="93"/>
      <c r="J358" s="93"/>
      <c r="K358" s="93"/>
      <c r="L358" s="22"/>
      <c r="M358" s="8"/>
      <c r="N358" s="9"/>
      <c r="O358" s="10"/>
      <c r="P358" s="10"/>
      <c r="Q358" s="11"/>
      <c r="R358" s="43"/>
      <c r="S358" s="3"/>
      <c r="T358" s="3"/>
      <c r="U358" s="3"/>
      <c r="V358" s="3"/>
      <c r="X358" s="98"/>
      <c r="Y358" s="96"/>
      <c r="Z358" s="96"/>
      <c r="AA358" s="98"/>
      <c r="AB358" s="96"/>
      <c r="AC358" s="97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</row>
    <row r="359" spans="1:40" ht="22.5" customHeight="1" x14ac:dyDescent="0.55000000000000004">
      <c r="A359" s="5">
        <v>1000</v>
      </c>
      <c r="B359" s="52" t="s">
        <v>66</v>
      </c>
      <c r="C359" s="92"/>
      <c r="D359" s="60"/>
      <c r="E359" s="60"/>
      <c r="F359" s="60"/>
      <c r="G359" s="60"/>
      <c r="H359" s="29"/>
      <c r="I359" s="93"/>
      <c r="J359" s="93"/>
      <c r="K359" s="93"/>
      <c r="L359" s="22"/>
      <c r="M359" s="8"/>
      <c r="N359" s="9"/>
      <c r="O359" s="10"/>
      <c r="P359" s="10"/>
      <c r="Q359" s="11"/>
      <c r="R359" s="43"/>
      <c r="S359" s="3"/>
      <c r="T359" s="3"/>
      <c r="U359" s="3"/>
      <c r="V359" s="3"/>
      <c r="X359" s="98"/>
      <c r="Y359" s="96"/>
      <c r="Z359" s="96"/>
      <c r="AA359" s="98"/>
      <c r="AB359" s="96"/>
      <c r="AC359" s="97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</row>
    <row r="360" spans="1:40" ht="22.5" customHeight="1" x14ac:dyDescent="0.55000000000000004">
      <c r="A360" s="5">
        <v>1000</v>
      </c>
      <c r="B360" s="52" t="s">
        <v>66</v>
      </c>
      <c r="C360" s="92"/>
      <c r="D360" s="60"/>
      <c r="E360" s="60"/>
      <c r="F360" s="60"/>
      <c r="H360" s="29"/>
      <c r="I360" s="93"/>
      <c r="J360" s="93"/>
      <c r="K360" s="93"/>
      <c r="L360" s="22"/>
      <c r="M360" s="8"/>
      <c r="N360" s="9"/>
      <c r="O360" s="10"/>
      <c r="P360" s="10"/>
      <c r="Q360" s="11"/>
      <c r="R360" s="43"/>
      <c r="S360" s="3"/>
      <c r="T360" s="3"/>
      <c r="U360" s="3"/>
      <c r="V360" s="3"/>
      <c r="X360" s="98"/>
      <c r="Y360" s="96"/>
      <c r="Z360" s="96"/>
      <c r="AA360" s="98"/>
      <c r="AB360" s="96"/>
      <c r="AC360" s="97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</row>
    <row r="361" spans="1:40" x14ac:dyDescent="0.55000000000000004">
      <c r="A361" s="5">
        <v>1000</v>
      </c>
      <c r="B361" s="52" t="s">
        <v>66</v>
      </c>
      <c r="C361" s="92"/>
      <c r="D361" s="60"/>
      <c r="E361" s="60"/>
      <c r="F361" s="60"/>
      <c r="G361" s="60"/>
      <c r="H361" s="29"/>
      <c r="I361" s="93"/>
      <c r="J361" s="93"/>
      <c r="K361" s="93"/>
      <c r="L361" s="22"/>
      <c r="M361" s="8"/>
      <c r="N361" s="91"/>
      <c r="O361" s="10"/>
      <c r="P361" s="10"/>
      <c r="Q361" s="11"/>
      <c r="R361" s="43"/>
      <c r="S361" s="3"/>
      <c r="T361" s="3"/>
      <c r="U361" s="3"/>
      <c r="V361" s="3"/>
      <c r="X361" s="98"/>
      <c r="Y361" s="96"/>
      <c r="Z361" s="96"/>
      <c r="AA361" s="98"/>
      <c r="AB361" s="96"/>
      <c r="AC361" s="97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</row>
    <row r="362" spans="1:40" ht="22.5" customHeight="1" x14ac:dyDescent="0.55000000000000004">
      <c r="A362" s="5">
        <v>1000</v>
      </c>
      <c r="B362" s="52" t="s">
        <v>66</v>
      </c>
      <c r="C362" s="92"/>
      <c r="D362" s="60"/>
      <c r="E362" s="60"/>
      <c r="F362" s="60"/>
      <c r="H362" s="29"/>
      <c r="I362" s="93"/>
      <c r="J362" s="93"/>
      <c r="K362" s="93"/>
      <c r="L362" s="22"/>
      <c r="M362" s="8"/>
      <c r="N362" s="9"/>
      <c r="O362" s="10"/>
      <c r="P362" s="10"/>
      <c r="Q362" s="11"/>
      <c r="R362" s="43"/>
      <c r="S362" s="3"/>
      <c r="T362" s="3"/>
      <c r="U362" s="3"/>
      <c r="V362" s="3"/>
      <c r="X362" s="98"/>
      <c r="Y362" s="96"/>
      <c r="Z362" s="96"/>
      <c r="AA362" s="98"/>
      <c r="AB362" s="96"/>
      <c r="AC362" s="97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</row>
    <row r="363" spans="1:40" x14ac:dyDescent="0.55000000000000004">
      <c r="A363" s="5">
        <v>1000</v>
      </c>
      <c r="B363" s="52" t="s">
        <v>66</v>
      </c>
      <c r="C363" s="92"/>
      <c r="D363" s="60"/>
      <c r="E363" s="60"/>
      <c r="F363" s="60"/>
      <c r="G363" s="29"/>
      <c r="H363" s="94"/>
      <c r="I363" s="93"/>
      <c r="J363" s="93"/>
      <c r="K363" s="93"/>
      <c r="L363" s="22"/>
      <c r="M363" s="8"/>
      <c r="N363" s="91"/>
      <c r="O363" s="10"/>
      <c r="P363" s="10"/>
      <c r="Q363" s="11"/>
      <c r="R363" s="43"/>
      <c r="S363" s="3"/>
      <c r="T363" s="3"/>
      <c r="U363" s="3"/>
      <c r="V363" s="3"/>
      <c r="X363" s="98"/>
      <c r="Y363" s="96"/>
      <c r="Z363" s="96"/>
      <c r="AA363" s="98"/>
      <c r="AB363" s="96"/>
      <c r="AC363" s="97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</row>
    <row r="364" spans="1:40" x14ac:dyDescent="0.55000000000000004">
      <c r="A364" s="5">
        <v>1000</v>
      </c>
      <c r="B364" s="52" t="s">
        <v>66</v>
      </c>
      <c r="C364" s="92"/>
      <c r="D364" s="60"/>
      <c r="E364" s="60"/>
      <c r="F364" s="60"/>
      <c r="G364" s="60"/>
      <c r="H364" s="29"/>
      <c r="I364" s="93"/>
      <c r="J364" s="93"/>
      <c r="K364" s="93"/>
      <c r="L364" s="22"/>
      <c r="M364" s="8"/>
      <c r="N364" s="104"/>
      <c r="O364" s="10"/>
      <c r="P364" s="10"/>
      <c r="Q364" s="11"/>
      <c r="R364" s="43"/>
      <c r="S364" s="3"/>
      <c r="T364" s="3"/>
      <c r="U364" s="3"/>
      <c r="V364" s="3"/>
      <c r="X364" s="98"/>
      <c r="Y364" s="96"/>
      <c r="Z364" s="96"/>
      <c r="AA364" s="98"/>
      <c r="AB364" s="96"/>
      <c r="AC364" s="97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</row>
    <row r="365" spans="1:40" x14ac:dyDescent="0.55000000000000004">
      <c r="A365" s="5">
        <v>1000</v>
      </c>
      <c r="B365" s="52" t="s">
        <v>66</v>
      </c>
      <c r="C365" s="92"/>
      <c r="D365" s="60"/>
      <c r="E365" s="60"/>
      <c r="F365" s="60"/>
      <c r="G365" s="60"/>
      <c r="H365" s="29"/>
      <c r="I365" s="93"/>
      <c r="J365" s="93"/>
      <c r="K365" s="93"/>
      <c r="L365" s="22"/>
      <c r="M365" s="8"/>
      <c r="N365" s="9"/>
      <c r="O365" s="10"/>
      <c r="P365" s="10"/>
      <c r="Q365" s="11"/>
      <c r="R365" s="43"/>
      <c r="S365" s="3"/>
      <c r="T365" s="3"/>
      <c r="U365" s="3"/>
      <c r="V365" s="3"/>
      <c r="X365" s="98"/>
      <c r="Y365" s="96"/>
      <c r="Z365" s="96"/>
      <c r="AA365" s="98"/>
      <c r="AB365" s="96"/>
      <c r="AC365" s="97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</row>
    <row r="366" spans="1:40" ht="22.5" customHeight="1" x14ac:dyDescent="0.55000000000000004">
      <c r="A366" s="5">
        <v>1000</v>
      </c>
      <c r="B366" s="52" t="s">
        <v>66</v>
      </c>
      <c r="C366" s="92"/>
      <c r="D366" s="60"/>
      <c r="E366" s="60"/>
      <c r="F366" s="60"/>
      <c r="G366" s="60"/>
      <c r="H366" s="29"/>
      <c r="I366" s="93"/>
      <c r="J366" s="93"/>
      <c r="K366" s="93"/>
      <c r="L366" s="22"/>
      <c r="M366" s="8"/>
      <c r="N366" s="9"/>
      <c r="O366" s="10"/>
      <c r="P366" s="10"/>
      <c r="Q366" s="11"/>
      <c r="R366" s="43"/>
      <c r="S366" s="3"/>
      <c r="T366" s="3"/>
      <c r="U366" s="3"/>
      <c r="V366" s="3"/>
      <c r="X366" s="98"/>
      <c r="Y366" s="96"/>
      <c r="Z366" s="96"/>
      <c r="AA366" s="98"/>
      <c r="AB366" s="96"/>
      <c r="AC366" s="97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</row>
    <row r="367" spans="1:40" ht="22.5" customHeight="1" x14ac:dyDescent="0.55000000000000004">
      <c r="A367" s="5">
        <v>1000</v>
      </c>
      <c r="B367" s="52" t="s">
        <v>66</v>
      </c>
      <c r="C367" s="92"/>
      <c r="D367" s="60"/>
      <c r="E367" s="60"/>
      <c r="F367" s="60"/>
      <c r="G367" s="60"/>
      <c r="H367" s="29"/>
      <c r="I367" s="93"/>
      <c r="J367" s="93"/>
      <c r="K367" s="93"/>
      <c r="L367" s="22"/>
      <c r="M367" s="8"/>
      <c r="N367" s="9"/>
      <c r="O367" s="10"/>
      <c r="P367" s="10"/>
      <c r="Q367" s="11"/>
      <c r="R367" s="43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</row>
    <row r="368" spans="1:40" ht="22.5" customHeight="1" x14ac:dyDescent="0.55000000000000004">
      <c r="A368" s="5">
        <v>1000</v>
      </c>
      <c r="B368" s="52" t="s">
        <v>66</v>
      </c>
      <c r="C368" s="92"/>
      <c r="D368" s="60"/>
      <c r="E368" s="60"/>
      <c r="F368" s="60"/>
      <c r="G368" s="60"/>
      <c r="H368" s="29"/>
      <c r="I368" s="93"/>
      <c r="J368" s="93"/>
      <c r="K368" s="93"/>
      <c r="L368" s="22"/>
      <c r="M368" s="8"/>
      <c r="N368" s="9"/>
      <c r="O368" s="10"/>
      <c r="P368" s="10"/>
      <c r="Q368" s="11"/>
      <c r="R368" s="43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</row>
    <row r="369" spans="1:40" ht="22.5" customHeight="1" x14ac:dyDescent="0.55000000000000004">
      <c r="A369" s="5">
        <v>1000</v>
      </c>
      <c r="B369" s="52" t="s">
        <v>66</v>
      </c>
      <c r="C369" s="92"/>
      <c r="D369" s="60"/>
      <c r="E369" s="60"/>
      <c r="F369" s="60"/>
      <c r="G369" s="60"/>
      <c r="H369" s="29"/>
      <c r="I369" s="93"/>
      <c r="J369" s="93"/>
      <c r="K369" s="93"/>
      <c r="L369" s="22"/>
      <c r="M369" s="8"/>
      <c r="N369" s="9"/>
      <c r="O369" s="10"/>
      <c r="P369" s="10"/>
      <c r="Q369" s="11"/>
      <c r="R369" s="43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</row>
    <row r="370" spans="1:40" ht="22.5" customHeight="1" x14ac:dyDescent="0.55000000000000004">
      <c r="A370" s="5">
        <v>1000</v>
      </c>
      <c r="B370" s="52" t="s">
        <v>66</v>
      </c>
      <c r="C370" s="92"/>
      <c r="D370" s="60"/>
      <c r="E370" s="60"/>
      <c r="F370" s="60"/>
      <c r="G370" s="60"/>
      <c r="H370" s="29"/>
      <c r="I370" s="93"/>
      <c r="J370" s="93"/>
      <c r="K370" s="93"/>
      <c r="L370" s="22"/>
      <c r="M370" s="8"/>
      <c r="N370" s="9"/>
      <c r="O370" s="10"/>
      <c r="P370" s="10"/>
      <c r="Q370" s="11"/>
      <c r="R370" s="43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</row>
    <row r="371" spans="1:40" ht="22.5" customHeight="1" x14ac:dyDescent="0.55000000000000004">
      <c r="A371" s="5">
        <v>1000</v>
      </c>
      <c r="B371" s="52" t="s">
        <v>66</v>
      </c>
      <c r="C371" s="92"/>
      <c r="D371" s="60"/>
      <c r="E371" s="60"/>
      <c r="F371" s="60"/>
      <c r="G371" s="60"/>
      <c r="H371" s="29"/>
      <c r="I371" s="93"/>
      <c r="J371" s="93"/>
      <c r="K371" s="93"/>
      <c r="L371" s="22"/>
      <c r="M371" s="8"/>
      <c r="N371" s="91"/>
      <c r="O371" s="10"/>
      <c r="P371" s="10"/>
      <c r="Q371" s="11"/>
      <c r="R371" s="43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</row>
    <row r="372" spans="1:40" ht="22.5" customHeight="1" x14ac:dyDescent="0.55000000000000004">
      <c r="A372" s="5">
        <v>1000</v>
      </c>
      <c r="B372" s="52" t="s">
        <v>66</v>
      </c>
      <c r="C372" s="92"/>
      <c r="D372" s="60"/>
      <c r="E372" s="60"/>
      <c r="F372" s="60"/>
      <c r="G372" s="60"/>
      <c r="H372" s="29"/>
      <c r="I372" s="93"/>
      <c r="J372" s="93"/>
      <c r="K372" s="93"/>
      <c r="L372" s="22"/>
      <c r="M372" s="8"/>
      <c r="N372" s="9"/>
      <c r="O372" s="10"/>
      <c r="P372" s="10"/>
      <c r="Q372" s="11"/>
      <c r="R372" s="43"/>
      <c r="V372" s="14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</row>
    <row r="373" spans="1:40" ht="22.5" customHeight="1" x14ac:dyDescent="0.55000000000000004">
      <c r="A373" s="5">
        <v>1000</v>
      </c>
      <c r="B373" s="52" t="s">
        <v>66</v>
      </c>
      <c r="C373" s="92"/>
      <c r="D373" s="60"/>
      <c r="E373" s="60"/>
      <c r="F373" s="60"/>
      <c r="G373" s="60"/>
      <c r="H373" s="29"/>
      <c r="I373" s="93"/>
      <c r="J373" s="93"/>
      <c r="K373" s="93"/>
      <c r="L373" s="22"/>
      <c r="M373" s="8"/>
      <c r="N373" s="9"/>
      <c r="O373" s="10"/>
      <c r="P373" s="10"/>
      <c r="Q373" s="11"/>
      <c r="R373" s="43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</row>
    <row r="374" spans="1:40" ht="22.5" customHeight="1" x14ac:dyDescent="0.55000000000000004">
      <c r="A374" s="5">
        <v>1000</v>
      </c>
      <c r="B374" s="52" t="s">
        <v>66</v>
      </c>
      <c r="C374" s="92"/>
      <c r="D374" s="60"/>
      <c r="E374" s="60"/>
      <c r="F374" s="60"/>
      <c r="G374" s="60"/>
      <c r="H374" s="29"/>
      <c r="I374" s="93"/>
      <c r="J374" s="93"/>
      <c r="K374" s="93"/>
      <c r="L374" s="22"/>
      <c r="M374" s="8"/>
      <c r="N374" s="9"/>
      <c r="O374" s="10"/>
      <c r="P374" s="10"/>
      <c r="Q374" s="11"/>
      <c r="R374" s="43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</row>
    <row r="375" spans="1:40" ht="22.5" customHeight="1" x14ac:dyDescent="0.55000000000000004">
      <c r="A375" s="5">
        <v>1000</v>
      </c>
      <c r="B375" s="52" t="s">
        <v>66</v>
      </c>
      <c r="C375" s="92"/>
      <c r="D375" s="60"/>
      <c r="E375" s="60"/>
      <c r="F375" s="60"/>
      <c r="G375" s="60"/>
      <c r="H375" s="29"/>
      <c r="I375" s="93"/>
      <c r="J375" s="93"/>
      <c r="K375" s="93"/>
      <c r="L375" s="22"/>
      <c r="M375" s="8"/>
      <c r="N375" s="9"/>
      <c r="O375" s="10"/>
      <c r="P375" s="10"/>
      <c r="Q375" s="11"/>
      <c r="R375" s="43"/>
      <c r="V375" s="14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</row>
    <row r="376" spans="1:40" ht="22.5" customHeight="1" x14ac:dyDescent="0.55000000000000004">
      <c r="A376" s="5">
        <v>1000</v>
      </c>
      <c r="B376" s="52" t="s">
        <v>66</v>
      </c>
      <c r="C376" s="92"/>
      <c r="D376" s="60"/>
      <c r="E376" s="60"/>
      <c r="F376" s="60"/>
      <c r="G376" s="60"/>
      <c r="H376" s="29"/>
      <c r="I376" s="93"/>
      <c r="J376" s="93"/>
      <c r="K376" s="93"/>
      <c r="L376" s="22"/>
      <c r="M376" s="8"/>
      <c r="N376" s="9"/>
      <c r="O376" s="10"/>
      <c r="P376" s="10"/>
      <c r="Q376" s="11"/>
      <c r="R376" s="43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</row>
    <row r="377" spans="1:40" ht="22.5" customHeight="1" x14ac:dyDescent="0.55000000000000004">
      <c r="A377" s="5">
        <v>1000</v>
      </c>
      <c r="B377" s="52" t="s">
        <v>66</v>
      </c>
      <c r="C377" s="92"/>
      <c r="D377" s="60"/>
      <c r="E377" s="60"/>
      <c r="F377" s="60"/>
      <c r="G377" s="60"/>
      <c r="H377" s="29"/>
      <c r="I377" s="93"/>
      <c r="J377" s="93"/>
      <c r="K377" s="93"/>
      <c r="L377" s="22"/>
      <c r="M377" s="8"/>
      <c r="N377" s="9"/>
      <c r="O377" s="10"/>
      <c r="P377" s="10"/>
      <c r="Q377" s="11"/>
      <c r="R377" s="43"/>
      <c r="V377" s="14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</row>
    <row r="378" spans="1:40" ht="22.5" customHeight="1" x14ac:dyDescent="0.55000000000000004">
      <c r="A378" s="5">
        <v>1000</v>
      </c>
      <c r="B378" s="52" t="s">
        <v>66</v>
      </c>
      <c r="C378" s="92"/>
      <c r="D378" s="60"/>
      <c r="E378" s="60"/>
      <c r="F378" s="60"/>
      <c r="G378" s="60"/>
      <c r="H378" s="29"/>
      <c r="I378" s="93"/>
      <c r="J378" s="93"/>
      <c r="K378" s="93"/>
      <c r="L378" s="22"/>
      <c r="M378" s="8"/>
      <c r="N378" s="91"/>
      <c r="O378" s="10"/>
      <c r="P378" s="10"/>
      <c r="Q378" s="11"/>
      <c r="R378" s="43"/>
      <c r="V378" s="14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</row>
    <row r="379" spans="1:40" ht="22.5" customHeight="1" x14ac:dyDescent="0.55000000000000004">
      <c r="A379" s="5">
        <v>1000</v>
      </c>
      <c r="B379" s="52" t="s">
        <v>66</v>
      </c>
      <c r="C379" s="92"/>
      <c r="D379" s="60"/>
      <c r="E379" s="60"/>
      <c r="F379" s="60"/>
      <c r="G379" s="60"/>
      <c r="H379" s="29"/>
      <c r="I379" s="93"/>
      <c r="J379" s="93"/>
      <c r="K379" s="93"/>
      <c r="L379" s="22"/>
      <c r="M379" s="8"/>
      <c r="N379" s="9"/>
      <c r="O379" s="10"/>
      <c r="P379" s="10"/>
      <c r="Q379" s="11"/>
      <c r="R379" s="43"/>
      <c r="V379" s="14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</row>
    <row r="380" spans="1:40" ht="22.5" customHeight="1" x14ac:dyDescent="0.55000000000000004">
      <c r="A380" s="5">
        <v>1000</v>
      </c>
      <c r="B380" s="52" t="s">
        <v>66</v>
      </c>
      <c r="C380" s="92"/>
      <c r="D380" s="60"/>
      <c r="E380" s="60"/>
      <c r="F380" s="60"/>
      <c r="G380" s="60"/>
      <c r="H380" s="29"/>
      <c r="I380" s="93"/>
      <c r="J380" s="93"/>
      <c r="K380" s="93"/>
      <c r="L380" s="22"/>
      <c r="M380" s="8"/>
      <c r="N380" s="16"/>
      <c r="O380" s="10"/>
      <c r="P380" s="10"/>
      <c r="Q380" s="11"/>
      <c r="R380" s="43"/>
      <c r="V380" s="14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</row>
    <row r="381" spans="1:40" ht="22.5" customHeight="1" x14ac:dyDescent="0.55000000000000004">
      <c r="A381" s="5">
        <v>1000</v>
      </c>
      <c r="B381" s="52" t="s">
        <v>66</v>
      </c>
      <c r="C381" s="92"/>
      <c r="D381" s="60"/>
      <c r="E381" s="60"/>
      <c r="F381" s="60"/>
      <c r="G381" s="60"/>
      <c r="H381" s="29"/>
      <c r="I381" s="93"/>
      <c r="J381" s="93"/>
      <c r="K381" s="93"/>
      <c r="L381" s="22"/>
      <c r="M381" s="8"/>
      <c r="N381" s="17"/>
      <c r="O381" s="10"/>
      <c r="P381" s="10"/>
      <c r="Q381" s="11"/>
      <c r="R381" s="43"/>
      <c r="V381" s="14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</row>
    <row r="382" spans="1:40" ht="22.5" customHeight="1" x14ac:dyDescent="0.55000000000000004">
      <c r="A382" s="5">
        <v>1000</v>
      </c>
      <c r="B382" s="52" t="s">
        <v>66</v>
      </c>
      <c r="C382" s="92"/>
      <c r="D382" s="60"/>
      <c r="E382" s="60"/>
      <c r="F382" s="60"/>
      <c r="G382" s="60"/>
      <c r="H382" s="29"/>
      <c r="I382" s="93"/>
      <c r="J382" s="93"/>
      <c r="K382" s="93"/>
      <c r="L382" s="22"/>
      <c r="M382" s="8"/>
      <c r="N382" s="17"/>
      <c r="O382" s="10"/>
      <c r="P382" s="10"/>
      <c r="Q382" s="11"/>
      <c r="R382" s="43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</row>
    <row r="383" spans="1:40" ht="22.5" customHeight="1" x14ac:dyDescent="0.55000000000000004">
      <c r="A383" s="5">
        <v>1000</v>
      </c>
      <c r="B383" s="52" t="s">
        <v>66</v>
      </c>
      <c r="C383" s="92"/>
      <c r="D383" s="60"/>
      <c r="E383" s="60"/>
      <c r="F383" s="60"/>
      <c r="G383" s="60"/>
      <c r="H383" s="29"/>
      <c r="I383" s="93"/>
      <c r="J383" s="93"/>
      <c r="K383" s="93"/>
      <c r="L383" s="22"/>
      <c r="M383" s="8"/>
      <c r="N383" s="9"/>
      <c r="O383" s="10"/>
      <c r="P383" s="10"/>
      <c r="Q383" s="11"/>
      <c r="R383" s="43"/>
      <c r="V383" s="14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</row>
    <row r="384" spans="1:40" ht="22.5" customHeight="1" x14ac:dyDescent="0.55000000000000004">
      <c r="A384" s="5">
        <v>1000</v>
      </c>
      <c r="B384" s="52" t="s">
        <v>66</v>
      </c>
      <c r="C384" s="92"/>
      <c r="D384" s="60"/>
      <c r="E384" s="60"/>
      <c r="F384" s="60"/>
      <c r="G384" s="60"/>
      <c r="H384" s="29"/>
      <c r="I384" s="93"/>
      <c r="J384" s="93"/>
      <c r="K384" s="93"/>
      <c r="L384" s="22"/>
      <c r="M384" s="8"/>
      <c r="N384" s="9"/>
      <c r="O384" s="10"/>
      <c r="P384" s="10"/>
      <c r="Q384" s="11"/>
      <c r="R384" s="43"/>
      <c r="V384" s="14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</row>
    <row r="385" spans="1:40" ht="22.5" customHeight="1" x14ac:dyDescent="0.55000000000000004">
      <c r="A385" s="5">
        <v>1000</v>
      </c>
      <c r="B385" s="52" t="s">
        <v>66</v>
      </c>
      <c r="C385" s="92"/>
      <c r="D385" s="60"/>
      <c r="E385" s="60"/>
      <c r="F385" s="60"/>
      <c r="G385" s="60"/>
      <c r="H385" s="29"/>
      <c r="I385" s="93"/>
      <c r="J385" s="93"/>
      <c r="K385" s="93"/>
      <c r="L385" s="22"/>
      <c r="M385" s="8"/>
      <c r="N385" s="9"/>
      <c r="O385" s="10"/>
      <c r="P385" s="10"/>
      <c r="Q385" s="11"/>
      <c r="R385" s="43"/>
      <c r="V385" s="14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</row>
    <row r="386" spans="1:40" ht="22.5" customHeight="1" x14ac:dyDescent="0.55000000000000004">
      <c r="A386" s="5">
        <v>1000</v>
      </c>
      <c r="B386" s="52" t="s">
        <v>66</v>
      </c>
      <c r="C386" s="92"/>
      <c r="D386" s="60"/>
      <c r="E386" s="60"/>
      <c r="F386" s="60"/>
      <c r="G386" s="60"/>
      <c r="H386" s="93"/>
      <c r="I386" s="93"/>
      <c r="J386" s="93"/>
      <c r="K386" s="93"/>
      <c r="L386" s="22"/>
      <c r="M386" s="8"/>
      <c r="N386" s="9"/>
      <c r="O386" s="10"/>
      <c r="P386" s="10"/>
      <c r="Q386" s="11"/>
      <c r="R386" s="43"/>
      <c r="V386" s="14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</row>
    <row r="387" spans="1:40" ht="22.5" customHeight="1" x14ac:dyDescent="0.55000000000000004">
      <c r="A387" s="5">
        <v>1000</v>
      </c>
      <c r="B387" s="52" t="s">
        <v>66</v>
      </c>
      <c r="C387" s="92"/>
      <c r="D387" s="60"/>
      <c r="E387" s="60"/>
      <c r="F387" s="60"/>
      <c r="G387" s="60"/>
      <c r="H387" s="29"/>
      <c r="I387" s="93"/>
      <c r="J387" s="93"/>
      <c r="K387" s="93"/>
      <c r="L387" s="22"/>
      <c r="M387" s="8"/>
      <c r="N387" s="9"/>
      <c r="O387" s="10"/>
      <c r="P387" s="10"/>
      <c r="Q387" s="11"/>
      <c r="R387" s="43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</row>
    <row r="388" spans="1:40" ht="22.5" customHeight="1" x14ac:dyDescent="0.55000000000000004">
      <c r="A388" s="5">
        <v>1000</v>
      </c>
      <c r="B388" s="52" t="s">
        <v>66</v>
      </c>
      <c r="C388" s="92"/>
      <c r="D388" s="60"/>
      <c r="E388" s="60"/>
      <c r="F388" s="60"/>
      <c r="G388" s="60"/>
      <c r="H388" s="29"/>
      <c r="I388" s="93"/>
      <c r="J388" s="93"/>
      <c r="K388" s="93"/>
      <c r="L388" s="22"/>
      <c r="M388" s="8"/>
      <c r="N388" s="9"/>
      <c r="O388" s="10"/>
      <c r="P388" s="10"/>
      <c r="Q388" s="11"/>
      <c r="R388" s="43"/>
      <c r="V388" s="14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</row>
    <row r="389" spans="1:40" ht="22.5" customHeight="1" x14ac:dyDescent="0.55000000000000004">
      <c r="A389" s="5">
        <v>1000</v>
      </c>
      <c r="B389" s="52" t="s">
        <v>66</v>
      </c>
      <c r="C389" s="92"/>
      <c r="D389" s="60"/>
      <c r="E389" s="60"/>
      <c r="F389" s="60"/>
      <c r="G389" s="60"/>
      <c r="H389" s="29"/>
      <c r="I389" s="93"/>
      <c r="J389" s="93"/>
      <c r="K389" s="93"/>
      <c r="L389" s="22"/>
      <c r="M389" s="8"/>
      <c r="N389" s="9"/>
      <c r="O389" s="10"/>
      <c r="P389" s="10"/>
      <c r="Q389" s="11"/>
      <c r="R389" s="43"/>
      <c r="V389" s="14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</row>
    <row r="390" spans="1:40" ht="22.5" customHeight="1" x14ac:dyDescent="0.55000000000000004">
      <c r="A390" s="5">
        <v>1000</v>
      </c>
      <c r="B390" s="52" t="s">
        <v>66</v>
      </c>
      <c r="C390" s="92"/>
      <c r="D390" s="60"/>
      <c r="E390" s="60"/>
      <c r="F390" s="60"/>
      <c r="G390" s="60"/>
      <c r="H390" s="94"/>
      <c r="I390" s="93"/>
      <c r="J390" s="93"/>
      <c r="K390" s="93"/>
      <c r="L390" s="22"/>
      <c r="M390" s="8"/>
      <c r="N390" s="9"/>
      <c r="O390" s="10"/>
      <c r="P390" s="10"/>
      <c r="Q390" s="11"/>
      <c r="R390" s="43"/>
      <c r="V390" s="14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</row>
    <row r="391" spans="1:40" ht="22.5" customHeight="1" x14ac:dyDescent="0.55000000000000004">
      <c r="A391" s="5">
        <v>1000</v>
      </c>
      <c r="B391" s="52" t="s">
        <v>66</v>
      </c>
      <c r="C391" s="92"/>
      <c r="D391" s="60"/>
      <c r="E391" s="60"/>
      <c r="F391" s="60"/>
      <c r="G391" s="60"/>
      <c r="H391" s="29"/>
      <c r="I391" s="93"/>
      <c r="J391" s="93"/>
      <c r="K391" s="93"/>
      <c r="L391" s="22"/>
      <c r="M391" s="8"/>
      <c r="N391" s="9"/>
      <c r="O391" s="10"/>
      <c r="P391" s="10"/>
      <c r="Q391" s="11"/>
      <c r="R391" s="43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</row>
    <row r="392" spans="1:40" ht="22.5" customHeight="1" x14ac:dyDescent="0.55000000000000004">
      <c r="A392" s="5">
        <v>1000</v>
      </c>
      <c r="B392" s="52" t="s">
        <v>66</v>
      </c>
      <c r="C392" s="92"/>
      <c r="D392" s="60"/>
      <c r="E392" s="60"/>
      <c r="F392" s="60"/>
      <c r="G392" s="60"/>
      <c r="H392" s="29"/>
      <c r="I392" s="93"/>
      <c r="J392" s="93"/>
      <c r="K392" s="93"/>
      <c r="L392" s="22"/>
      <c r="M392" s="8"/>
      <c r="N392" s="9"/>
      <c r="O392" s="10"/>
      <c r="P392" s="10"/>
      <c r="Q392" s="11"/>
      <c r="R392" s="43"/>
      <c r="V392" s="14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</row>
    <row r="393" spans="1:40" ht="22.5" customHeight="1" x14ac:dyDescent="0.55000000000000004">
      <c r="A393" s="5">
        <v>1000</v>
      </c>
      <c r="B393" s="52" t="s">
        <v>66</v>
      </c>
      <c r="C393" s="92"/>
      <c r="D393" s="60"/>
      <c r="E393" s="60"/>
      <c r="F393" s="60"/>
      <c r="G393" s="60"/>
      <c r="H393" s="29"/>
      <c r="I393" s="93"/>
      <c r="J393" s="93"/>
      <c r="K393" s="93"/>
      <c r="L393" s="22"/>
      <c r="M393" s="8"/>
      <c r="N393" s="9"/>
      <c r="O393" s="10"/>
      <c r="P393" s="10"/>
      <c r="Q393" s="11"/>
      <c r="R393" s="43"/>
      <c r="V393" s="14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</row>
    <row r="394" spans="1:40" ht="22.5" customHeight="1" x14ac:dyDescent="0.55000000000000004">
      <c r="A394" s="5">
        <v>1000</v>
      </c>
      <c r="B394" s="52" t="s">
        <v>66</v>
      </c>
      <c r="C394" s="92"/>
      <c r="D394" s="60"/>
      <c r="E394" s="60"/>
      <c r="F394" s="60"/>
      <c r="G394" s="60"/>
      <c r="H394" s="29"/>
      <c r="I394" s="93"/>
      <c r="J394" s="93"/>
      <c r="K394" s="93"/>
      <c r="L394" s="22"/>
      <c r="M394" s="8"/>
      <c r="N394" s="9"/>
      <c r="O394" s="10"/>
      <c r="P394" s="10"/>
      <c r="Q394" s="11"/>
      <c r="R394" s="43"/>
      <c r="V394" s="14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</row>
    <row r="395" spans="1:40" ht="22.5" customHeight="1" x14ac:dyDescent="0.55000000000000004">
      <c r="A395" s="5">
        <v>1000</v>
      </c>
      <c r="B395" s="52" t="s">
        <v>66</v>
      </c>
      <c r="C395" s="92"/>
      <c r="D395" s="60"/>
      <c r="E395" s="60"/>
      <c r="F395" s="60"/>
      <c r="G395" s="60"/>
      <c r="H395" s="29"/>
      <c r="I395" s="93"/>
      <c r="J395" s="93"/>
      <c r="K395" s="93"/>
      <c r="L395" s="22"/>
      <c r="M395" s="8"/>
      <c r="N395" s="9"/>
      <c r="O395" s="10"/>
      <c r="P395" s="10"/>
      <c r="Q395" s="11"/>
      <c r="R395" s="43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</row>
    <row r="396" spans="1:40" ht="22.5" customHeight="1" x14ac:dyDescent="0.55000000000000004">
      <c r="A396" s="5">
        <v>1000</v>
      </c>
      <c r="B396" s="52" t="s">
        <v>66</v>
      </c>
      <c r="C396" s="92"/>
      <c r="D396" s="60"/>
      <c r="E396" s="60"/>
      <c r="F396" s="60"/>
      <c r="G396" s="60"/>
      <c r="H396" s="29"/>
      <c r="I396" s="93"/>
      <c r="J396" s="93"/>
      <c r="K396" s="93"/>
      <c r="L396" s="22"/>
      <c r="M396" s="8"/>
      <c r="N396" s="9"/>
      <c r="O396" s="10"/>
      <c r="P396" s="10"/>
      <c r="Q396" s="11"/>
      <c r="R396" s="43"/>
      <c r="V396" s="14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</row>
    <row r="397" spans="1:40" ht="22.5" customHeight="1" x14ac:dyDescent="0.55000000000000004">
      <c r="A397" s="5">
        <v>1000</v>
      </c>
      <c r="B397" s="52" t="s">
        <v>66</v>
      </c>
      <c r="C397" s="92"/>
      <c r="D397" s="60"/>
      <c r="E397" s="60"/>
      <c r="F397" s="60"/>
      <c r="G397" s="60"/>
      <c r="H397" s="29"/>
      <c r="I397" s="93"/>
      <c r="J397" s="93"/>
      <c r="K397" s="93"/>
      <c r="L397" s="22"/>
      <c r="M397" s="8"/>
      <c r="N397" s="9"/>
      <c r="O397" s="10"/>
      <c r="P397" s="10"/>
      <c r="Q397" s="11"/>
      <c r="R397" s="43"/>
      <c r="V397" s="14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</row>
    <row r="398" spans="1:40" ht="22.5" customHeight="1" x14ac:dyDescent="0.55000000000000004">
      <c r="A398" s="5">
        <v>1000</v>
      </c>
      <c r="B398" s="52" t="s">
        <v>66</v>
      </c>
      <c r="C398" s="92"/>
      <c r="D398" s="60"/>
      <c r="E398" s="60"/>
      <c r="F398" s="60"/>
      <c r="G398" s="60"/>
      <c r="H398" s="29"/>
      <c r="I398" s="93"/>
      <c r="J398" s="93"/>
      <c r="K398" s="93"/>
      <c r="L398" s="22"/>
      <c r="M398" s="8"/>
      <c r="N398" s="9"/>
      <c r="O398" s="10"/>
      <c r="P398" s="10"/>
      <c r="Q398" s="11"/>
      <c r="R398" s="43"/>
      <c r="V398" s="14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</row>
    <row r="399" spans="1:40" ht="22.5" customHeight="1" x14ac:dyDescent="0.55000000000000004">
      <c r="A399" s="5">
        <v>1000</v>
      </c>
      <c r="B399" s="52" t="s">
        <v>66</v>
      </c>
      <c r="C399" s="92"/>
      <c r="D399" s="60"/>
      <c r="E399" s="60"/>
      <c r="F399" s="60"/>
      <c r="G399" s="60"/>
      <c r="H399" s="29"/>
      <c r="I399" s="93"/>
      <c r="J399" s="93"/>
      <c r="K399" s="93"/>
      <c r="L399" s="22"/>
      <c r="M399" s="8"/>
      <c r="N399" s="9"/>
      <c r="O399" s="10"/>
      <c r="P399" s="10"/>
      <c r="Q399" s="11"/>
      <c r="R399" s="43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</row>
    <row r="400" spans="1:40" ht="22.5" customHeight="1" x14ac:dyDescent="0.55000000000000004">
      <c r="A400" s="5">
        <v>1000</v>
      </c>
      <c r="B400" s="52" t="s">
        <v>66</v>
      </c>
      <c r="C400" s="92"/>
      <c r="D400" s="60"/>
      <c r="E400" s="60"/>
      <c r="F400" s="60"/>
      <c r="G400" s="60"/>
      <c r="H400" s="29"/>
      <c r="I400" s="93"/>
      <c r="J400" s="93"/>
      <c r="K400" s="93"/>
      <c r="L400" s="22"/>
      <c r="M400" s="8"/>
      <c r="N400" s="9"/>
      <c r="O400" s="10"/>
      <c r="P400" s="10"/>
      <c r="Q400" s="11"/>
      <c r="R400" s="43"/>
      <c r="V400" s="14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</row>
    <row r="401" spans="1:40" ht="22.5" customHeight="1" x14ac:dyDescent="0.55000000000000004">
      <c r="A401" s="5">
        <v>1000</v>
      </c>
      <c r="B401" s="52" t="s">
        <v>66</v>
      </c>
      <c r="C401" s="92"/>
      <c r="D401" s="60"/>
      <c r="E401" s="60"/>
      <c r="F401" s="60"/>
      <c r="G401" s="60"/>
      <c r="H401" s="29"/>
      <c r="I401" s="93"/>
      <c r="J401" s="93"/>
      <c r="K401" s="93"/>
      <c r="L401" s="22"/>
      <c r="M401" s="8"/>
      <c r="N401" s="16"/>
      <c r="O401" s="10"/>
      <c r="P401" s="10"/>
      <c r="Q401" s="11"/>
      <c r="R401" s="43"/>
      <c r="V401" s="14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</row>
    <row r="402" spans="1:40" ht="22.5" customHeight="1" x14ac:dyDescent="0.55000000000000004">
      <c r="A402" s="5">
        <v>1000</v>
      </c>
      <c r="B402" s="52" t="s">
        <v>66</v>
      </c>
      <c r="C402" s="92"/>
      <c r="D402" s="60"/>
      <c r="E402" s="60"/>
      <c r="F402" s="60"/>
      <c r="G402" s="60"/>
      <c r="H402" s="29"/>
      <c r="I402" s="93"/>
      <c r="J402" s="93"/>
      <c r="K402" s="93"/>
      <c r="L402" s="22"/>
      <c r="M402" s="8"/>
      <c r="N402" s="17"/>
      <c r="O402" s="10"/>
      <c r="P402" s="10"/>
      <c r="Q402" s="11"/>
      <c r="R402" s="43"/>
      <c r="V402" s="14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</row>
    <row r="403" spans="1:40" ht="22.5" customHeight="1" x14ac:dyDescent="0.55000000000000004">
      <c r="A403" s="5">
        <v>1000</v>
      </c>
      <c r="B403" s="52" t="s">
        <v>66</v>
      </c>
      <c r="C403" s="92"/>
      <c r="D403" s="60"/>
      <c r="E403" s="60"/>
      <c r="F403" s="60"/>
      <c r="G403" s="60"/>
      <c r="H403" s="29"/>
      <c r="I403" s="93"/>
      <c r="J403" s="93"/>
      <c r="K403" s="93"/>
      <c r="L403" s="22"/>
      <c r="M403" s="8"/>
      <c r="N403" s="17"/>
      <c r="O403" s="10"/>
      <c r="P403" s="10"/>
      <c r="Q403" s="11"/>
      <c r="R403" s="43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</row>
    <row r="404" spans="1:40" ht="22.5" customHeight="1" x14ac:dyDescent="0.55000000000000004">
      <c r="A404" s="5">
        <v>1000</v>
      </c>
      <c r="B404" s="52" t="s">
        <v>66</v>
      </c>
      <c r="C404" s="92"/>
      <c r="D404" s="60"/>
      <c r="E404" s="60"/>
      <c r="F404" s="60"/>
      <c r="G404" s="60"/>
      <c r="H404" s="29"/>
      <c r="I404" s="93"/>
      <c r="J404" s="93"/>
      <c r="K404" s="93"/>
      <c r="L404" s="22"/>
      <c r="M404" s="8"/>
      <c r="N404" s="9"/>
      <c r="O404" s="10"/>
      <c r="P404" s="10"/>
      <c r="Q404" s="11"/>
      <c r="R404" s="43"/>
      <c r="V404" s="14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</row>
    <row r="405" spans="1:40" ht="22.5" customHeight="1" x14ac:dyDescent="0.55000000000000004">
      <c r="A405" s="5">
        <v>1000</v>
      </c>
      <c r="B405" s="52" t="s">
        <v>66</v>
      </c>
      <c r="C405" s="92"/>
      <c r="D405" s="60"/>
      <c r="E405" s="60"/>
      <c r="F405" s="60"/>
      <c r="G405" s="60"/>
      <c r="H405" s="29"/>
      <c r="I405" s="93"/>
      <c r="J405" s="93"/>
      <c r="K405" s="93"/>
      <c r="L405" s="22"/>
      <c r="M405" s="8"/>
      <c r="N405" s="16"/>
      <c r="O405" s="10"/>
      <c r="P405" s="10"/>
      <c r="Q405" s="11"/>
      <c r="R405" s="43"/>
      <c r="V405" s="14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</row>
    <row r="406" spans="1:40" ht="22.5" customHeight="1" x14ac:dyDescent="0.55000000000000004">
      <c r="A406" s="5">
        <v>1000</v>
      </c>
      <c r="B406" s="52" t="s">
        <v>66</v>
      </c>
      <c r="C406" s="92"/>
      <c r="D406" s="60"/>
      <c r="E406" s="60"/>
      <c r="F406" s="60"/>
      <c r="G406" s="60"/>
      <c r="H406" s="29"/>
      <c r="I406" s="93"/>
      <c r="J406" s="93"/>
      <c r="K406" s="93"/>
      <c r="L406" s="22"/>
      <c r="M406" s="8"/>
      <c r="N406" s="17"/>
      <c r="O406" s="10"/>
      <c r="P406" s="10"/>
      <c r="Q406" s="11"/>
      <c r="R406" s="43"/>
      <c r="V406" s="14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</row>
    <row r="407" spans="1:40" ht="22.5" customHeight="1" x14ac:dyDescent="0.55000000000000004">
      <c r="A407" s="5">
        <v>1000</v>
      </c>
      <c r="B407" s="52" t="s">
        <v>66</v>
      </c>
      <c r="C407" s="92"/>
      <c r="D407" s="60"/>
      <c r="E407" s="60"/>
      <c r="F407" s="60"/>
      <c r="G407" s="60"/>
      <c r="H407" s="29"/>
      <c r="I407" s="93"/>
      <c r="J407" s="93"/>
      <c r="K407" s="93"/>
      <c r="L407" s="22"/>
      <c r="M407" s="8"/>
      <c r="N407" s="17"/>
      <c r="O407" s="10"/>
      <c r="P407" s="10"/>
      <c r="Q407" s="11"/>
      <c r="R407" s="43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</row>
    <row r="408" spans="1:40" ht="22.5" customHeight="1" x14ac:dyDescent="0.55000000000000004">
      <c r="A408" s="5">
        <v>1000</v>
      </c>
      <c r="B408" s="52" t="s">
        <v>66</v>
      </c>
      <c r="C408" s="92"/>
      <c r="D408" s="60"/>
      <c r="E408" s="60"/>
      <c r="F408" s="60"/>
      <c r="G408" s="60"/>
      <c r="H408" s="29"/>
      <c r="I408" s="93"/>
      <c r="J408" s="93"/>
      <c r="K408" s="93"/>
      <c r="L408" s="22"/>
      <c r="M408" s="8"/>
      <c r="N408" s="9"/>
      <c r="O408" s="10"/>
      <c r="P408" s="10"/>
      <c r="Q408" s="11"/>
      <c r="R408" s="43"/>
      <c r="V408" s="14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</row>
    <row r="409" spans="1:40" ht="22.5" customHeight="1" x14ac:dyDescent="0.55000000000000004">
      <c r="A409" s="5">
        <v>1000</v>
      </c>
      <c r="B409" s="52" t="s">
        <v>66</v>
      </c>
      <c r="C409" s="92"/>
      <c r="D409" s="60"/>
      <c r="E409" s="60"/>
      <c r="F409" s="60"/>
      <c r="G409" s="60"/>
      <c r="H409" s="29"/>
      <c r="I409" s="93"/>
      <c r="J409" s="93"/>
      <c r="K409" s="93"/>
      <c r="L409" s="22"/>
      <c r="M409" s="8"/>
      <c r="N409" s="16"/>
      <c r="O409" s="10"/>
      <c r="P409" s="10"/>
      <c r="Q409" s="11"/>
      <c r="R409" s="43"/>
      <c r="V409" s="14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</row>
    <row r="410" spans="1:40" ht="22.5" customHeight="1" x14ac:dyDescent="0.55000000000000004">
      <c r="A410" s="5">
        <v>1000</v>
      </c>
      <c r="B410" s="52" t="s">
        <v>66</v>
      </c>
      <c r="C410" s="92"/>
      <c r="D410" s="60"/>
      <c r="E410" s="60"/>
      <c r="F410" s="60"/>
      <c r="G410" s="60"/>
      <c r="H410" s="29"/>
      <c r="I410" s="93"/>
      <c r="J410" s="93"/>
      <c r="K410" s="93"/>
      <c r="L410" s="22"/>
      <c r="M410" s="8"/>
      <c r="N410" s="17"/>
      <c r="O410" s="10"/>
      <c r="P410" s="10"/>
      <c r="Q410" s="11"/>
      <c r="R410" s="43"/>
      <c r="V410" s="14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</row>
    <row r="411" spans="1:40" ht="22.5" customHeight="1" x14ac:dyDescent="0.55000000000000004">
      <c r="A411" s="5">
        <v>1000</v>
      </c>
      <c r="B411" s="52" t="s">
        <v>66</v>
      </c>
      <c r="C411" s="92"/>
      <c r="D411" s="60"/>
      <c r="E411" s="60"/>
      <c r="F411" s="60"/>
      <c r="G411" s="60"/>
      <c r="H411" s="29"/>
      <c r="I411" s="93"/>
      <c r="J411" s="93"/>
      <c r="K411" s="93"/>
      <c r="L411" s="22"/>
      <c r="M411" s="8"/>
      <c r="N411" s="17"/>
      <c r="O411" s="10"/>
      <c r="P411" s="10"/>
      <c r="Q411" s="11"/>
      <c r="R411" s="43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</row>
    <row r="412" spans="1:40" ht="22.5" customHeight="1" x14ac:dyDescent="0.55000000000000004">
      <c r="A412" s="5">
        <v>1000</v>
      </c>
      <c r="B412" s="52" t="s">
        <v>66</v>
      </c>
      <c r="C412" s="92"/>
      <c r="D412" s="60"/>
      <c r="E412" s="60"/>
      <c r="F412" s="60"/>
      <c r="G412" s="60"/>
      <c r="H412" s="29"/>
      <c r="I412" s="93"/>
      <c r="J412" s="93"/>
      <c r="K412" s="93"/>
      <c r="L412" s="22"/>
      <c r="M412" s="8"/>
      <c r="N412" s="9"/>
      <c r="O412" s="10"/>
      <c r="P412" s="10"/>
      <c r="Q412" s="11"/>
      <c r="R412" s="43"/>
      <c r="V412" s="14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</row>
    <row r="413" spans="1:40" ht="22.5" customHeight="1" x14ac:dyDescent="0.55000000000000004">
      <c r="A413" s="5">
        <v>1000</v>
      </c>
      <c r="B413" s="52" t="s">
        <v>66</v>
      </c>
      <c r="C413" s="92"/>
      <c r="D413" s="60"/>
      <c r="E413" s="60"/>
      <c r="F413" s="60"/>
      <c r="G413" s="60"/>
      <c r="H413" s="29"/>
      <c r="I413" s="93"/>
      <c r="J413" s="93"/>
      <c r="K413" s="93"/>
      <c r="L413" s="22"/>
      <c r="M413" s="8"/>
      <c r="N413" s="16"/>
      <c r="O413" s="10"/>
      <c r="P413" s="10"/>
      <c r="Q413" s="11"/>
      <c r="R413" s="43"/>
      <c r="V413" s="14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</row>
    <row r="414" spans="1:40" ht="22.5" customHeight="1" x14ac:dyDescent="0.55000000000000004">
      <c r="A414" s="5">
        <v>1000</v>
      </c>
      <c r="B414" s="52" t="s">
        <v>66</v>
      </c>
      <c r="C414" s="92"/>
      <c r="D414" s="60"/>
      <c r="E414" s="60"/>
      <c r="F414" s="60"/>
      <c r="G414" s="60"/>
      <c r="H414" s="93"/>
      <c r="I414" s="93"/>
      <c r="J414" s="93"/>
      <c r="K414" s="93"/>
      <c r="L414" s="22"/>
      <c r="M414" s="8"/>
      <c r="N414" s="17"/>
      <c r="O414" s="10"/>
      <c r="P414" s="10"/>
      <c r="Q414" s="11"/>
      <c r="R414" s="43"/>
      <c r="V414" s="14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</row>
    <row r="415" spans="1:40" ht="22.5" customHeight="1" x14ac:dyDescent="0.55000000000000004">
      <c r="A415" s="5">
        <v>1000</v>
      </c>
      <c r="B415" s="52" t="s">
        <v>66</v>
      </c>
      <c r="C415" s="92"/>
      <c r="D415" s="60"/>
      <c r="E415" s="60"/>
      <c r="F415" s="60"/>
      <c r="G415" s="60"/>
      <c r="H415" s="29"/>
      <c r="I415" s="93"/>
      <c r="J415" s="93"/>
      <c r="K415" s="93"/>
      <c r="L415" s="22"/>
      <c r="M415" s="8"/>
      <c r="N415" s="17"/>
      <c r="O415" s="10"/>
      <c r="P415" s="10"/>
      <c r="Q415" s="11"/>
      <c r="R415" s="43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</row>
    <row r="416" spans="1:40" ht="22.5" customHeight="1" x14ac:dyDescent="0.55000000000000004">
      <c r="A416" s="5">
        <v>1000</v>
      </c>
      <c r="B416" s="52" t="s">
        <v>66</v>
      </c>
      <c r="C416" s="92"/>
      <c r="D416" s="60"/>
      <c r="E416" s="60"/>
      <c r="F416" s="60"/>
      <c r="G416" s="60"/>
      <c r="H416" s="29"/>
      <c r="I416" s="93"/>
      <c r="J416" s="93"/>
      <c r="K416" s="93"/>
      <c r="L416" s="22"/>
      <c r="M416" s="8"/>
      <c r="N416" s="9"/>
      <c r="O416" s="10"/>
      <c r="P416" s="10"/>
      <c r="Q416" s="11"/>
      <c r="R416" s="43"/>
      <c r="V416" s="14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</row>
    <row r="417" spans="1:40" ht="22.5" customHeight="1" x14ac:dyDescent="0.55000000000000004">
      <c r="A417" s="5">
        <v>1000</v>
      </c>
      <c r="B417" s="52" t="s">
        <v>66</v>
      </c>
      <c r="C417" s="92"/>
      <c r="D417" s="60"/>
      <c r="E417" s="60"/>
      <c r="F417" s="60"/>
      <c r="G417" s="60"/>
      <c r="H417" s="94"/>
      <c r="I417" s="93"/>
      <c r="J417" s="93"/>
      <c r="K417" s="93"/>
      <c r="L417" s="22"/>
      <c r="M417" s="8"/>
      <c r="N417" s="17"/>
      <c r="O417" s="10"/>
      <c r="P417" s="10"/>
      <c r="Q417" s="11"/>
      <c r="R417" s="43"/>
      <c r="V417" s="14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</row>
    <row r="418" spans="1:40" ht="22.5" customHeight="1" x14ac:dyDescent="0.55000000000000004">
      <c r="A418" s="5">
        <v>1000</v>
      </c>
      <c r="B418" s="52" t="s">
        <v>66</v>
      </c>
      <c r="C418" s="92"/>
      <c r="D418" s="60"/>
      <c r="E418" s="60"/>
      <c r="F418" s="60"/>
      <c r="G418" s="60"/>
      <c r="H418" s="29"/>
      <c r="I418" s="93"/>
      <c r="J418" s="93"/>
      <c r="K418" s="93"/>
      <c r="L418" s="22"/>
      <c r="M418" s="8"/>
      <c r="N418" s="17"/>
      <c r="O418" s="10"/>
      <c r="P418" s="10"/>
      <c r="Q418" s="11"/>
      <c r="R418" s="43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</row>
    <row r="419" spans="1:40" ht="22.5" customHeight="1" x14ac:dyDescent="0.55000000000000004">
      <c r="A419" s="5">
        <v>1000</v>
      </c>
      <c r="B419" s="52" t="s">
        <v>66</v>
      </c>
      <c r="C419" s="92"/>
      <c r="D419" s="60"/>
      <c r="E419" s="60"/>
      <c r="F419" s="60"/>
      <c r="G419" s="60"/>
      <c r="H419" s="29"/>
      <c r="I419" s="93"/>
      <c r="J419" s="93"/>
      <c r="K419" s="93"/>
      <c r="L419" s="22"/>
      <c r="M419" s="8"/>
      <c r="N419" s="9"/>
      <c r="O419" s="10"/>
      <c r="P419" s="10"/>
      <c r="Q419" s="11"/>
      <c r="R419" s="43"/>
      <c r="V419" s="14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</row>
    <row r="420" spans="1:40" ht="22.5" customHeight="1" x14ac:dyDescent="0.55000000000000004">
      <c r="A420" s="5">
        <v>1000</v>
      </c>
      <c r="B420" s="52" t="s">
        <v>66</v>
      </c>
      <c r="C420" s="92"/>
      <c r="D420" s="60"/>
      <c r="E420" s="60"/>
      <c r="F420" s="60"/>
      <c r="G420" s="60"/>
      <c r="H420" s="29"/>
      <c r="I420" s="93"/>
      <c r="J420" s="93"/>
      <c r="K420" s="93"/>
      <c r="L420" s="22"/>
      <c r="M420" s="8"/>
      <c r="N420" s="9"/>
      <c r="O420" s="10"/>
      <c r="P420" s="10"/>
      <c r="Q420" s="11"/>
      <c r="R420" s="43"/>
      <c r="V420" s="14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</row>
    <row r="421" spans="1:40" ht="22.5" customHeight="1" x14ac:dyDescent="0.55000000000000004">
      <c r="A421" s="5">
        <v>1000</v>
      </c>
      <c r="B421" s="52" t="s">
        <v>66</v>
      </c>
      <c r="C421" s="92"/>
      <c r="D421" s="60"/>
      <c r="E421" s="60"/>
      <c r="F421" s="60"/>
      <c r="G421" s="60"/>
      <c r="H421" s="29"/>
      <c r="I421" s="93"/>
      <c r="J421" s="93"/>
      <c r="K421" s="93"/>
      <c r="L421" s="22"/>
      <c r="M421" s="8"/>
      <c r="N421" s="18"/>
      <c r="O421" s="10"/>
      <c r="P421" s="10"/>
      <c r="Q421" s="11"/>
      <c r="R421" s="43"/>
      <c r="V421" s="14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</row>
    <row r="422" spans="1:40" ht="22.5" customHeight="1" x14ac:dyDescent="0.55000000000000004">
      <c r="A422" s="5">
        <v>1000</v>
      </c>
      <c r="B422" s="52" t="s">
        <v>66</v>
      </c>
      <c r="C422" s="92"/>
      <c r="D422" s="60"/>
      <c r="E422" s="60"/>
      <c r="F422" s="60"/>
      <c r="G422" s="60"/>
      <c r="H422" s="29"/>
      <c r="I422" s="93"/>
      <c r="J422" s="93"/>
      <c r="K422" s="93"/>
      <c r="L422" s="22"/>
      <c r="M422" s="8"/>
      <c r="N422" s="18"/>
      <c r="O422" s="10"/>
      <c r="P422" s="10"/>
      <c r="Q422" s="11"/>
      <c r="R422" s="43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</row>
    <row r="423" spans="1:40" ht="22.5" customHeight="1" x14ac:dyDescent="0.55000000000000004">
      <c r="A423" s="5">
        <v>1000</v>
      </c>
      <c r="B423" s="52" t="s">
        <v>66</v>
      </c>
      <c r="C423" s="92"/>
      <c r="D423" s="60"/>
      <c r="E423" s="60"/>
      <c r="F423" s="60"/>
      <c r="G423" s="60"/>
      <c r="H423" s="29"/>
      <c r="I423" s="93"/>
      <c r="J423" s="93"/>
      <c r="K423" s="93"/>
      <c r="L423" s="22"/>
      <c r="M423" s="8"/>
      <c r="N423" s="9"/>
      <c r="O423" s="10"/>
      <c r="P423" s="10"/>
      <c r="Q423" s="11"/>
      <c r="R423" s="43"/>
      <c r="V423" s="14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</row>
    <row r="424" spans="1:40" ht="22.5" customHeight="1" x14ac:dyDescent="0.55000000000000004">
      <c r="A424" s="5">
        <v>1000</v>
      </c>
      <c r="B424" s="52" t="s">
        <v>66</v>
      </c>
      <c r="C424" s="92"/>
      <c r="D424" s="60"/>
      <c r="E424" s="60"/>
      <c r="F424" s="60"/>
      <c r="G424" s="60"/>
      <c r="H424" s="29"/>
      <c r="I424" s="93"/>
      <c r="J424" s="93"/>
      <c r="K424" s="93"/>
      <c r="L424" s="22"/>
      <c r="M424" s="8"/>
      <c r="N424" s="9"/>
      <c r="O424" s="10"/>
      <c r="P424" s="10"/>
      <c r="Q424" s="11"/>
      <c r="R424" s="43"/>
      <c r="V424" s="14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</row>
    <row r="425" spans="1:40" ht="22.5" customHeight="1" x14ac:dyDescent="0.55000000000000004">
      <c r="A425" s="5">
        <v>1000</v>
      </c>
      <c r="B425" s="52" t="s">
        <v>66</v>
      </c>
      <c r="C425" s="92"/>
      <c r="D425" s="60"/>
      <c r="E425" s="60"/>
      <c r="F425" s="60"/>
      <c r="G425" s="60"/>
      <c r="H425" s="29"/>
      <c r="I425" s="93"/>
      <c r="J425" s="93"/>
      <c r="K425" s="93"/>
      <c r="L425" s="22"/>
      <c r="M425" s="8"/>
      <c r="N425" s="18"/>
      <c r="O425" s="10"/>
      <c r="P425" s="10"/>
      <c r="Q425" s="11"/>
      <c r="R425" s="43"/>
      <c r="V425" s="14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</row>
    <row r="426" spans="1:40" ht="22.5" customHeight="1" x14ac:dyDescent="0.55000000000000004">
      <c r="A426" s="5">
        <v>1000</v>
      </c>
      <c r="B426" s="52" t="s">
        <v>66</v>
      </c>
      <c r="C426" s="92"/>
      <c r="D426" s="60"/>
      <c r="E426" s="60"/>
      <c r="F426" s="60"/>
      <c r="G426" s="60"/>
      <c r="H426" s="29"/>
      <c r="I426" s="93"/>
      <c r="J426" s="93"/>
      <c r="K426" s="93"/>
      <c r="L426" s="22"/>
      <c r="M426" s="8"/>
      <c r="N426" s="18"/>
      <c r="O426" s="10"/>
      <c r="P426" s="10"/>
      <c r="Q426" s="11"/>
      <c r="R426" s="43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</row>
    <row r="427" spans="1:40" ht="22.5" customHeight="1" x14ac:dyDescent="0.55000000000000004">
      <c r="A427" s="5">
        <v>1000</v>
      </c>
      <c r="B427" s="52" t="s">
        <v>66</v>
      </c>
      <c r="C427" s="92"/>
      <c r="D427" s="60"/>
      <c r="E427" s="60"/>
      <c r="F427" s="60"/>
      <c r="G427" s="60"/>
      <c r="H427" s="29"/>
      <c r="I427" s="93"/>
      <c r="J427" s="93"/>
      <c r="K427" s="93"/>
      <c r="L427" s="22"/>
      <c r="M427" s="8"/>
      <c r="N427" s="9"/>
      <c r="O427" s="10"/>
      <c r="P427" s="10"/>
      <c r="Q427" s="11"/>
      <c r="R427" s="43"/>
      <c r="V427" s="14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</row>
    <row r="428" spans="1:40" ht="22.5" customHeight="1" x14ac:dyDescent="0.55000000000000004">
      <c r="A428" s="5">
        <v>1000</v>
      </c>
      <c r="B428" s="52" t="s">
        <v>66</v>
      </c>
      <c r="C428" s="92"/>
      <c r="D428" s="60"/>
      <c r="E428" s="60"/>
      <c r="F428" s="60"/>
      <c r="G428" s="60"/>
      <c r="H428" s="29"/>
      <c r="I428" s="93"/>
      <c r="J428" s="93"/>
      <c r="K428" s="93"/>
      <c r="L428" s="22"/>
      <c r="M428" s="8"/>
      <c r="N428" s="9"/>
      <c r="O428" s="10"/>
      <c r="P428" s="10"/>
      <c r="Q428" s="11"/>
      <c r="R428" s="43"/>
      <c r="V428" s="14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</row>
    <row r="429" spans="1:40" ht="22.5" customHeight="1" x14ac:dyDescent="0.55000000000000004">
      <c r="A429" s="5">
        <v>1000</v>
      </c>
      <c r="B429" s="52" t="s">
        <v>66</v>
      </c>
      <c r="C429" s="92"/>
      <c r="D429" s="60"/>
      <c r="E429" s="60"/>
      <c r="F429" s="60"/>
      <c r="G429" s="60"/>
      <c r="H429" s="29"/>
      <c r="I429" s="93"/>
      <c r="J429" s="93"/>
      <c r="K429" s="93"/>
      <c r="L429" s="22"/>
      <c r="M429" s="8"/>
      <c r="N429" s="18"/>
      <c r="O429" s="10"/>
      <c r="P429" s="10"/>
      <c r="Q429" s="11"/>
      <c r="R429" s="43"/>
      <c r="V429" s="14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</row>
    <row r="430" spans="1:40" ht="22.5" customHeight="1" x14ac:dyDescent="0.55000000000000004">
      <c r="A430" s="5">
        <v>1000</v>
      </c>
      <c r="B430" s="52" t="s">
        <v>66</v>
      </c>
      <c r="C430" s="92"/>
      <c r="D430" s="60"/>
      <c r="E430" s="60"/>
      <c r="F430" s="60"/>
      <c r="G430" s="60"/>
      <c r="H430" s="29"/>
      <c r="I430" s="93"/>
      <c r="J430" s="93"/>
      <c r="K430" s="93"/>
      <c r="L430" s="22"/>
      <c r="M430" s="8"/>
      <c r="N430" s="18"/>
      <c r="O430" s="10"/>
      <c r="P430" s="10"/>
      <c r="Q430" s="11"/>
      <c r="R430" s="43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</row>
    <row r="431" spans="1:40" ht="22.5" customHeight="1" x14ac:dyDescent="0.55000000000000004">
      <c r="A431" s="5">
        <v>1000</v>
      </c>
      <c r="B431" s="52" t="s">
        <v>66</v>
      </c>
      <c r="C431" s="92"/>
      <c r="D431" s="60"/>
      <c r="E431" s="60"/>
      <c r="F431" s="60"/>
      <c r="G431" s="60"/>
      <c r="H431" s="29"/>
      <c r="I431" s="93"/>
      <c r="J431" s="93"/>
      <c r="K431" s="93"/>
      <c r="L431" s="22"/>
      <c r="M431" s="8"/>
      <c r="N431" s="9"/>
      <c r="O431" s="10"/>
      <c r="P431" s="10"/>
      <c r="Q431" s="11"/>
      <c r="R431" s="43"/>
      <c r="V431" s="14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</row>
    <row r="432" spans="1:40" ht="22.5" customHeight="1" x14ac:dyDescent="0.55000000000000004">
      <c r="A432" s="5">
        <v>1000</v>
      </c>
      <c r="B432" s="52" t="s">
        <v>66</v>
      </c>
      <c r="C432" s="92"/>
      <c r="D432" s="60"/>
      <c r="E432" s="60"/>
      <c r="F432" s="60"/>
      <c r="G432" s="60"/>
      <c r="H432" s="29"/>
      <c r="I432" s="93"/>
      <c r="J432" s="93"/>
      <c r="K432" s="93"/>
      <c r="L432" s="22"/>
      <c r="M432" s="8"/>
      <c r="N432" s="16"/>
      <c r="O432" s="10"/>
      <c r="P432" s="10"/>
      <c r="Q432" s="11"/>
      <c r="R432" s="43"/>
      <c r="V432" s="14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</row>
    <row r="433" spans="1:40" ht="22.5" customHeight="1" x14ac:dyDescent="0.55000000000000004">
      <c r="A433" s="5">
        <v>1000</v>
      </c>
      <c r="B433" s="52" t="s">
        <v>66</v>
      </c>
      <c r="C433" s="92"/>
      <c r="D433" s="60"/>
      <c r="E433" s="60"/>
      <c r="F433" s="60"/>
      <c r="G433" s="60"/>
      <c r="H433" s="29"/>
      <c r="I433" s="93"/>
      <c r="J433" s="93"/>
      <c r="K433" s="93"/>
      <c r="L433" s="22"/>
      <c r="M433" s="8"/>
      <c r="N433" s="19"/>
      <c r="O433" s="10"/>
      <c r="P433" s="10"/>
      <c r="Q433" s="11"/>
      <c r="R433" s="43"/>
      <c r="V433" s="14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</row>
    <row r="434" spans="1:40" ht="22.5" customHeight="1" x14ac:dyDescent="0.55000000000000004">
      <c r="A434" s="5">
        <v>1000</v>
      </c>
      <c r="B434" s="52" t="s">
        <v>66</v>
      </c>
      <c r="C434" s="92"/>
      <c r="D434" s="60"/>
      <c r="E434" s="60"/>
      <c r="F434" s="60"/>
      <c r="G434" s="60"/>
      <c r="H434" s="29"/>
      <c r="I434" s="93"/>
      <c r="J434" s="93"/>
      <c r="K434" s="93"/>
      <c r="L434" s="22"/>
      <c r="M434" s="8"/>
      <c r="N434" s="19"/>
      <c r="O434" s="10"/>
      <c r="P434" s="10"/>
      <c r="Q434" s="11"/>
      <c r="R434" s="43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</row>
    <row r="435" spans="1:40" ht="22.5" customHeight="1" x14ac:dyDescent="0.55000000000000004">
      <c r="A435" s="5">
        <v>1000</v>
      </c>
      <c r="B435" s="52" t="s">
        <v>66</v>
      </c>
      <c r="C435" s="92"/>
      <c r="D435" s="60"/>
      <c r="E435" s="60"/>
      <c r="F435" s="60"/>
      <c r="G435" s="60"/>
      <c r="H435" s="29"/>
      <c r="I435" s="93"/>
      <c r="J435" s="93"/>
      <c r="K435" s="93"/>
      <c r="L435" s="22"/>
      <c r="M435" s="8"/>
      <c r="N435" s="17"/>
      <c r="O435" s="10"/>
      <c r="P435" s="10"/>
      <c r="Q435" s="11"/>
      <c r="R435" s="43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</row>
    <row r="436" spans="1:40" ht="22.5" customHeight="1" x14ac:dyDescent="0.55000000000000004">
      <c r="A436" s="5">
        <v>1000</v>
      </c>
      <c r="B436" s="52" t="s">
        <v>66</v>
      </c>
      <c r="C436" s="59"/>
      <c r="D436" s="60"/>
      <c r="E436" s="60"/>
      <c r="F436" s="60"/>
      <c r="G436" s="60"/>
      <c r="H436" s="29"/>
      <c r="I436" s="93"/>
      <c r="J436" s="93"/>
      <c r="K436" s="93"/>
      <c r="L436" s="6"/>
      <c r="M436" s="8"/>
      <c r="N436" s="9"/>
      <c r="O436" s="10"/>
      <c r="P436" s="10"/>
      <c r="Q436" s="11"/>
      <c r="R436" s="43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</row>
    <row r="437" spans="1:40" ht="22.5" customHeight="1" x14ac:dyDescent="0.55000000000000004">
      <c r="A437" s="5">
        <v>1000</v>
      </c>
      <c r="B437" s="52" t="s">
        <v>66</v>
      </c>
      <c r="C437" s="59"/>
      <c r="D437" s="60"/>
      <c r="E437" s="60"/>
      <c r="F437" s="60"/>
      <c r="G437" s="60"/>
      <c r="H437" s="29"/>
      <c r="I437" s="29"/>
      <c r="J437" s="93"/>
      <c r="K437" s="93"/>
      <c r="L437" s="6"/>
      <c r="M437" s="8"/>
      <c r="N437" s="9"/>
      <c r="O437" s="10"/>
      <c r="P437" s="10"/>
      <c r="Q437" s="11"/>
      <c r="R437" s="43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</row>
    <row r="438" spans="1:40" ht="22.5" customHeight="1" x14ac:dyDescent="0.55000000000000004">
      <c r="A438" s="5">
        <v>1000</v>
      </c>
      <c r="B438" s="52" t="s">
        <v>66</v>
      </c>
      <c r="C438" s="59"/>
      <c r="D438" s="60"/>
      <c r="E438" s="60"/>
      <c r="F438" s="60"/>
      <c r="G438" s="60"/>
      <c r="H438" s="29"/>
      <c r="I438" s="29"/>
      <c r="J438" s="93"/>
      <c r="K438" s="93"/>
      <c r="L438" s="6"/>
      <c r="M438" s="8"/>
      <c r="N438" s="9"/>
      <c r="O438" s="10"/>
      <c r="P438" s="10"/>
      <c r="Q438" s="11"/>
      <c r="R438" s="43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</row>
    <row r="439" spans="1:40" ht="22.5" customHeight="1" x14ac:dyDescent="0.55000000000000004">
      <c r="A439" s="5">
        <v>1000</v>
      </c>
      <c r="B439" s="52" t="s">
        <v>66</v>
      </c>
      <c r="C439" s="59"/>
      <c r="D439" s="60"/>
      <c r="E439" s="60"/>
      <c r="F439" s="60"/>
      <c r="G439" s="60"/>
      <c r="H439" s="29"/>
      <c r="I439" s="29"/>
      <c r="J439" s="93"/>
      <c r="K439" s="93"/>
      <c r="L439" s="6"/>
      <c r="M439" s="8"/>
      <c r="N439" s="9"/>
      <c r="O439" s="10"/>
      <c r="P439" s="10"/>
      <c r="Q439" s="11"/>
      <c r="R439" s="43"/>
      <c r="V439" s="14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</row>
    <row r="440" spans="1:40" ht="22.5" customHeight="1" x14ac:dyDescent="0.55000000000000004">
      <c r="A440" s="5">
        <v>1000</v>
      </c>
      <c r="B440" s="52" t="s">
        <v>66</v>
      </c>
      <c r="C440" s="59"/>
      <c r="D440" s="60"/>
      <c r="E440" s="60"/>
      <c r="F440" s="60"/>
      <c r="G440" s="60"/>
      <c r="H440" s="29"/>
      <c r="I440" s="29"/>
      <c r="J440" s="93"/>
      <c r="K440" s="93"/>
      <c r="L440" s="6"/>
      <c r="M440" s="8"/>
      <c r="N440" s="9"/>
      <c r="O440" s="10"/>
      <c r="P440" s="10"/>
      <c r="Q440" s="11"/>
      <c r="R440" s="43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</row>
    <row r="441" spans="1:40" ht="22.5" customHeight="1" x14ac:dyDescent="0.55000000000000004">
      <c r="A441" s="5">
        <v>1000</v>
      </c>
      <c r="B441" s="52" t="s">
        <v>66</v>
      </c>
      <c r="C441" s="59"/>
      <c r="D441" s="60"/>
      <c r="E441" s="60"/>
      <c r="F441" s="60"/>
      <c r="G441" s="60"/>
      <c r="H441" s="29"/>
      <c r="I441" s="29"/>
      <c r="J441" s="93"/>
      <c r="K441" s="93"/>
      <c r="L441" s="6"/>
      <c r="M441" s="8"/>
      <c r="N441" s="17"/>
      <c r="O441" s="10"/>
      <c r="P441" s="10"/>
      <c r="Q441" s="11"/>
      <c r="R441" s="43"/>
      <c r="V441" s="14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</row>
    <row r="442" spans="1:40" ht="22.5" customHeight="1" x14ac:dyDescent="0.55000000000000004">
      <c r="A442" s="5">
        <v>1000</v>
      </c>
      <c r="B442" s="52" t="s">
        <v>66</v>
      </c>
      <c r="C442" s="59"/>
      <c r="D442" s="60"/>
      <c r="E442" s="60"/>
      <c r="F442" s="60"/>
      <c r="G442" s="60"/>
      <c r="H442" s="29"/>
      <c r="I442" s="29"/>
      <c r="J442" s="93"/>
      <c r="K442" s="93"/>
      <c r="L442" s="6"/>
      <c r="M442" s="8"/>
      <c r="N442" s="9"/>
      <c r="O442" s="10"/>
      <c r="P442" s="10"/>
      <c r="Q442" s="11"/>
      <c r="R442" s="43"/>
      <c r="V442" s="14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</row>
    <row r="443" spans="1:40" ht="22.5" customHeight="1" x14ac:dyDescent="0.55000000000000004">
      <c r="A443" s="5">
        <v>1000</v>
      </c>
      <c r="B443" s="52" t="s">
        <v>66</v>
      </c>
      <c r="C443" s="59"/>
      <c r="D443" s="60"/>
      <c r="E443" s="60"/>
      <c r="F443" s="60"/>
      <c r="G443" s="60"/>
      <c r="H443" s="29"/>
      <c r="I443" s="93"/>
      <c r="J443" s="93"/>
      <c r="K443" s="93"/>
      <c r="L443" s="6"/>
      <c r="M443" s="8"/>
      <c r="N443" s="9"/>
      <c r="O443" s="10"/>
      <c r="P443" s="10"/>
      <c r="Q443" s="11"/>
      <c r="R443" s="43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</row>
    <row r="444" spans="1:40" ht="22.5" customHeight="1" x14ac:dyDescent="0.55000000000000004">
      <c r="A444" s="5">
        <v>1000</v>
      </c>
      <c r="B444" s="52" t="s">
        <v>66</v>
      </c>
      <c r="C444" s="59"/>
      <c r="D444" s="60"/>
      <c r="E444" s="60"/>
      <c r="F444" s="60"/>
      <c r="G444" s="60"/>
      <c r="H444" s="29"/>
      <c r="I444" s="93"/>
      <c r="J444" s="93"/>
      <c r="K444" s="93"/>
      <c r="L444" s="6"/>
      <c r="M444" s="8"/>
      <c r="N444" s="9"/>
      <c r="O444" s="10"/>
      <c r="P444" s="10"/>
      <c r="Q444" s="11"/>
      <c r="R444" s="43"/>
      <c r="V444" s="14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</row>
    <row r="445" spans="1:40" ht="22.5" customHeight="1" x14ac:dyDescent="0.55000000000000004">
      <c r="A445" s="5">
        <v>1000</v>
      </c>
      <c r="B445" s="52" t="s">
        <v>66</v>
      </c>
      <c r="C445" s="59"/>
      <c r="D445" s="60"/>
      <c r="E445" s="60"/>
      <c r="F445" s="60"/>
      <c r="G445" s="60"/>
      <c r="H445" s="29"/>
      <c r="I445" s="93"/>
      <c r="J445" s="93"/>
      <c r="K445" s="93"/>
      <c r="L445" s="6"/>
      <c r="M445" s="8"/>
      <c r="N445" s="18"/>
      <c r="O445" s="10"/>
      <c r="P445" s="10"/>
      <c r="Q445" s="11"/>
      <c r="R445" s="43"/>
      <c r="V445" s="14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</row>
    <row r="446" spans="1:40" ht="22.5" customHeight="1" x14ac:dyDescent="0.55000000000000004">
      <c r="A446" s="5">
        <v>1000</v>
      </c>
      <c r="B446" s="52" t="s">
        <v>66</v>
      </c>
      <c r="C446" s="59"/>
      <c r="D446" s="60"/>
      <c r="E446" s="60"/>
      <c r="F446" s="60"/>
      <c r="G446" s="60"/>
      <c r="H446" s="29"/>
      <c r="I446" s="93"/>
      <c r="J446" s="93"/>
      <c r="K446" s="93"/>
      <c r="L446" s="6"/>
      <c r="M446" s="8"/>
      <c r="N446" s="9"/>
      <c r="O446" s="10"/>
      <c r="P446" s="10"/>
      <c r="Q446" s="11"/>
      <c r="R446" s="43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</row>
    <row r="447" spans="1:40" ht="22.5" customHeight="1" x14ac:dyDescent="0.55000000000000004">
      <c r="A447" s="5">
        <v>1000</v>
      </c>
      <c r="B447" s="52" t="s">
        <v>66</v>
      </c>
      <c r="C447" s="59"/>
      <c r="D447" s="60"/>
      <c r="E447" s="60"/>
      <c r="F447" s="60"/>
      <c r="G447" s="60"/>
      <c r="H447" s="93"/>
      <c r="I447" s="93"/>
      <c r="J447" s="93"/>
      <c r="K447" s="93"/>
      <c r="L447" s="6"/>
      <c r="M447" s="8"/>
      <c r="N447" s="21"/>
      <c r="O447" s="10"/>
      <c r="P447" s="10"/>
      <c r="Q447" s="11"/>
      <c r="R447" s="43"/>
      <c r="V447" s="14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</row>
    <row r="448" spans="1:40" ht="22.5" customHeight="1" x14ac:dyDescent="0.55000000000000004">
      <c r="A448" s="5">
        <v>1000</v>
      </c>
      <c r="B448" s="52" t="s">
        <v>66</v>
      </c>
      <c r="C448" s="59"/>
      <c r="D448" s="60"/>
      <c r="E448" s="60"/>
      <c r="F448" s="60"/>
      <c r="G448" s="60"/>
      <c r="H448" s="93"/>
      <c r="I448" s="93"/>
      <c r="J448" s="93"/>
      <c r="K448" s="93"/>
      <c r="L448" s="6"/>
      <c r="M448" s="8"/>
      <c r="N448" s="21"/>
      <c r="O448" s="10"/>
      <c r="P448" s="10"/>
      <c r="Q448" s="11"/>
      <c r="R448" s="43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</row>
    <row r="449" spans="1:40" ht="22.5" customHeight="1" x14ac:dyDescent="0.55000000000000004">
      <c r="A449" s="5">
        <v>1000</v>
      </c>
      <c r="B449" s="52" t="s">
        <v>66</v>
      </c>
      <c r="C449" s="59"/>
      <c r="D449" s="60"/>
      <c r="E449" s="60"/>
      <c r="F449" s="60"/>
      <c r="G449" s="60"/>
      <c r="H449" s="55"/>
      <c r="I449" s="23"/>
      <c r="J449" s="23"/>
      <c r="K449" s="24"/>
      <c r="L449" s="24"/>
      <c r="M449" s="8"/>
      <c r="N449" s="21"/>
      <c r="O449" s="10"/>
      <c r="P449" s="10"/>
      <c r="Q449" s="11"/>
      <c r="R449" s="43"/>
      <c r="V449" s="14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</row>
    <row r="450" spans="1:40" ht="22.5" customHeight="1" x14ac:dyDescent="0.55000000000000004">
      <c r="A450" s="5">
        <v>1000</v>
      </c>
      <c r="B450" s="52" t="s">
        <v>66</v>
      </c>
      <c r="C450" s="59"/>
      <c r="D450" s="60"/>
      <c r="E450" s="60"/>
      <c r="F450" s="60"/>
      <c r="G450" s="60"/>
      <c r="H450" s="15"/>
      <c r="I450" s="6"/>
      <c r="J450" s="25"/>
      <c r="K450" s="26"/>
      <c r="L450" s="24"/>
      <c r="M450" s="8"/>
      <c r="N450" s="21"/>
      <c r="O450" s="10"/>
      <c r="P450" s="10"/>
      <c r="Q450" s="11"/>
      <c r="R450" s="43"/>
      <c r="V450" s="14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</row>
    <row r="451" spans="1:40" ht="22.5" customHeight="1" x14ac:dyDescent="0.55000000000000004">
      <c r="A451" s="5">
        <v>1000</v>
      </c>
      <c r="B451" s="52" t="s">
        <v>66</v>
      </c>
      <c r="C451" s="59"/>
      <c r="D451" s="60"/>
      <c r="E451" s="60"/>
      <c r="F451" s="60"/>
      <c r="G451" s="60"/>
      <c r="H451" s="15"/>
      <c r="I451" s="25"/>
      <c r="J451" s="6"/>
      <c r="K451" s="25"/>
      <c r="L451" s="26"/>
      <c r="M451" s="8"/>
      <c r="N451" s="21"/>
      <c r="O451" s="10"/>
      <c r="P451" s="10"/>
      <c r="Q451" s="11"/>
      <c r="R451" s="43"/>
      <c r="V451" s="14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</row>
    <row r="452" spans="1:40" ht="22.5" customHeight="1" x14ac:dyDescent="0.55000000000000004">
      <c r="A452" s="5">
        <v>1000</v>
      </c>
      <c r="B452" s="52" t="s">
        <v>66</v>
      </c>
      <c r="C452" s="59"/>
      <c r="D452" s="60"/>
      <c r="E452" s="60"/>
      <c r="F452" s="60"/>
      <c r="G452" s="60"/>
      <c r="H452" s="15"/>
      <c r="I452" s="6"/>
      <c r="J452" s="6"/>
      <c r="K452" s="6"/>
      <c r="L452" s="25"/>
      <c r="M452" s="8"/>
      <c r="N452" s="21"/>
      <c r="O452" s="10"/>
      <c r="P452" s="10"/>
      <c r="Q452" s="11"/>
      <c r="R452" s="43"/>
      <c r="V452" s="14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</row>
    <row r="453" spans="1:40" ht="22.5" customHeight="1" x14ac:dyDescent="0.55000000000000004">
      <c r="A453" s="5">
        <v>1000</v>
      </c>
      <c r="B453" s="52" t="s">
        <v>66</v>
      </c>
      <c r="C453" s="59"/>
      <c r="D453" s="60"/>
      <c r="E453" s="60"/>
      <c r="F453" s="60"/>
      <c r="G453" s="60"/>
      <c r="H453" s="15"/>
      <c r="I453" s="6"/>
      <c r="J453" s="6"/>
      <c r="K453" s="6"/>
      <c r="L453" s="6"/>
      <c r="M453" s="8"/>
      <c r="N453" s="21"/>
      <c r="O453" s="10"/>
      <c r="P453" s="10"/>
      <c r="Q453" s="11"/>
      <c r="R453" s="43"/>
      <c r="V453" s="14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</row>
    <row r="454" spans="1:40" ht="22.5" customHeight="1" x14ac:dyDescent="0.55000000000000004">
      <c r="A454" s="5">
        <v>1000</v>
      </c>
      <c r="B454" s="52" t="s">
        <v>66</v>
      </c>
      <c r="C454" s="59"/>
      <c r="D454" s="60"/>
      <c r="E454" s="60"/>
      <c r="F454" s="60"/>
      <c r="G454" s="60"/>
      <c r="H454" s="15"/>
      <c r="I454" s="6"/>
      <c r="J454" s="6"/>
      <c r="K454" s="6"/>
      <c r="L454" s="6"/>
      <c r="M454" s="8"/>
      <c r="N454" s="21"/>
      <c r="O454" s="10"/>
      <c r="P454" s="10"/>
      <c r="Q454" s="11"/>
      <c r="R454" s="43"/>
      <c r="V454" s="14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</row>
    <row r="455" spans="1:40" ht="22.5" customHeight="1" x14ac:dyDescent="0.55000000000000004">
      <c r="A455" s="5">
        <v>1000</v>
      </c>
      <c r="B455" s="52" t="s">
        <v>66</v>
      </c>
      <c r="C455" s="59"/>
      <c r="D455" s="60"/>
      <c r="E455" s="60"/>
      <c r="F455" s="60"/>
      <c r="G455" s="60"/>
      <c r="H455" s="15"/>
      <c r="I455" s="6"/>
      <c r="J455" s="6"/>
      <c r="K455" s="6"/>
      <c r="L455" s="6"/>
      <c r="M455" s="8"/>
      <c r="N455" s="21"/>
      <c r="O455" s="10"/>
      <c r="P455" s="10"/>
      <c r="Q455" s="11"/>
      <c r="R455" s="43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</row>
    <row r="456" spans="1:40" ht="22.5" customHeight="1" x14ac:dyDescent="0.55000000000000004">
      <c r="A456" s="5">
        <v>1000</v>
      </c>
      <c r="B456" s="52" t="s">
        <v>66</v>
      </c>
      <c r="C456" s="59"/>
      <c r="D456" s="60"/>
      <c r="E456" s="60"/>
      <c r="F456" s="60"/>
      <c r="G456" s="60"/>
      <c r="H456" s="15"/>
      <c r="I456" s="6"/>
      <c r="J456" s="6"/>
      <c r="K456" s="7"/>
      <c r="L456" s="6"/>
      <c r="M456" s="8"/>
      <c r="N456" s="21"/>
      <c r="O456" s="10"/>
      <c r="P456" s="10"/>
      <c r="Q456" s="11"/>
      <c r="R456" s="43"/>
      <c r="V456" s="14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</row>
    <row r="457" spans="1:40" ht="22.5" customHeight="1" x14ac:dyDescent="0.55000000000000004">
      <c r="A457" s="5">
        <v>1000</v>
      </c>
      <c r="B457" s="52" t="s">
        <v>66</v>
      </c>
      <c r="C457" s="59"/>
      <c r="D457" s="60"/>
      <c r="E457" s="60"/>
      <c r="F457" s="60"/>
      <c r="G457" s="60"/>
      <c r="H457" s="15"/>
      <c r="I457" s="6"/>
      <c r="J457" s="23"/>
      <c r="K457" s="23"/>
      <c r="L457" s="7"/>
      <c r="M457" s="8"/>
      <c r="N457" s="21"/>
      <c r="O457" s="10"/>
      <c r="P457" s="10"/>
      <c r="Q457" s="11"/>
      <c r="R457" s="43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</row>
    <row r="458" spans="1:40" ht="22.5" customHeight="1" x14ac:dyDescent="0.55000000000000004">
      <c r="A458" s="5">
        <v>1000</v>
      </c>
      <c r="B458" s="52" t="s">
        <v>66</v>
      </c>
      <c r="C458" s="59"/>
      <c r="D458" s="60"/>
      <c r="E458" s="60"/>
      <c r="F458" s="60"/>
      <c r="G458" s="60"/>
      <c r="H458" s="15"/>
      <c r="I458" s="6"/>
      <c r="J458" s="6"/>
      <c r="K458" s="6"/>
      <c r="L458" s="6"/>
      <c r="M458" s="8"/>
      <c r="N458" s="21"/>
      <c r="O458" s="10"/>
      <c r="P458" s="10"/>
      <c r="Q458" s="11"/>
      <c r="R458" s="43"/>
      <c r="V458" s="14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</row>
    <row r="459" spans="1:40" ht="22.5" customHeight="1" x14ac:dyDescent="0.55000000000000004">
      <c r="A459" s="5">
        <v>1000</v>
      </c>
      <c r="B459" s="52" t="s">
        <v>66</v>
      </c>
      <c r="C459" s="59"/>
      <c r="D459" s="60"/>
      <c r="E459" s="60"/>
      <c r="F459" s="60"/>
      <c r="G459" s="60"/>
      <c r="H459" s="15"/>
      <c r="I459" s="6"/>
      <c r="J459" s="6"/>
      <c r="K459" s="6"/>
      <c r="L459" s="6"/>
      <c r="M459" s="8"/>
      <c r="N459" s="21"/>
      <c r="O459" s="10"/>
      <c r="P459" s="10"/>
      <c r="Q459" s="11"/>
      <c r="R459" s="43"/>
      <c r="V459" s="14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</row>
    <row r="460" spans="1:40" ht="22.5" customHeight="1" x14ac:dyDescent="0.55000000000000004">
      <c r="A460" s="5">
        <v>1000</v>
      </c>
      <c r="B460" s="52" t="s">
        <v>66</v>
      </c>
      <c r="C460" s="59"/>
      <c r="D460" s="60"/>
      <c r="E460" s="60"/>
      <c r="F460" s="60"/>
      <c r="G460" s="60"/>
      <c r="H460" s="15"/>
      <c r="I460" s="6"/>
      <c r="J460" s="6"/>
      <c r="K460" s="6"/>
      <c r="L460" s="7"/>
      <c r="M460" s="8"/>
      <c r="N460" s="21"/>
      <c r="O460" s="10"/>
      <c r="P460" s="10"/>
      <c r="Q460" s="11"/>
      <c r="R460" s="43"/>
      <c r="V460" s="14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</row>
    <row r="461" spans="1:40" x14ac:dyDescent="0.55000000000000004">
      <c r="A461" s="5">
        <v>1000</v>
      </c>
      <c r="B461" s="52" t="s">
        <v>66</v>
      </c>
      <c r="C461" s="59"/>
      <c r="D461" s="60"/>
      <c r="E461" s="60"/>
      <c r="F461" s="60"/>
      <c r="G461" s="60"/>
      <c r="H461" s="15"/>
      <c r="I461" s="6"/>
      <c r="J461" s="6"/>
      <c r="K461" s="6"/>
      <c r="L461" s="7"/>
      <c r="M461" s="8"/>
      <c r="N461" s="21"/>
      <c r="O461" s="10"/>
      <c r="P461" s="10"/>
      <c r="Q461" s="11"/>
      <c r="R461" s="43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</row>
    <row r="462" spans="1:40" x14ac:dyDescent="0.55000000000000004">
      <c r="A462" s="5">
        <v>1000</v>
      </c>
      <c r="B462" s="52" t="s">
        <v>66</v>
      </c>
      <c r="C462" s="59"/>
      <c r="D462" s="60"/>
      <c r="E462" s="60"/>
      <c r="F462" s="60"/>
      <c r="G462" s="60"/>
      <c r="H462" s="15"/>
      <c r="I462" s="6"/>
      <c r="J462" s="6"/>
      <c r="K462" s="6"/>
      <c r="L462" s="6"/>
      <c r="M462" s="8"/>
      <c r="N462" s="21"/>
      <c r="O462" s="10"/>
      <c r="P462" s="10"/>
      <c r="Q462" s="11"/>
      <c r="R462" s="43"/>
      <c r="V462" s="14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</row>
    <row r="463" spans="1:40" x14ac:dyDescent="0.55000000000000004">
      <c r="A463" s="5">
        <v>1000</v>
      </c>
      <c r="B463" s="52" t="s">
        <v>66</v>
      </c>
      <c r="C463" s="59"/>
      <c r="D463" s="60"/>
      <c r="E463" s="60"/>
      <c r="F463" s="60"/>
      <c r="G463" s="60"/>
      <c r="H463" s="15"/>
      <c r="I463" s="6"/>
      <c r="J463" s="6"/>
      <c r="K463" s="6"/>
      <c r="L463" s="6"/>
      <c r="M463" s="8"/>
      <c r="N463" s="21"/>
      <c r="O463" s="10"/>
      <c r="P463" s="10"/>
      <c r="Q463" s="11"/>
      <c r="R463" s="43"/>
      <c r="V463" s="14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</row>
    <row r="464" spans="1:40" ht="22.5" customHeight="1" x14ac:dyDescent="0.55000000000000004">
      <c r="A464" s="5">
        <v>1000</v>
      </c>
      <c r="B464" s="52" t="s">
        <v>66</v>
      </c>
      <c r="C464" s="59"/>
      <c r="D464" s="60"/>
      <c r="E464" s="60"/>
      <c r="F464" s="60"/>
      <c r="G464" s="60"/>
      <c r="H464" s="15"/>
      <c r="I464" s="6"/>
      <c r="J464" s="6"/>
      <c r="K464" s="7"/>
      <c r="L464" s="7"/>
      <c r="M464" s="8"/>
      <c r="N464" s="21"/>
      <c r="O464" s="10"/>
      <c r="P464" s="10"/>
      <c r="Q464" s="11"/>
      <c r="R464" s="43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</row>
    <row r="465" spans="1:40" ht="22.5" customHeight="1" x14ac:dyDescent="0.55000000000000004">
      <c r="A465" s="5">
        <v>1000</v>
      </c>
      <c r="B465" s="52" t="s">
        <v>66</v>
      </c>
      <c r="C465" s="59"/>
      <c r="D465" s="60"/>
      <c r="E465" s="60"/>
      <c r="F465" s="60"/>
      <c r="G465" s="60"/>
      <c r="H465" s="15"/>
      <c r="I465" s="6"/>
      <c r="J465" s="6"/>
      <c r="K465" s="6"/>
      <c r="L465" s="6"/>
      <c r="M465" s="8"/>
      <c r="N465" s="21"/>
      <c r="O465" s="10"/>
      <c r="P465" s="10"/>
      <c r="Q465" s="11"/>
      <c r="R465" s="43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</row>
    <row r="466" spans="1:40" ht="22.5" customHeight="1" x14ac:dyDescent="0.55000000000000004">
      <c r="A466" s="5">
        <v>1000</v>
      </c>
      <c r="B466" s="52" t="s">
        <v>66</v>
      </c>
      <c r="C466" s="59"/>
      <c r="D466" s="60"/>
      <c r="E466" s="60"/>
      <c r="F466" s="60"/>
      <c r="G466" s="60"/>
      <c r="H466" s="15"/>
      <c r="I466" s="6"/>
      <c r="J466" s="6"/>
      <c r="K466" s="6"/>
      <c r="L466" s="7"/>
      <c r="M466" s="8"/>
      <c r="N466" s="21"/>
      <c r="O466" s="10"/>
      <c r="P466" s="10"/>
      <c r="Q466" s="11"/>
      <c r="R466" s="43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</row>
    <row r="467" spans="1:40" ht="22.5" customHeight="1" x14ac:dyDescent="0.55000000000000004">
      <c r="A467" s="5">
        <v>1000</v>
      </c>
      <c r="B467" s="52" t="s">
        <v>66</v>
      </c>
      <c r="C467" s="59"/>
      <c r="D467" s="60"/>
      <c r="E467" s="60"/>
      <c r="F467" s="60"/>
      <c r="G467" s="60"/>
      <c r="H467" s="15"/>
      <c r="I467" s="6"/>
      <c r="J467" s="6"/>
      <c r="K467" s="6"/>
      <c r="L467" s="6"/>
      <c r="M467" s="8"/>
      <c r="N467" s="21"/>
      <c r="O467" s="10"/>
      <c r="P467" s="10"/>
      <c r="Q467" s="11"/>
      <c r="R467" s="43"/>
      <c r="V467" s="14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</row>
    <row r="468" spans="1:40" ht="22.5" customHeight="1" x14ac:dyDescent="0.55000000000000004">
      <c r="A468" s="5">
        <v>1000</v>
      </c>
      <c r="B468" s="52" t="s">
        <v>66</v>
      </c>
      <c r="C468" s="59"/>
      <c r="D468" s="60"/>
      <c r="E468" s="60"/>
      <c r="F468" s="60"/>
      <c r="G468" s="60"/>
      <c r="H468" s="15"/>
      <c r="I468" s="6"/>
      <c r="J468" s="6"/>
      <c r="K468" s="6"/>
      <c r="L468" s="7"/>
      <c r="M468" s="8"/>
      <c r="N468" s="21"/>
      <c r="O468" s="10"/>
      <c r="P468" s="10"/>
      <c r="Q468" s="11"/>
      <c r="R468" s="43"/>
      <c r="V468" s="14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</row>
    <row r="469" spans="1:40" ht="22.5" customHeight="1" x14ac:dyDescent="0.55000000000000004">
      <c r="A469" s="5">
        <v>1000</v>
      </c>
      <c r="B469" s="52" t="s">
        <v>66</v>
      </c>
      <c r="C469" s="59"/>
      <c r="D469" s="60"/>
      <c r="E469" s="60"/>
      <c r="F469" s="60"/>
      <c r="G469" s="60"/>
      <c r="H469" s="15"/>
      <c r="I469" s="6"/>
      <c r="J469" s="6"/>
      <c r="K469" s="6"/>
      <c r="L469" s="7"/>
      <c r="M469" s="8"/>
      <c r="N469" s="21"/>
      <c r="O469" s="10"/>
      <c r="P469" s="10"/>
      <c r="Q469" s="11"/>
      <c r="R469" s="43"/>
      <c r="V469" s="14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</row>
    <row r="470" spans="1:40" ht="22.5" customHeight="1" x14ac:dyDescent="0.55000000000000004">
      <c r="A470" s="5">
        <v>1000</v>
      </c>
      <c r="B470" s="52" t="s">
        <v>66</v>
      </c>
      <c r="C470" s="59"/>
      <c r="D470" s="60"/>
      <c r="E470" s="60"/>
      <c r="F470" s="60"/>
      <c r="G470" s="60"/>
      <c r="H470" s="15"/>
      <c r="I470" s="6"/>
      <c r="J470" s="6"/>
      <c r="K470" s="6"/>
      <c r="L470" s="6"/>
      <c r="M470" s="8"/>
      <c r="N470" s="21"/>
      <c r="O470" s="10"/>
      <c r="P470" s="10"/>
      <c r="Q470" s="11"/>
      <c r="R470" s="43"/>
      <c r="V470" s="14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</row>
    <row r="471" spans="1:40" ht="22.5" customHeight="1" x14ac:dyDescent="0.55000000000000004">
      <c r="A471" s="5">
        <v>1000</v>
      </c>
      <c r="B471" s="52" t="s">
        <v>66</v>
      </c>
      <c r="C471" s="59"/>
      <c r="D471" s="60"/>
      <c r="E471" s="60"/>
      <c r="F471" s="60"/>
      <c r="G471" s="60"/>
      <c r="H471" s="15"/>
      <c r="I471" s="6"/>
      <c r="J471" s="7"/>
      <c r="K471" s="7"/>
      <c r="L471" s="6"/>
      <c r="M471" s="8"/>
      <c r="N471" s="21"/>
      <c r="O471" s="10"/>
      <c r="P471" s="10"/>
      <c r="Q471" s="11"/>
      <c r="R471" s="43"/>
      <c r="V471" s="14"/>
    </row>
    <row r="472" spans="1:40" ht="22.5" customHeight="1" x14ac:dyDescent="0.55000000000000004">
      <c r="A472" s="5">
        <v>1000</v>
      </c>
      <c r="B472" s="52" t="s">
        <v>66</v>
      </c>
      <c r="C472" s="59"/>
      <c r="D472" s="60"/>
      <c r="E472" s="60"/>
      <c r="F472" s="60"/>
      <c r="G472" s="60"/>
      <c r="H472" s="15"/>
      <c r="I472" s="6"/>
      <c r="J472" s="6"/>
      <c r="K472" s="6"/>
      <c r="L472" s="7"/>
      <c r="M472" s="8"/>
      <c r="N472" s="21"/>
      <c r="O472" s="10"/>
      <c r="P472" s="10"/>
      <c r="Q472" s="11"/>
      <c r="R472" s="43"/>
    </row>
    <row r="473" spans="1:40" ht="22.5" customHeight="1" x14ac:dyDescent="0.55000000000000004">
      <c r="A473" s="5">
        <v>1000</v>
      </c>
      <c r="B473" s="52" t="s">
        <v>66</v>
      </c>
      <c r="C473" s="59"/>
      <c r="D473" s="60"/>
      <c r="E473" s="60"/>
      <c r="F473" s="60"/>
      <c r="G473" s="60"/>
      <c r="H473" s="15"/>
      <c r="I473" s="6"/>
      <c r="J473" s="6"/>
      <c r="K473" s="6"/>
      <c r="L473" s="27"/>
      <c r="M473" s="8"/>
      <c r="N473" s="21"/>
      <c r="O473" s="10"/>
      <c r="P473" s="10"/>
      <c r="Q473" s="11"/>
      <c r="R473" s="43"/>
      <c r="V473" s="14"/>
    </row>
    <row r="474" spans="1:40" ht="22.5" customHeight="1" x14ac:dyDescent="0.55000000000000004">
      <c r="A474" s="5">
        <v>1000</v>
      </c>
      <c r="B474" s="52" t="s">
        <v>66</v>
      </c>
      <c r="C474" s="59"/>
      <c r="D474" s="60"/>
      <c r="E474" s="60"/>
      <c r="F474" s="60"/>
      <c r="G474" s="60"/>
      <c r="H474" s="15"/>
      <c r="I474" s="6"/>
      <c r="J474" s="6"/>
      <c r="K474" s="6"/>
      <c r="L474" s="6"/>
      <c r="M474" s="8"/>
      <c r="N474" s="21"/>
      <c r="O474" s="10"/>
      <c r="P474" s="10"/>
      <c r="Q474" s="11"/>
      <c r="R474" s="43"/>
    </row>
    <row r="475" spans="1:40" ht="22.5" customHeight="1" x14ac:dyDescent="0.55000000000000004">
      <c r="A475" s="5">
        <v>1000</v>
      </c>
      <c r="B475" s="52" t="s">
        <v>66</v>
      </c>
      <c r="C475" s="59"/>
      <c r="D475" s="60"/>
      <c r="E475" s="60"/>
      <c r="F475" s="60"/>
      <c r="G475" s="60"/>
      <c r="H475" s="15"/>
      <c r="I475" s="6"/>
      <c r="J475" s="6"/>
      <c r="K475" s="6"/>
      <c r="L475" s="7"/>
      <c r="M475" s="8"/>
      <c r="N475" s="21"/>
      <c r="O475" s="10"/>
      <c r="P475" s="10"/>
      <c r="Q475" s="11"/>
      <c r="R475" s="43"/>
      <c r="V475" s="14"/>
    </row>
    <row r="476" spans="1:40" ht="22.5" customHeight="1" x14ac:dyDescent="0.55000000000000004">
      <c r="A476" s="5">
        <v>1000</v>
      </c>
      <c r="B476" s="52" t="s">
        <v>66</v>
      </c>
      <c r="C476" s="59"/>
      <c r="D476" s="60"/>
      <c r="E476" s="60"/>
      <c r="F476" s="60"/>
      <c r="G476" s="60"/>
      <c r="H476" s="15"/>
      <c r="I476" s="6"/>
      <c r="J476" s="6"/>
      <c r="K476" s="6"/>
      <c r="L476" s="27"/>
      <c r="M476" s="8"/>
      <c r="N476" s="21"/>
      <c r="O476" s="10"/>
      <c r="P476" s="10"/>
      <c r="Q476" s="11"/>
      <c r="R476" s="43"/>
    </row>
    <row r="477" spans="1:40" ht="22.5" customHeight="1" x14ac:dyDescent="0.55000000000000004">
      <c r="A477" s="5">
        <v>1000</v>
      </c>
      <c r="B477" s="52" t="s">
        <v>66</v>
      </c>
      <c r="C477" s="59"/>
      <c r="D477" s="60"/>
      <c r="E477" s="60"/>
      <c r="F477" s="60"/>
      <c r="G477" s="60"/>
      <c r="H477" s="15"/>
      <c r="I477" s="6"/>
      <c r="J477" s="6"/>
      <c r="K477" s="6"/>
      <c r="L477" s="7"/>
      <c r="M477" s="8"/>
      <c r="N477" s="21"/>
      <c r="O477" s="10"/>
      <c r="P477" s="10"/>
      <c r="Q477" s="11"/>
      <c r="R477" s="43"/>
    </row>
    <row r="478" spans="1:40" ht="22.5" customHeight="1" x14ac:dyDescent="0.55000000000000004">
      <c r="A478" s="5">
        <v>1000</v>
      </c>
      <c r="B478" s="52" t="s">
        <v>66</v>
      </c>
      <c r="C478" s="59"/>
      <c r="D478" s="60"/>
      <c r="E478" s="60"/>
      <c r="F478" s="60"/>
      <c r="G478" s="60"/>
      <c r="H478" s="15"/>
      <c r="I478" s="6"/>
      <c r="J478" s="6"/>
      <c r="K478" s="6"/>
      <c r="L478" s="6"/>
      <c r="M478" s="8"/>
      <c r="N478" s="21"/>
      <c r="O478" s="10"/>
      <c r="P478" s="10"/>
      <c r="Q478" s="11"/>
      <c r="R478" s="43"/>
    </row>
    <row r="479" spans="1:40" ht="22.5" customHeight="1" x14ac:dyDescent="0.55000000000000004">
      <c r="A479" s="5">
        <v>1000</v>
      </c>
      <c r="B479" s="52" t="s">
        <v>66</v>
      </c>
      <c r="C479" s="59"/>
      <c r="D479" s="60"/>
      <c r="E479" s="60"/>
      <c r="F479" s="60"/>
      <c r="G479" s="60"/>
      <c r="H479" s="15"/>
      <c r="I479" s="6"/>
      <c r="J479" s="6"/>
      <c r="K479" s="6"/>
      <c r="L479" s="7"/>
      <c r="M479" s="8"/>
      <c r="N479" s="21"/>
      <c r="O479" s="10"/>
      <c r="P479" s="10"/>
      <c r="Q479" s="11"/>
      <c r="R479" s="43"/>
      <c r="V479" s="14"/>
    </row>
    <row r="480" spans="1:40" ht="22.5" customHeight="1" x14ac:dyDescent="0.55000000000000004">
      <c r="A480" s="5">
        <v>1000</v>
      </c>
      <c r="B480" s="52" t="s">
        <v>66</v>
      </c>
      <c r="C480" s="59"/>
      <c r="D480" s="60"/>
      <c r="E480" s="60"/>
      <c r="F480" s="60"/>
      <c r="G480" s="60"/>
      <c r="H480" s="15"/>
      <c r="I480" s="6"/>
      <c r="J480" s="6"/>
      <c r="K480" s="6"/>
      <c r="L480" s="27"/>
      <c r="M480" s="8"/>
      <c r="N480" s="21"/>
      <c r="O480" s="10"/>
      <c r="P480" s="10"/>
      <c r="Q480" s="11"/>
      <c r="R480" s="43"/>
      <c r="V480" s="14"/>
    </row>
    <row r="481" spans="1:22" ht="22.5" customHeight="1" x14ac:dyDescent="0.55000000000000004">
      <c r="A481" s="5">
        <v>1000</v>
      </c>
      <c r="B481" s="52" t="s">
        <v>66</v>
      </c>
      <c r="C481" s="59"/>
      <c r="D481" s="60"/>
      <c r="E481" s="60"/>
      <c r="F481" s="60"/>
      <c r="G481" s="60"/>
      <c r="H481" s="15"/>
      <c r="I481" s="6"/>
      <c r="J481" s="6"/>
      <c r="K481" s="6"/>
      <c r="L481" s="7"/>
      <c r="M481" s="8"/>
      <c r="N481" s="21"/>
      <c r="O481" s="10"/>
      <c r="P481" s="10"/>
      <c r="Q481" s="11"/>
      <c r="R481" s="43"/>
      <c r="V481" s="14"/>
    </row>
    <row r="482" spans="1:22" ht="22.5" customHeight="1" x14ac:dyDescent="0.55000000000000004">
      <c r="A482" s="5">
        <v>1000</v>
      </c>
      <c r="B482" s="52" t="s">
        <v>66</v>
      </c>
      <c r="C482" s="59"/>
      <c r="D482" s="60"/>
      <c r="E482" s="60"/>
      <c r="F482" s="60"/>
      <c r="G482" s="60"/>
      <c r="H482" s="15"/>
      <c r="I482" s="6"/>
      <c r="J482" s="6"/>
      <c r="K482" s="6"/>
      <c r="L482" s="7"/>
      <c r="M482" s="8"/>
      <c r="N482" s="21"/>
      <c r="O482" s="10"/>
      <c r="P482" s="10"/>
      <c r="Q482" s="11"/>
      <c r="R482" s="43"/>
      <c r="V482" s="14"/>
    </row>
    <row r="483" spans="1:22" ht="22.5" customHeight="1" x14ac:dyDescent="0.55000000000000004">
      <c r="A483" s="5">
        <v>1000</v>
      </c>
      <c r="B483" s="52" t="s">
        <v>66</v>
      </c>
      <c r="C483" s="59"/>
      <c r="D483" s="60"/>
      <c r="E483" s="60"/>
      <c r="F483" s="60"/>
      <c r="G483" s="60"/>
      <c r="H483" s="15"/>
      <c r="I483" s="6"/>
      <c r="J483" s="6"/>
      <c r="K483" s="6"/>
      <c r="L483" s="6"/>
      <c r="M483" s="8"/>
      <c r="N483" s="21"/>
      <c r="O483" s="10"/>
      <c r="P483" s="10"/>
      <c r="Q483" s="11"/>
      <c r="R483" s="43"/>
      <c r="V483" s="14"/>
    </row>
    <row r="484" spans="1:22" ht="22.5" customHeight="1" x14ac:dyDescent="0.55000000000000004">
      <c r="A484" s="5"/>
      <c r="B484" s="52"/>
      <c r="C484" s="59"/>
      <c r="D484" s="60"/>
      <c r="E484" s="60"/>
      <c r="F484" s="60"/>
      <c r="G484" s="60"/>
      <c r="H484" s="15"/>
      <c r="I484" s="6"/>
      <c r="J484" s="6"/>
      <c r="K484" s="6"/>
      <c r="L484" s="7"/>
      <c r="M484" s="8"/>
      <c r="N484" s="21"/>
      <c r="O484" s="10"/>
      <c r="P484" s="10"/>
      <c r="Q484" s="11"/>
      <c r="R484" s="43"/>
    </row>
    <row r="485" spans="1:22" ht="22.5" customHeight="1" x14ac:dyDescent="0.55000000000000004">
      <c r="A485" s="5"/>
      <c r="B485" s="52"/>
      <c r="C485" s="59"/>
      <c r="D485" s="60"/>
      <c r="E485" s="60"/>
      <c r="F485" s="60"/>
      <c r="G485" s="60"/>
      <c r="H485" s="15"/>
      <c r="I485" s="6"/>
      <c r="J485" s="6"/>
      <c r="K485" s="6"/>
      <c r="L485" s="27"/>
      <c r="M485" s="8"/>
      <c r="N485" s="21"/>
      <c r="O485" s="10"/>
      <c r="P485" s="10"/>
      <c r="Q485" s="11"/>
      <c r="R485" s="43"/>
      <c r="V485" s="14"/>
    </row>
    <row r="486" spans="1:22" ht="22.5" customHeight="1" x14ac:dyDescent="0.55000000000000004">
      <c r="A486" s="5"/>
      <c r="B486" s="52"/>
      <c r="C486" s="59"/>
      <c r="D486" s="60"/>
      <c r="E486" s="60"/>
      <c r="F486" s="60"/>
      <c r="G486" s="60"/>
      <c r="H486" s="15"/>
      <c r="I486" s="6"/>
      <c r="J486" s="6"/>
      <c r="K486" s="6"/>
      <c r="L486" s="7"/>
      <c r="M486" s="8"/>
      <c r="N486" s="21"/>
      <c r="O486" s="10"/>
      <c r="P486" s="10"/>
      <c r="Q486" s="11"/>
      <c r="R486" s="43"/>
    </row>
    <row r="487" spans="1:22" ht="22.5" customHeight="1" x14ac:dyDescent="0.55000000000000004">
      <c r="A487" s="5"/>
      <c r="B487" s="52"/>
      <c r="C487" s="59"/>
      <c r="D487" s="60"/>
      <c r="E487" s="60"/>
      <c r="F487" s="60"/>
      <c r="G487" s="60"/>
      <c r="H487" s="15"/>
      <c r="I487" s="6"/>
      <c r="J487" s="6"/>
      <c r="K487" s="6"/>
      <c r="L487" s="7"/>
      <c r="M487" s="8"/>
      <c r="N487" s="21"/>
      <c r="O487" s="10"/>
      <c r="P487" s="10"/>
      <c r="Q487" s="11"/>
      <c r="R487" s="43"/>
      <c r="V487" s="14"/>
    </row>
    <row r="488" spans="1:22" ht="22.5" customHeight="1" x14ac:dyDescent="0.55000000000000004">
      <c r="A488" s="5"/>
      <c r="B488" s="52"/>
      <c r="C488" s="59"/>
      <c r="D488" s="60"/>
      <c r="E488" s="60"/>
      <c r="F488" s="60"/>
      <c r="G488" s="60"/>
      <c r="H488" s="15"/>
      <c r="I488" s="6"/>
      <c r="J488" s="6"/>
      <c r="K488" s="6"/>
      <c r="L488" s="6"/>
      <c r="M488" s="8"/>
      <c r="N488" s="21"/>
      <c r="O488" s="10"/>
      <c r="P488" s="10"/>
      <c r="Q488" s="11"/>
      <c r="R488" s="43"/>
    </row>
    <row r="489" spans="1:22" ht="22.5" customHeight="1" x14ac:dyDescent="0.55000000000000004">
      <c r="A489" s="5"/>
      <c r="B489" s="52"/>
      <c r="C489" s="59"/>
      <c r="D489" s="60"/>
      <c r="E489" s="60"/>
      <c r="F489" s="60"/>
      <c r="G489" s="60"/>
      <c r="H489" s="15"/>
      <c r="I489" s="6"/>
      <c r="J489" s="7"/>
      <c r="K489" s="7"/>
      <c r="L489" s="7"/>
      <c r="M489" s="8"/>
      <c r="N489" s="21"/>
      <c r="O489" s="10"/>
      <c r="P489" s="10"/>
      <c r="Q489" s="11"/>
      <c r="R489" s="43"/>
    </row>
    <row r="490" spans="1:22" ht="22.5" customHeight="1" x14ac:dyDescent="0.55000000000000004">
      <c r="A490" s="5"/>
      <c r="B490" s="52"/>
      <c r="C490" s="59"/>
      <c r="D490" s="60"/>
      <c r="E490" s="60"/>
      <c r="F490" s="60"/>
      <c r="G490" s="60"/>
      <c r="H490" s="15"/>
      <c r="I490" s="6"/>
      <c r="J490" s="6"/>
      <c r="K490" s="6"/>
      <c r="L490" s="7"/>
      <c r="M490" s="8"/>
      <c r="N490" s="21"/>
      <c r="O490" s="10"/>
      <c r="P490" s="10"/>
      <c r="Q490" s="11"/>
      <c r="R490" s="43"/>
    </row>
    <row r="491" spans="1:22" ht="22.5" customHeight="1" x14ac:dyDescent="0.55000000000000004">
      <c r="A491" s="5"/>
      <c r="B491" s="52"/>
      <c r="C491" s="59"/>
      <c r="D491" s="60"/>
      <c r="E491" s="60"/>
      <c r="F491" s="60"/>
      <c r="G491" s="60"/>
      <c r="H491" s="15"/>
      <c r="I491" s="6"/>
      <c r="J491" s="6"/>
      <c r="K491" s="6"/>
      <c r="L491" s="27"/>
      <c r="M491" s="8"/>
      <c r="N491" s="21"/>
      <c r="O491" s="10"/>
      <c r="P491" s="10"/>
      <c r="Q491" s="11"/>
      <c r="R491" s="43"/>
      <c r="V491" s="14"/>
    </row>
    <row r="492" spans="1:22" ht="22.5" customHeight="1" x14ac:dyDescent="0.55000000000000004">
      <c r="A492" s="5"/>
      <c r="B492" s="52"/>
      <c r="C492" s="59"/>
      <c r="D492" s="60"/>
      <c r="E492" s="60"/>
      <c r="F492" s="60"/>
      <c r="G492" s="60"/>
      <c r="H492" s="15"/>
      <c r="I492" s="6"/>
      <c r="J492" s="7"/>
      <c r="K492" s="7"/>
      <c r="L492" s="7"/>
      <c r="M492" s="8"/>
      <c r="N492" s="21"/>
      <c r="O492" s="10"/>
      <c r="P492" s="10"/>
      <c r="Q492" s="11"/>
      <c r="R492" s="43"/>
      <c r="V492" s="14"/>
    </row>
    <row r="493" spans="1:22" ht="22.5" customHeight="1" x14ac:dyDescent="0.55000000000000004">
      <c r="A493" s="5"/>
      <c r="B493" s="52"/>
      <c r="C493" s="59"/>
      <c r="D493" s="60"/>
      <c r="E493" s="60"/>
      <c r="F493" s="60"/>
      <c r="G493" s="60"/>
      <c r="H493" s="15"/>
      <c r="I493" s="6"/>
      <c r="J493" s="6"/>
      <c r="K493" s="6"/>
      <c r="L493" s="6"/>
      <c r="M493" s="8"/>
      <c r="N493" s="28"/>
      <c r="O493" s="10"/>
      <c r="P493" s="10"/>
      <c r="Q493" s="11"/>
      <c r="R493" s="43"/>
      <c r="V493" s="14"/>
    </row>
    <row r="494" spans="1:22" ht="22.5" customHeight="1" x14ac:dyDescent="0.55000000000000004">
      <c r="A494" s="5"/>
      <c r="B494" s="52"/>
      <c r="C494" s="59"/>
      <c r="D494" s="60"/>
      <c r="E494" s="60"/>
      <c r="F494" s="60"/>
      <c r="G494" s="60"/>
      <c r="H494" s="15"/>
      <c r="I494" s="6"/>
      <c r="J494" s="6"/>
      <c r="K494" s="6"/>
      <c r="L494" s="6"/>
      <c r="M494" s="8"/>
      <c r="N494" s="28"/>
      <c r="O494" s="10"/>
      <c r="P494" s="10"/>
      <c r="Q494" s="11"/>
      <c r="R494" s="43"/>
    </row>
    <row r="495" spans="1:22" ht="22.5" customHeight="1" x14ac:dyDescent="0.55000000000000004">
      <c r="A495" s="5"/>
      <c r="B495" s="52"/>
      <c r="C495" s="59"/>
      <c r="D495" s="60"/>
      <c r="E495" s="60"/>
      <c r="F495" s="60"/>
      <c r="G495" s="60"/>
      <c r="H495" s="15"/>
      <c r="I495" s="6"/>
      <c r="J495" s="6"/>
      <c r="K495" s="6"/>
      <c r="L495" s="27"/>
      <c r="M495" s="8"/>
      <c r="N495" s="28"/>
      <c r="O495" s="10"/>
      <c r="P495" s="10"/>
      <c r="Q495" s="11"/>
      <c r="R495" s="43"/>
      <c r="V495" s="14"/>
    </row>
    <row r="496" spans="1:22" ht="22.5" customHeight="1" x14ac:dyDescent="0.55000000000000004">
      <c r="A496" s="5"/>
      <c r="B496" s="52"/>
      <c r="C496" s="59"/>
      <c r="D496" s="60"/>
      <c r="E496" s="60"/>
      <c r="F496" s="60"/>
      <c r="G496" s="60"/>
      <c r="H496" s="15"/>
      <c r="I496" s="6"/>
      <c r="J496" s="6"/>
      <c r="K496" s="6"/>
      <c r="L496" s="6"/>
      <c r="M496" s="8"/>
      <c r="N496" s="28"/>
      <c r="O496" s="10"/>
      <c r="P496" s="10"/>
      <c r="Q496" s="11"/>
      <c r="R496" s="43"/>
    </row>
    <row r="497" spans="1:23" x14ac:dyDescent="0.55000000000000004">
      <c r="A497" s="5"/>
      <c r="B497" s="52"/>
      <c r="C497" s="59"/>
      <c r="D497" s="60"/>
      <c r="E497" s="60"/>
      <c r="F497" s="60"/>
      <c r="G497" s="60"/>
      <c r="H497" s="15"/>
      <c r="I497" s="6"/>
      <c r="J497" s="6"/>
      <c r="K497" s="6"/>
      <c r="L497" s="24"/>
      <c r="M497" s="8"/>
      <c r="N497" s="28"/>
      <c r="O497" s="10"/>
      <c r="P497" s="10"/>
      <c r="Q497" s="11"/>
      <c r="R497" s="43"/>
      <c r="V497" s="14"/>
    </row>
    <row r="498" spans="1:23" x14ac:dyDescent="0.55000000000000004">
      <c r="A498" s="5"/>
      <c r="B498" s="52"/>
      <c r="C498" s="59"/>
      <c r="D498" s="60"/>
      <c r="E498" s="60"/>
      <c r="F498" s="60"/>
      <c r="G498" s="60"/>
      <c r="H498" s="15"/>
      <c r="I498" s="6"/>
      <c r="J498" s="6"/>
      <c r="K498" s="6"/>
      <c r="L498" s="24"/>
      <c r="M498" s="8"/>
      <c r="N498" s="28"/>
      <c r="O498" s="10"/>
      <c r="P498" s="10"/>
      <c r="Q498" s="11"/>
      <c r="R498" s="43"/>
      <c r="V498" s="14"/>
    </row>
    <row r="499" spans="1:23" x14ac:dyDescent="0.55000000000000004">
      <c r="A499" s="5"/>
      <c r="B499" s="52"/>
      <c r="C499" s="59"/>
      <c r="D499" s="60"/>
      <c r="E499" s="60"/>
      <c r="F499" s="60"/>
      <c r="G499" s="60"/>
      <c r="H499" s="15"/>
      <c r="I499" s="6"/>
      <c r="J499" s="6"/>
      <c r="K499" s="6"/>
      <c r="L499" s="24"/>
      <c r="M499" s="8"/>
      <c r="N499" s="21"/>
      <c r="O499" s="10"/>
      <c r="P499" s="10"/>
      <c r="Q499" s="11"/>
      <c r="R499" s="43"/>
    </row>
    <row r="500" spans="1:23" ht="22.5" customHeight="1" x14ac:dyDescent="0.55000000000000004">
      <c r="A500" s="5"/>
      <c r="B500" s="52"/>
      <c r="C500" s="59"/>
      <c r="D500" s="60"/>
      <c r="E500" s="60"/>
      <c r="F500" s="60"/>
      <c r="G500" s="60"/>
      <c r="H500" s="15"/>
      <c r="I500" s="6"/>
      <c r="J500" s="6"/>
      <c r="K500" s="6"/>
      <c r="L500" s="6"/>
      <c r="M500" s="8"/>
      <c r="N500" s="21"/>
      <c r="O500" s="10"/>
      <c r="P500" s="10"/>
      <c r="Q500" s="11"/>
      <c r="R500" s="43"/>
    </row>
    <row r="501" spans="1:23" ht="22.5" customHeight="1" x14ac:dyDescent="0.55000000000000004">
      <c r="A501" s="5"/>
      <c r="B501" s="52"/>
      <c r="C501" s="59"/>
      <c r="D501" s="60"/>
      <c r="E501" s="60"/>
      <c r="F501" s="60"/>
      <c r="G501" s="60"/>
      <c r="H501" s="15"/>
      <c r="I501" s="6"/>
      <c r="J501" s="7"/>
      <c r="K501" s="7"/>
      <c r="L501" s="24"/>
      <c r="M501" s="8"/>
      <c r="N501" s="21"/>
      <c r="O501" s="10"/>
      <c r="P501" s="10"/>
      <c r="Q501" s="11"/>
      <c r="R501" s="43"/>
    </row>
    <row r="502" spans="1:23" ht="22.5" customHeight="1" x14ac:dyDescent="0.55000000000000004">
      <c r="A502" s="5"/>
      <c r="B502" s="52"/>
      <c r="C502" s="59"/>
      <c r="D502" s="60"/>
      <c r="E502" s="60"/>
      <c r="F502" s="60"/>
      <c r="G502" s="60"/>
      <c r="H502" s="15"/>
      <c r="I502" s="6"/>
      <c r="J502" s="7"/>
      <c r="K502" s="7"/>
      <c r="L502" s="7"/>
      <c r="M502" s="8"/>
      <c r="N502" s="21"/>
      <c r="O502" s="10"/>
      <c r="P502" s="10"/>
      <c r="Q502" s="11"/>
      <c r="R502" s="43"/>
      <c r="V502" s="14"/>
    </row>
    <row r="503" spans="1:23" ht="22.5" customHeight="1" x14ac:dyDescent="0.55000000000000004">
      <c r="A503" s="5"/>
      <c r="B503" s="52"/>
      <c r="C503" s="59"/>
      <c r="D503" s="60"/>
      <c r="E503" s="60"/>
      <c r="F503" s="60"/>
      <c r="G503" s="60"/>
      <c r="H503" s="15"/>
      <c r="I503" s="6"/>
      <c r="J503" s="6"/>
      <c r="K503" s="6"/>
      <c r="L503" s="6"/>
      <c r="M503" s="8"/>
      <c r="N503" s="21"/>
      <c r="O503" s="10"/>
      <c r="P503" s="10"/>
      <c r="Q503" s="11"/>
      <c r="R503" s="43"/>
    </row>
    <row r="504" spans="1:23" ht="22.5" customHeight="1" x14ac:dyDescent="0.55000000000000004">
      <c r="A504" s="5"/>
      <c r="B504" s="52"/>
      <c r="C504" s="59"/>
      <c r="D504" s="60"/>
      <c r="E504" s="60"/>
      <c r="F504" s="60"/>
      <c r="G504" s="60"/>
      <c r="H504" s="15"/>
      <c r="I504" s="6"/>
      <c r="J504" s="7"/>
      <c r="K504" s="7"/>
      <c r="L504" s="6"/>
      <c r="M504" s="8"/>
      <c r="N504" s="21"/>
      <c r="O504" s="10"/>
      <c r="P504" s="10"/>
      <c r="Q504" s="11"/>
      <c r="R504" s="43"/>
      <c r="V504" s="14"/>
    </row>
    <row r="505" spans="1:23" ht="22.5" customHeight="1" x14ac:dyDescent="0.55000000000000004">
      <c r="A505" s="5"/>
      <c r="B505" s="52"/>
      <c r="C505" s="59"/>
      <c r="D505" s="60"/>
      <c r="E505" s="60"/>
      <c r="F505" s="60"/>
      <c r="G505" s="60"/>
      <c r="H505" s="15"/>
      <c r="I505" s="6"/>
      <c r="J505" s="7"/>
      <c r="K505" s="7"/>
      <c r="L505" s="7"/>
      <c r="M505" s="8"/>
      <c r="N505" s="21"/>
      <c r="O505" s="10"/>
      <c r="P505" s="10"/>
      <c r="Q505" s="11"/>
      <c r="R505" s="43"/>
    </row>
    <row r="506" spans="1:23" s="13" customFormat="1" ht="22.5" customHeight="1" x14ac:dyDescent="0.55000000000000004">
      <c r="A506" s="5"/>
      <c r="B506" s="52"/>
      <c r="C506" s="59"/>
      <c r="D506" s="60"/>
      <c r="E506" s="60"/>
      <c r="F506" s="60"/>
      <c r="G506" s="60"/>
      <c r="H506" s="15"/>
      <c r="I506" s="6"/>
      <c r="J506" s="6"/>
      <c r="K506" s="6"/>
      <c r="L506" s="6"/>
      <c r="M506" s="8"/>
      <c r="N506" s="21"/>
      <c r="O506" s="10"/>
      <c r="P506" s="128"/>
      <c r="Q506" s="3"/>
      <c r="R506" s="50"/>
      <c r="W506" s="3"/>
    </row>
    <row r="507" spans="1:23" s="13" customFormat="1" ht="22.5" customHeight="1" x14ac:dyDescent="0.55000000000000004">
      <c r="A507" s="5"/>
      <c r="B507" s="52"/>
      <c r="C507" s="59"/>
      <c r="D507" s="60"/>
      <c r="E507" s="60"/>
      <c r="F507" s="60"/>
      <c r="G507" s="60"/>
      <c r="H507" s="15"/>
      <c r="I507" s="6"/>
      <c r="J507" s="7"/>
      <c r="K507" s="7"/>
      <c r="L507" s="6"/>
      <c r="M507" s="8"/>
      <c r="N507" s="21"/>
      <c r="O507" s="10"/>
      <c r="P507" s="128"/>
      <c r="Q507" s="3"/>
      <c r="R507" s="50"/>
      <c r="W507" s="3"/>
    </row>
    <row r="508" spans="1:23" s="13" customFormat="1" ht="22.5" customHeight="1" x14ac:dyDescent="0.55000000000000004">
      <c r="A508" s="5"/>
      <c r="B508" s="52"/>
      <c r="C508" s="59"/>
      <c r="D508" s="60"/>
      <c r="E508" s="60"/>
      <c r="F508" s="60"/>
      <c r="G508" s="60"/>
      <c r="H508" s="15"/>
      <c r="I508" s="6"/>
      <c r="J508" s="7"/>
      <c r="K508" s="7"/>
      <c r="L508" s="7"/>
      <c r="M508" s="8"/>
      <c r="N508" s="21"/>
      <c r="O508" s="10"/>
      <c r="P508" s="128"/>
      <c r="Q508" s="3"/>
      <c r="R508" s="50"/>
      <c r="W508" s="3"/>
    </row>
    <row r="509" spans="1:23" s="13" customFormat="1" ht="22.5" customHeight="1" x14ac:dyDescent="0.55000000000000004">
      <c r="A509" s="5"/>
      <c r="B509" s="52"/>
      <c r="C509" s="59"/>
      <c r="D509" s="60"/>
      <c r="E509" s="60"/>
      <c r="F509" s="60"/>
      <c r="G509" s="60"/>
      <c r="H509" s="15"/>
      <c r="I509" s="6"/>
      <c r="J509" s="6"/>
      <c r="K509" s="6"/>
      <c r="L509" s="6"/>
      <c r="M509" s="8"/>
      <c r="N509" s="21"/>
      <c r="O509" s="10"/>
      <c r="P509" s="128"/>
      <c r="Q509" s="3"/>
      <c r="R509" s="50"/>
      <c r="W509" s="3"/>
    </row>
    <row r="510" spans="1:23" s="13" customFormat="1" ht="22.5" customHeight="1" x14ac:dyDescent="0.55000000000000004">
      <c r="A510" s="5"/>
      <c r="B510" s="52"/>
      <c r="C510" s="59"/>
      <c r="D510" s="60"/>
      <c r="E510" s="60"/>
      <c r="F510" s="60"/>
      <c r="G510" s="60"/>
      <c r="H510" s="15"/>
      <c r="I510" s="6"/>
      <c r="J510" s="7"/>
      <c r="K510" s="7"/>
      <c r="L510" s="6"/>
      <c r="M510" s="8"/>
      <c r="N510" s="21"/>
      <c r="O510" s="10"/>
      <c r="P510" s="128"/>
      <c r="Q510" s="3"/>
      <c r="R510" s="50"/>
      <c r="W510" s="3"/>
    </row>
    <row r="511" spans="1:23" s="13" customFormat="1" ht="22.5" customHeight="1" x14ac:dyDescent="0.55000000000000004">
      <c r="A511" s="5"/>
      <c r="B511" s="52"/>
      <c r="C511" s="59"/>
      <c r="D511" s="60"/>
      <c r="E511" s="60"/>
      <c r="F511" s="60"/>
      <c r="G511" s="60"/>
      <c r="H511" s="15"/>
      <c r="I511" s="6"/>
      <c r="J511" s="7"/>
      <c r="K511" s="7"/>
      <c r="L511" s="7"/>
      <c r="M511" s="8"/>
      <c r="N511" s="21"/>
      <c r="O511" s="10"/>
      <c r="P511" s="128"/>
      <c r="Q511" s="3"/>
      <c r="R511" s="50"/>
      <c r="W511" s="3"/>
    </row>
    <row r="512" spans="1:23" s="13" customFormat="1" ht="22.5" customHeight="1" x14ac:dyDescent="0.55000000000000004">
      <c r="A512" s="5"/>
      <c r="B512" s="52"/>
      <c r="C512" s="59"/>
      <c r="D512" s="60"/>
      <c r="E512" s="60"/>
      <c r="F512" s="60"/>
      <c r="G512" s="60"/>
      <c r="H512" s="15"/>
      <c r="I512" s="6"/>
      <c r="J512" s="6"/>
      <c r="K512" s="6"/>
      <c r="L512" s="6"/>
      <c r="M512" s="8"/>
      <c r="N512" s="21"/>
      <c r="O512" s="10"/>
      <c r="P512" s="128"/>
      <c r="Q512" s="3"/>
      <c r="R512" s="50"/>
      <c r="W512" s="3"/>
    </row>
    <row r="513" spans="1:23" s="13" customFormat="1" ht="22.5" customHeight="1" x14ac:dyDescent="0.55000000000000004">
      <c r="A513" s="5"/>
      <c r="B513" s="52"/>
      <c r="C513" s="59"/>
      <c r="D513" s="60"/>
      <c r="E513" s="60"/>
      <c r="F513" s="60"/>
      <c r="G513" s="60"/>
      <c r="H513" s="15"/>
      <c r="I513" s="6"/>
      <c r="J513" s="6"/>
      <c r="K513" s="6"/>
      <c r="L513" s="7"/>
      <c r="M513" s="8"/>
      <c r="N513" s="21"/>
      <c r="O513" s="10"/>
      <c r="P513" s="128"/>
      <c r="Q513" s="3"/>
      <c r="R513" s="50"/>
      <c r="W513" s="3"/>
    </row>
    <row r="514" spans="1:23" s="13" customFormat="1" ht="22.5" customHeight="1" x14ac:dyDescent="0.55000000000000004">
      <c r="A514" s="5"/>
      <c r="B514" s="52"/>
      <c r="C514" s="59"/>
      <c r="D514" s="60"/>
      <c r="E514" s="60"/>
      <c r="F514" s="60"/>
      <c r="G514" s="60"/>
      <c r="H514" s="15"/>
      <c r="I514" s="6"/>
      <c r="J514" s="6"/>
      <c r="K514" s="6"/>
      <c r="L514" s="6"/>
      <c r="M514" s="8"/>
      <c r="N514" s="21"/>
      <c r="O514" s="10"/>
      <c r="P514" s="128"/>
      <c r="Q514" s="3"/>
      <c r="R514" s="50"/>
      <c r="W514" s="3"/>
    </row>
    <row r="515" spans="1:23" s="13" customFormat="1" ht="22.5" customHeight="1" x14ac:dyDescent="0.55000000000000004">
      <c r="A515" s="5"/>
      <c r="B515" s="52"/>
      <c r="C515" s="59"/>
      <c r="D515" s="60"/>
      <c r="E515" s="60"/>
      <c r="F515" s="60"/>
      <c r="G515" s="60"/>
      <c r="H515" s="15"/>
      <c r="I515" s="6"/>
      <c r="J515" s="6"/>
      <c r="K515" s="6"/>
      <c r="L515" s="6"/>
      <c r="M515" s="8"/>
      <c r="N515" s="21"/>
      <c r="O515" s="10"/>
      <c r="P515" s="128"/>
      <c r="Q515" s="3"/>
      <c r="R515" s="50"/>
      <c r="W515" s="3"/>
    </row>
    <row r="516" spans="1:23" s="13" customFormat="1" ht="22.5" customHeight="1" x14ac:dyDescent="0.55000000000000004">
      <c r="A516" s="5"/>
      <c r="B516" s="52"/>
      <c r="C516" s="59"/>
      <c r="D516" s="60"/>
      <c r="E516" s="60"/>
      <c r="F516" s="60"/>
      <c r="G516" s="60"/>
      <c r="H516" s="15"/>
      <c r="I516" s="6"/>
      <c r="J516" s="6"/>
      <c r="K516" s="6"/>
      <c r="L516" s="6"/>
      <c r="M516" s="8"/>
      <c r="N516" s="21"/>
      <c r="O516" s="10"/>
      <c r="P516" s="128"/>
      <c r="Q516" s="3"/>
      <c r="R516" s="50"/>
      <c r="W516" s="3"/>
    </row>
    <row r="517" spans="1:23" s="13" customFormat="1" ht="22.5" customHeight="1" x14ac:dyDescent="0.55000000000000004">
      <c r="A517" s="5"/>
      <c r="B517" s="52"/>
      <c r="C517" s="59"/>
      <c r="D517" s="60"/>
      <c r="E517" s="60"/>
      <c r="F517" s="60"/>
      <c r="G517" s="60"/>
      <c r="H517" s="15"/>
      <c r="I517" s="6"/>
      <c r="J517" s="6"/>
      <c r="K517" s="7"/>
      <c r="L517" s="6"/>
      <c r="M517" s="8"/>
      <c r="N517" s="9"/>
      <c r="O517" s="10"/>
      <c r="P517" s="128"/>
      <c r="Q517" s="3"/>
      <c r="R517" s="50"/>
      <c r="W517" s="3"/>
    </row>
    <row r="518" spans="1:23" s="13" customFormat="1" ht="22.5" customHeight="1" x14ac:dyDescent="0.55000000000000004">
      <c r="A518" s="5"/>
      <c r="B518" s="52"/>
      <c r="C518" s="59"/>
      <c r="D518" s="60"/>
      <c r="E518" s="60"/>
      <c r="F518" s="60"/>
      <c r="G518" s="60"/>
      <c r="H518" s="15"/>
      <c r="I518" s="6"/>
      <c r="J518" s="6"/>
      <c r="K518" s="7"/>
      <c r="L518" s="6"/>
      <c r="M518" s="8"/>
      <c r="N518" s="21"/>
      <c r="O518" s="10"/>
      <c r="P518" s="128"/>
      <c r="Q518" s="3"/>
      <c r="R518" s="50"/>
      <c r="W518" s="3"/>
    </row>
    <row r="519" spans="1:23" s="13" customFormat="1" ht="22.5" customHeight="1" x14ac:dyDescent="0.55000000000000004">
      <c r="A519" s="5"/>
      <c r="B519" s="52"/>
      <c r="C519" s="59"/>
      <c r="D519" s="60"/>
      <c r="E519" s="60"/>
      <c r="F519" s="60"/>
      <c r="G519" s="60"/>
      <c r="H519" s="15"/>
      <c r="I519" s="6"/>
      <c r="J519" s="6"/>
      <c r="K519" s="7"/>
      <c r="L519" s="6"/>
      <c r="M519" s="8"/>
      <c r="N519" s="21"/>
      <c r="O519" s="10"/>
      <c r="P519" s="128"/>
      <c r="Q519" s="3"/>
      <c r="R519" s="50"/>
      <c r="W519" s="3"/>
    </row>
    <row r="520" spans="1:23" s="13" customFormat="1" ht="22.5" customHeight="1" x14ac:dyDescent="0.55000000000000004">
      <c r="A520" s="5"/>
      <c r="B520" s="52"/>
      <c r="C520" s="59"/>
      <c r="D520" s="60"/>
      <c r="E520" s="60"/>
      <c r="F520" s="60"/>
      <c r="G520" s="60"/>
      <c r="H520" s="15"/>
      <c r="I520" s="6"/>
      <c r="J520" s="6"/>
      <c r="K520" s="7"/>
      <c r="L520" s="6"/>
      <c r="M520" s="8"/>
      <c r="N520" s="21"/>
      <c r="O520" s="10"/>
      <c r="P520" s="128"/>
      <c r="Q520" s="3"/>
      <c r="R520" s="50"/>
      <c r="W520" s="3"/>
    </row>
    <row r="521" spans="1:23" s="13" customFormat="1" ht="22.5" customHeight="1" x14ac:dyDescent="0.55000000000000004">
      <c r="A521" s="5"/>
      <c r="B521" s="52"/>
      <c r="C521" s="59"/>
      <c r="D521" s="60"/>
      <c r="E521" s="60"/>
      <c r="F521" s="60"/>
      <c r="G521" s="60"/>
      <c r="H521" s="56"/>
      <c r="I521" s="7"/>
      <c r="J521" s="6"/>
      <c r="K521" s="7"/>
      <c r="L521" s="6"/>
      <c r="M521" s="8"/>
      <c r="N521" s="21"/>
      <c r="O521" s="10"/>
      <c r="P521" s="128"/>
      <c r="Q521" s="3"/>
      <c r="R521" s="50"/>
      <c r="W521" s="3"/>
    </row>
    <row r="522" spans="1:23" s="13" customFormat="1" ht="22.5" customHeight="1" x14ac:dyDescent="0.55000000000000004">
      <c r="A522" s="5"/>
      <c r="B522" s="52"/>
      <c r="C522" s="59"/>
      <c r="D522" s="60"/>
      <c r="E522" s="60"/>
      <c r="F522" s="60"/>
      <c r="G522" s="60"/>
      <c r="H522" s="22"/>
      <c r="I522" s="6"/>
      <c r="J522" s="6"/>
      <c r="K522" s="7"/>
      <c r="L522" s="6"/>
      <c r="M522" s="8"/>
      <c r="N522" s="21"/>
      <c r="O522" s="10"/>
      <c r="P522" s="128"/>
      <c r="Q522" s="3"/>
      <c r="R522" s="50"/>
      <c r="W522" s="3"/>
    </row>
    <row r="523" spans="1:23" s="13" customFormat="1" ht="22.5" customHeight="1" x14ac:dyDescent="0.55000000000000004">
      <c r="A523" s="5"/>
      <c r="B523" s="52"/>
      <c r="C523" s="59"/>
      <c r="D523" s="60"/>
      <c r="E523" s="60"/>
      <c r="F523" s="60"/>
      <c r="G523" s="60"/>
      <c r="H523" s="15"/>
      <c r="I523" s="6"/>
      <c r="J523" s="29"/>
      <c r="K523" s="7"/>
      <c r="L523" s="6"/>
      <c r="M523" s="8"/>
      <c r="N523" s="21"/>
      <c r="O523" s="10"/>
      <c r="P523" s="128"/>
      <c r="Q523" s="3"/>
      <c r="R523" s="50"/>
      <c r="W523" s="3"/>
    </row>
    <row r="524" spans="1:23" s="13" customFormat="1" ht="22.5" customHeight="1" x14ac:dyDescent="0.55000000000000004">
      <c r="A524" s="5"/>
      <c r="B524" s="52"/>
      <c r="C524" s="59"/>
      <c r="D524" s="60"/>
      <c r="E524" s="60"/>
      <c r="F524" s="60"/>
      <c r="G524" s="60"/>
      <c r="H524" s="15"/>
      <c r="I524" s="6"/>
      <c r="J524" s="6"/>
      <c r="K524" s="29"/>
      <c r="L524" s="6"/>
      <c r="M524" s="8"/>
      <c r="N524" s="21"/>
      <c r="O524" s="10"/>
      <c r="P524" s="128"/>
      <c r="Q524" s="3"/>
      <c r="R524" s="50"/>
      <c r="W524" s="3"/>
    </row>
    <row r="525" spans="1:23" s="13" customFormat="1" ht="22.5" customHeight="1" x14ac:dyDescent="0.55000000000000004">
      <c r="A525" s="5"/>
      <c r="B525" s="52"/>
      <c r="C525" s="59"/>
      <c r="D525" s="60"/>
      <c r="E525" s="60"/>
      <c r="F525" s="60"/>
      <c r="G525" s="60"/>
      <c r="H525" s="15"/>
      <c r="I525" s="6"/>
      <c r="J525" s="6"/>
      <c r="K525" s="7"/>
      <c r="L525" s="29"/>
      <c r="M525" s="8"/>
      <c r="N525" s="21"/>
      <c r="O525" s="10"/>
      <c r="P525" s="128"/>
      <c r="Q525" s="3"/>
      <c r="R525" s="50"/>
      <c r="W525" s="3"/>
    </row>
    <row r="526" spans="1:23" s="13" customFormat="1" ht="22.5" customHeight="1" x14ac:dyDescent="0.55000000000000004">
      <c r="A526" s="5"/>
      <c r="B526" s="52"/>
      <c r="C526" s="59"/>
      <c r="D526" s="60"/>
      <c r="E526" s="60"/>
      <c r="F526" s="60"/>
      <c r="G526" s="60"/>
      <c r="H526" s="15"/>
      <c r="I526" s="6"/>
      <c r="J526" s="6"/>
      <c r="K526" s="7"/>
      <c r="L526" s="6"/>
      <c r="M526" s="8"/>
      <c r="N526" s="21"/>
      <c r="O526" s="10"/>
      <c r="P526" s="128"/>
      <c r="Q526" s="3"/>
      <c r="R526" s="50"/>
      <c r="W526" s="3"/>
    </row>
    <row r="527" spans="1:23" s="13" customFormat="1" ht="22.5" customHeight="1" x14ac:dyDescent="0.55000000000000004">
      <c r="A527" s="5"/>
      <c r="B527" s="52"/>
      <c r="C527" s="59"/>
      <c r="D527" s="60"/>
      <c r="E527" s="60"/>
      <c r="F527" s="60"/>
      <c r="G527" s="60"/>
      <c r="H527" s="15"/>
      <c r="I527" s="6"/>
      <c r="J527" s="7"/>
      <c r="K527" s="7"/>
      <c r="L527" s="6"/>
      <c r="M527" s="8"/>
      <c r="N527" s="21"/>
      <c r="O527" s="10"/>
      <c r="P527" s="128"/>
      <c r="Q527" s="3"/>
      <c r="R527" s="50"/>
      <c r="W527" s="3"/>
    </row>
    <row r="528" spans="1:23" s="13" customFormat="1" ht="22.5" customHeight="1" x14ac:dyDescent="0.55000000000000004">
      <c r="A528" s="5"/>
      <c r="B528" s="52"/>
      <c r="C528" s="59"/>
      <c r="D528" s="60"/>
      <c r="E528" s="60"/>
      <c r="F528" s="60"/>
      <c r="G528" s="60"/>
      <c r="H528" s="15"/>
      <c r="I528" s="6"/>
      <c r="J528" s="6"/>
      <c r="K528" s="6"/>
      <c r="L528" s="6"/>
      <c r="M528" s="8"/>
      <c r="N528" s="21"/>
      <c r="O528" s="10"/>
      <c r="P528" s="128"/>
      <c r="Q528" s="3"/>
      <c r="R528" s="50"/>
      <c r="W528" s="3"/>
    </row>
    <row r="529" spans="1:23" s="13" customFormat="1" ht="22.5" customHeight="1" x14ac:dyDescent="0.55000000000000004">
      <c r="A529" s="5"/>
      <c r="B529" s="52"/>
      <c r="C529" s="59"/>
      <c r="D529" s="60"/>
      <c r="E529" s="60"/>
      <c r="F529" s="60"/>
      <c r="G529" s="60"/>
      <c r="H529" s="15"/>
      <c r="I529" s="6"/>
      <c r="J529" s="6"/>
      <c r="K529" s="7"/>
      <c r="L529" s="6"/>
      <c r="M529" s="8"/>
      <c r="N529" s="21"/>
      <c r="O529" s="10"/>
      <c r="P529" s="128"/>
      <c r="Q529" s="3"/>
      <c r="R529" s="50"/>
      <c r="W529" s="3"/>
    </row>
    <row r="530" spans="1:23" s="13" customFormat="1" ht="22.5" customHeight="1" x14ac:dyDescent="0.55000000000000004">
      <c r="A530" s="5"/>
      <c r="B530" s="52"/>
      <c r="C530" s="59"/>
      <c r="D530" s="60"/>
      <c r="E530" s="60"/>
      <c r="F530" s="60"/>
      <c r="G530" s="60"/>
      <c r="H530" s="15"/>
      <c r="I530" s="6"/>
      <c r="J530" s="6"/>
      <c r="K530" s="7"/>
      <c r="L530" s="6"/>
      <c r="M530" s="8"/>
      <c r="N530" s="21"/>
      <c r="O530" s="10"/>
      <c r="P530" s="128"/>
      <c r="Q530" s="3"/>
      <c r="R530" s="50"/>
      <c r="W530" s="3"/>
    </row>
    <row r="531" spans="1:23" s="13" customFormat="1" ht="22.5" customHeight="1" x14ac:dyDescent="0.55000000000000004">
      <c r="A531" s="5"/>
      <c r="B531" s="52"/>
      <c r="C531" s="59"/>
      <c r="D531" s="60"/>
      <c r="E531" s="60"/>
      <c r="F531" s="60"/>
      <c r="G531" s="60"/>
      <c r="H531" s="15"/>
      <c r="I531" s="6"/>
      <c r="J531" s="7"/>
      <c r="K531" s="6"/>
      <c r="L531" s="6"/>
      <c r="M531" s="8"/>
      <c r="N531" s="21"/>
      <c r="O531" s="10"/>
      <c r="P531" s="128"/>
      <c r="Q531" s="3"/>
      <c r="R531" s="50"/>
      <c r="W531" s="3"/>
    </row>
    <row r="532" spans="1:23" s="13" customFormat="1" ht="22.5" customHeight="1" x14ac:dyDescent="0.55000000000000004">
      <c r="A532" s="5"/>
      <c r="B532" s="52"/>
      <c r="C532" s="59"/>
      <c r="D532" s="60"/>
      <c r="E532" s="60"/>
      <c r="F532" s="60"/>
      <c r="G532" s="60"/>
      <c r="H532" s="15"/>
      <c r="I532" s="6"/>
      <c r="J532" s="7"/>
      <c r="K532" s="7"/>
      <c r="L532" s="6"/>
      <c r="M532" s="8"/>
      <c r="N532" s="21"/>
      <c r="O532" s="10"/>
      <c r="P532" s="128"/>
      <c r="Q532" s="3"/>
      <c r="R532" s="50"/>
      <c r="W532" s="3"/>
    </row>
    <row r="533" spans="1:23" s="13" customFormat="1" ht="22.5" customHeight="1" x14ac:dyDescent="0.55000000000000004">
      <c r="A533" s="5"/>
      <c r="B533" s="52"/>
      <c r="C533" s="59"/>
      <c r="D533" s="60"/>
      <c r="E533" s="60"/>
      <c r="F533" s="60"/>
      <c r="G533" s="60"/>
      <c r="H533" s="15"/>
      <c r="I533" s="6"/>
      <c r="J533" s="6"/>
      <c r="K533" s="7"/>
      <c r="L533" s="7"/>
      <c r="M533" s="8"/>
      <c r="N533" s="21"/>
      <c r="O533" s="10"/>
      <c r="P533" s="128"/>
      <c r="Q533" s="3"/>
      <c r="R533" s="50"/>
      <c r="W533" s="3"/>
    </row>
    <row r="534" spans="1:23" s="13" customFormat="1" ht="22.5" customHeight="1" x14ac:dyDescent="0.55000000000000004">
      <c r="A534" s="5"/>
      <c r="B534" s="52"/>
      <c r="C534" s="59"/>
      <c r="D534" s="60"/>
      <c r="E534" s="60"/>
      <c r="F534" s="60"/>
      <c r="G534" s="60"/>
      <c r="H534" s="15"/>
      <c r="I534" s="6"/>
      <c r="J534" s="7"/>
      <c r="K534" s="6"/>
      <c r="L534" s="6"/>
      <c r="M534" s="8"/>
      <c r="N534" s="21"/>
      <c r="O534" s="10"/>
      <c r="P534" s="128"/>
      <c r="Q534" s="3"/>
      <c r="R534" s="50"/>
      <c r="W534" s="3"/>
    </row>
    <row r="535" spans="1:23" s="13" customFormat="1" ht="22.5" customHeight="1" x14ac:dyDescent="0.55000000000000004">
      <c r="A535" s="5"/>
      <c r="B535" s="52"/>
      <c r="C535" s="59"/>
      <c r="D535" s="60"/>
      <c r="E535" s="60"/>
      <c r="F535" s="60"/>
      <c r="G535" s="60"/>
      <c r="H535" s="15"/>
      <c r="I535" s="6"/>
      <c r="J535" s="7"/>
      <c r="K535" s="7"/>
      <c r="L535" s="6"/>
      <c r="M535" s="8"/>
      <c r="N535" s="21"/>
      <c r="O535" s="10"/>
      <c r="P535" s="128"/>
      <c r="Q535" s="3"/>
      <c r="R535" s="50"/>
      <c r="W535" s="3"/>
    </row>
    <row r="536" spans="1:23" s="13" customFormat="1" ht="22.5" customHeight="1" x14ac:dyDescent="0.55000000000000004">
      <c r="A536" s="5"/>
      <c r="B536" s="52"/>
      <c r="C536" s="59"/>
      <c r="D536" s="60"/>
      <c r="E536" s="60"/>
      <c r="F536" s="60"/>
      <c r="G536" s="60"/>
      <c r="H536" s="15"/>
      <c r="I536" s="6"/>
      <c r="J536" s="7"/>
      <c r="K536" s="7"/>
      <c r="L536" s="7"/>
      <c r="M536" s="8"/>
      <c r="N536" s="21"/>
      <c r="O536" s="10"/>
      <c r="P536" s="128"/>
      <c r="Q536" s="3"/>
      <c r="R536" s="50"/>
      <c r="W536" s="3"/>
    </row>
    <row r="537" spans="1:23" s="13" customFormat="1" ht="22.5" customHeight="1" x14ac:dyDescent="0.55000000000000004">
      <c r="A537" s="5"/>
      <c r="B537" s="52"/>
      <c r="C537" s="59"/>
      <c r="D537" s="60"/>
      <c r="E537" s="60"/>
      <c r="F537" s="60"/>
      <c r="G537" s="60"/>
      <c r="H537" s="15"/>
      <c r="I537" s="6"/>
      <c r="J537" s="6"/>
      <c r="K537" s="7"/>
      <c r="L537" s="7"/>
      <c r="M537" s="8"/>
      <c r="N537" s="21"/>
      <c r="O537" s="10"/>
      <c r="P537" s="128"/>
      <c r="Q537" s="3"/>
      <c r="R537" s="50"/>
      <c r="W537" s="3"/>
    </row>
    <row r="538" spans="1:23" s="13" customFormat="1" ht="22.5" customHeight="1" x14ac:dyDescent="0.55000000000000004">
      <c r="A538" s="5"/>
      <c r="B538" s="52"/>
      <c r="C538" s="59"/>
      <c r="D538" s="60"/>
      <c r="E538" s="60"/>
      <c r="F538" s="60"/>
      <c r="G538" s="60"/>
      <c r="H538" s="15"/>
      <c r="I538" s="6"/>
      <c r="J538" s="6"/>
      <c r="K538" s="7"/>
      <c r="L538" s="6"/>
      <c r="M538" s="8"/>
      <c r="N538" s="9"/>
      <c r="O538" s="10"/>
      <c r="P538" s="128"/>
      <c r="Q538" s="3"/>
      <c r="R538" s="50"/>
      <c r="W538" s="3"/>
    </row>
    <row r="539" spans="1:23" s="13" customFormat="1" ht="22.5" customHeight="1" x14ac:dyDescent="0.55000000000000004">
      <c r="A539" s="5"/>
      <c r="B539" s="52"/>
      <c r="C539" s="59"/>
      <c r="D539" s="60"/>
      <c r="E539" s="60"/>
      <c r="F539" s="60"/>
      <c r="G539" s="60"/>
      <c r="H539" s="15"/>
      <c r="I539" s="6"/>
      <c r="J539" s="6"/>
      <c r="K539" s="7"/>
      <c r="L539" s="6"/>
      <c r="M539" s="8"/>
      <c r="N539" s="21"/>
      <c r="O539" s="10"/>
      <c r="P539" s="128"/>
      <c r="Q539" s="3"/>
      <c r="R539" s="50"/>
      <c r="W539" s="3"/>
    </row>
    <row r="540" spans="1:23" s="13" customFormat="1" ht="22.5" customHeight="1" x14ac:dyDescent="0.55000000000000004">
      <c r="A540" s="5"/>
      <c r="B540" s="52"/>
      <c r="C540" s="59"/>
      <c r="D540" s="60"/>
      <c r="E540" s="60"/>
      <c r="F540" s="60"/>
      <c r="G540" s="60"/>
      <c r="H540" s="15"/>
      <c r="I540" s="6"/>
      <c r="J540" s="6"/>
      <c r="K540" s="7"/>
      <c r="L540" s="6"/>
      <c r="M540" s="8"/>
      <c r="N540" s="21"/>
      <c r="O540" s="10"/>
      <c r="P540" s="128"/>
      <c r="Q540" s="3"/>
      <c r="R540" s="50"/>
      <c r="W540" s="3"/>
    </row>
    <row r="541" spans="1:23" s="13" customFormat="1" ht="22.5" customHeight="1" x14ac:dyDescent="0.55000000000000004">
      <c r="A541" s="5"/>
      <c r="B541" s="52"/>
      <c r="C541" s="59"/>
      <c r="D541" s="60"/>
      <c r="E541" s="60"/>
      <c r="F541" s="60"/>
      <c r="G541" s="60"/>
      <c r="H541" s="15"/>
      <c r="I541" s="6"/>
      <c r="J541" s="6"/>
      <c r="K541" s="7"/>
      <c r="L541" s="6"/>
      <c r="M541" s="8"/>
      <c r="N541" s="21"/>
      <c r="O541" s="10"/>
      <c r="P541" s="128"/>
      <c r="Q541" s="3"/>
      <c r="R541" s="50"/>
      <c r="W541" s="3"/>
    </row>
    <row r="542" spans="1:23" s="13" customFormat="1" ht="22.5" customHeight="1" x14ac:dyDescent="0.55000000000000004">
      <c r="A542" s="5"/>
      <c r="B542" s="52"/>
      <c r="C542" s="59"/>
      <c r="D542" s="60"/>
      <c r="E542" s="60"/>
      <c r="F542" s="60"/>
      <c r="G542" s="60"/>
      <c r="H542" s="22"/>
      <c r="I542" s="7"/>
      <c r="J542" s="6"/>
      <c r="K542" s="7"/>
      <c r="L542" s="6"/>
      <c r="M542" s="8"/>
      <c r="N542" s="21"/>
      <c r="O542" s="10"/>
      <c r="P542" s="128"/>
      <c r="Q542" s="3"/>
      <c r="R542" s="50"/>
      <c r="W542" s="3"/>
    </row>
    <row r="543" spans="1:23" s="13" customFormat="1" ht="22.5" customHeight="1" x14ac:dyDescent="0.55000000000000004">
      <c r="A543" s="5"/>
      <c r="B543" s="52"/>
      <c r="C543" s="59"/>
      <c r="D543" s="60"/>
      <c r="E543" s="60"/>
      <c r="F543" s="60"/>
      <c r="G543" s="60"/>
      <c r="H543" s="22"/>
      <c r="I543" s="6"/>
      <c r="J543" s="6"/>
      <c r="K543" s="7"/>
      <c r="L543" s="6"/>
      <c r="M543" s="8"/>
      <c r="N543" s="21"/>
      <c r="O543" s="10"/>
      <c r="P543" s="128"/>
      <c r="Q543" s="3"/>
      <c r="R543" s="50"/>
      <c r="W543" s="3"/>
    </row>
    <row r="544" spans="1:23" s="13" customFormat="1" ht="22.5" customHeight="1" x14ac:dyDescent="0.55000000000000004">
      <c r="A544" s="5"/>
      <c r="B544" s="52"/>
      <c r="C544" s="59"/>
      <c r="D544" s="60"/>
      <c r="E544" s="60"/>
      <c r="F544" s="60"/>
      <c r="G544" s="60"/>
      <c r="H544" s="15"/>
      <c r="I544" s="6"/>
      <c r="J544" s="29"/>
      <c r="K544" s="7"/>
      <c r="L544" s="6"/>
      <c r="M544" s="8"/>
      <c r="N544" s="21"/>
      <c r="O544" s="10"/>
      <c r="P544" s="128"/>
      <c r="Q544" s="3"/>
      <c r="R544" s="50"/>
      <c r="W544" s="3"/>
    </row>
    <row r="545" spans="1:23" s="13" customFormat="1" ht="22.5" customHeight="1" x14ac:dyDescent="0.55000000000000004">
      <c r="A545" s="5"/>
      <c r="B545" s="52"/>
      <c r="C545" s="59"/>
      <c r="D545" s="60"/>
      <c r="E545" s="60"/>
      <c r="F545" s="60"/>
      <c r="G545" s="60"/>
      <c r="H545" s="15"/>
      <c r="I545" s="6"/>
      <c r="J545" s="6"/>
      <c r="K545" s="7"/>
      <c r="L545" s="6"/>
      <c r="M545" s="8"/>
      <c r="N545" s="21"/>
      <c r="O545" s="10"/>
      <c r="P545" s="128"/>
      <c r="Q545" s="3"/>
      <c r="R545" s="50"/>
      <c r="W545" s="3"/>
    </row>
    <row r="546" spans="1:23" s="13" customFormat="1" ht="22.5" customHeight="1" x14ac:dyDescent="0.55000000000000004">
      <c r="A546" s="5"/>
      <c r="B546" s="52"/>
      <c r="C546" s="59"/>
      <c r="D546" s="60"/>
      <c r="E546" s="60"/>
      <c r="F546" s="60"/>
      <c r="G546" s="60"/>
      <c r="H546" s="15"/>
      <c r="I546" s="6"/>
      <c r="J546" s="6"/>
      <c r="K546" s="7"/>
      <c r="L546" s="6"/>
      <c r="M546" s="8"/>
      <c r="N546" s="21"/>
      <c r="O546" s="10"/>
      <c r="P546" s="128"/>
      <c r="Q546" s="3"/>
      <c r="R546" s="50"/>
      <c r="W546" s="3"/>
    </row>
    <row r="547" spans="1:23" s="13" customFormat="1" ht="22.5" customHeight="1" x14ac:dyDescent="0.55000000000000004">
      <c r="A547" s="5"/>
      <c r="B547" s="52"/>
      <c r="C547" s="59"/>
      <c r="D547" s="60"/>
      <c r="E547" s="60"/>
      <c r="F547" s="60"/>
      <c r="G547" s="60"/>
      <c r="H547" s="15"/>
      <c r="I547" s="6"/>
      <c r="J547" s="6"/>
      <c r="K547" s="6"/>
      <c r="L547" s="7"/>
      <c r="M547" s="8"/>
      <c r="N547" s="21"/>
      <c r="O547" s="10"/>
      <c r="P547" s="128"/>
      <c r="Q547" s="3"/>
      <c r="R547" s="50"/>
      <c r="W547" s="3"/>
    </row>
    <row r="548" spans="1:23" s="13" customFormat="1" ht="22.5" customHeight="1" x14ac:dyDescent="0.55000000000000004">
      <c r="A548" s="5"/>
      <c r="B548" s="52"/>
      <c r="C548" s="59"/>
      <c r="D548" s="60"/>
      <c r="E548" s="60"/>
      <c r="F548" s="60"/>
      <c r="G548" s="60"/>
      <c r="H548" s="15"/>
      <c r="I548" s="6"/>
      <c r="J548" s="6"/>
      <c r="K548" s="6"/>
      <c r="L548" s="6"/>
      <c r="M548" s="8"/>
      <c r="N548" s="21"/>
      <c r="O548" s="10"/>
      <c r="P548" s="128"/>
      <c r="Q548" s="3"/>
      <c r="R548" s="50"/>
      <c r="W548" s="3"/>
    </row>
    <row r="549" spans="1:23" s="13" customFormat="1" ht="22.5" customHeight="1" x14ac:dyDescent="0.55000000000000004">
      <c r="A549" s="5"/>
      <c r="B549" s="52"/>
      <c r="C549" s="59"/>
      <c r="D549" s="60"/>
      <c r="E549" s="60"/>
      <c r="F549" s="60"/>
      <c r="G549" s="60"/>
      <c r="H549" s="15"/>
      <c r="I549" s="6"/>
      <c r="J549" s="6"/>
      <c r="K549" s="6"/>
      <c r="L549" s="7"/>
      <c r="M549" s="8"/>
      <c r="N549" s="21"/>
      <c r="O549" s="10"/>
      <c r="P549" s="128"/>
      <c r="Q549" s="3"/>
      <c r="R549" s="50"/>
      <c r="W549" s="3"/>
    </row>
    <row r="550" spans="1:23" s="13" customFormat="1" ht="22.5" customHeight="1" x14ac:dyDescent="0.55000000000000004">
      <c r="A550" s="5"/>
      <c r="B550" s="52"/>
      <c r="C550" s="59"/>
      <c r="D550" s="60"/>
      <c r="E550" s="60"/>
      <c r="F550" s="60"/>
      <c r="G550" s="60"/>
      <c r="H550" s="15"/>
      <c r="I550" s="6"/>
      <c r="J550" s="6"/>
      <c r="K550" s="7"/>
      <c r="L550" s="6"/>
      <c r="M550" s="8"/>
      <c r="N550" s="21"/>
      <c r="O550" s="10"/>
      <c r="P550" s="128"/>
      <c r="Q550" s="3"/>
      <c r="R550" s="50"/>
      <c r="W550" s="3"/>
    </row>
    <row r="551" spans="1:23" s="13" customFormat="1" ht="22.5" customHeight="1" x14ac:dyDescent="0.55000000000000004">
      <c r="A551" s="5"/>
      <c r="B551" s="52"/>
      <c r="C551" s="59"/>
      <c r="D551" s="60"/>
      <c r="E551" s="60"/>
      <c r="F551" s="60"/>
      <c r="G551" s="60"/>
      <c r="H551" s="15"/>
      <c r="I551" s="6"/>
      <c r="J551" s="6"/>
      <c r="K551" s="7"/>
      <c r="L551" s="6"/>
      <c r="M551" s="8"/>
      <c r="N551" s="21"/>
      <c r="O551" s="10"/>
      <c r="P551" s="128"/>
      <c r="Q551" s="3"/>
      <c r="R551" s="50"/>
      <c r="W551" s="3"/>
    </row>
    <row r="552" spans="1:23" s="13" customFormat="1" ht="22.5" customHeight="1" x14ac:dyDescent="0.55000000000000004">
      <c r="A552" s="5"/>
      <c r="B552" s="52"/>
      <c r="C552" s="59"/>
      <c r="D552" s="60"/>
      <c r="E552" s="60"/>
      <c r="F552" s="60"/>
      <c r="G552" s="60"/>
      <c r="H552" s="15"/>
      <c r="I552" s="6"/>
      <c r="J552" s="6"/>
      <c r="K552" s="7"/>
      <c r="L552" s="6"/>
      <c r="M552" s="8"/>
      <c r="N552" s="9"/>
      <c r="O552" s="10"/>
      <c r="P552" s="128"/>
      <c r="Q552" s="3"/>
      <c r="R552" s="50"/>
      <c r="W552" s="3"/>
    </row>
    <row r="553" spans="1:23" s="13" customFormat="1" ht="22.5" customHeight="1" x14ac:dyDescent="0.55000000000000004">
      <c r="A553" s="5"/>
      <c r="B553" s="52"/>
      <c r="C553" s="59"/>
      <c r="D553" s="60"/>
      <c r="E553" s="60"/>
      <c r="F553" s="60"/>
      <c r="G553" s="60"/>
      <c r="H553" s="15"/>
      <c r="I553" s="6"/>
      <c r="J553" s="6"/>
      <c r="K553" s="7"/>
      <c r="L553" s="6"/>
      <c r="M553" s="8"/>
      <c r="N553" s="21"/>
      <c r="O553" s="30"/>
      <c r="P553" s="129"/>
      <c r="Q553" s="3"/>
      <c r="R553" s="50"/>
      <c r="W553" s="3"/>
    </row>
    <row r="554" spans="1:23" s="13" customFormat="1" ht="22.5" customHeight="1" x14ac:dyDescent="0.55000000000000004">
      <c r="A554" s="5"/>
      <c r="B554" s="52"/>
      <c r="C554" s="59"/>
      <c r="D554" s="60"/>
      <c r="E554" s="60"/>
      <c r="F554" s="60"/>
      <c r="G554" s="60"/>
      <c r="H554" s="15"/>
      <c r="I554" s="6"/>
      <c r="J554" s="6"/>
      <c r="K554" s="7"/>
      <c r="L554" s="6"/>
      <c r="M554" s="8"/>
      <c r="N554" s="21"/>
      <c r="O554" s="30"/>
      <c r="P554" s="129"/>
      <c r="Q554" s="3"/>
      <c r="R554" s="50"/>
      <c r="W554" s="3"/>
    </row>
    <row r="555" spans="1:23" s="13" customFormat="1" ht="22.5" customHeight="1" x14ac:dyDescent="0.55000000000000004">
      <c r="A555" s="5"/>
      <c r="B555" s="52"/>
      <c r="C555" s="59"/>
      <c r="D555" s="60"/>
      <c r="E555" s="60"/>
      <c r="F555" s="60"/>
      <c r="G555" s="60"/>
      <c r="H555" s="15"/>
      <c r="I555" s="6"/>
      <c r="J555" s="6"/>
      <c r="K555" s="7"/>
      <c r="L555" s="6"/>
      <c r="M555" s="8"/>
      <c r="N555" s="21"/>
      <c r="O555" s="30"/>
      <c r="P555" s="129"/>
      <c r="Q555" s="3"/>
      <c r="R555" s="50"/>
      <c r="W555" s="3"/>
    </row>
    <row r="556" spans="1:23" s="13" customFormat="1" ht="22.5" customHeight="1" x14ac:dyDescent="0.55000000000000004">
      <c r="A556" s="5"/>
      <c r="B556" s="52"/>
      <c r="C556" s="59"/>
      <c r="D556" s="60"/>
      <c r="E556" s="60"/>
      <c r="F556" s="60"/>
      <c r="G556" s="60"/>
      <c r="H556" s="22"/>
      <c r="I556" s="7"/>
      <c r="J556" s="6"/>
      <c r="K556" s="7"/>
      <c r="L556" s="6"/>
      <c r="M556" s="8"/>
      <c r="N556" s="21"/>
      <c r="O556" s="10"/>
      <c r="P556" s="128"/>
      <c r="Q556" s="3"/>
      <c r="R556" s="50"/>
      <c r="W556" s="3"/>
    </row>
    <row r="557" spans="1:23" s="13" customFormat="1" ht="22.5" customHeight="1" x14ac:dyDescent="0.55000000000000004">
      <c r="A557" s="5"/>
      <c r="B557" s="52"/>
      <c r="C557" s="59"/>
      <c r="D557" s="60"/>
      <c r="E557" s="60"/>
      <c r="F557" s="60"/>
      <c r="G557" s="60"/>
      <c r="H557" s="22"/>
      <c r="I557" s="6"/>
      <c r="J557" s="6"/>
      <c r="K557" s="7"/>
      <c r="L557" s="6"/>
      <c r="M557" s="8"/>
      <c r="N557" s="21"/>
      <c r="O557" s="10"/>
      <c r="P557" s="128"/>
      <c r="Q557" s="3"/>
      <c r="R557" s="50"/>
      <c r="W557" s="3"/>
    </row>
    <row r="558" spans="1:23" s="13" customFormat="1" ht="22.5" customHeight="1" x14ac:dyDescent="0.55000000000000004">
      <c r="A558" s="20"/>
      <c r="B558" s="52"/>
      <c r="C558" s="59"/>
      <c r="D558" s="60"/>
      <c r="E558" s="60"/>
      <c r="F558" s="60"/>
      <c r="G558" s="60"/>
      <c r="H558" s="15"/>
      <c r="I558" s="6"/>
      <c r="J558" s="29"/>
      <c r="K558" s="7"/>
      <c r="L558" s="6"/>
      <c r="M558" s="8"/>
      <c r="N558" s="21"/>
      <c r="O558" s="10"/>
      <c r="P558" s="128"/>
      <c r="Q558" s="3"/>
      <c r="R558" s="50"/>
      <c r="W558" s="3"/>
    </row>
    <row r="559" spans="1:23" s="13" customFormat="1" ht="22.5" customHeight="1" x14ac:dyDescent="0.55000000000000004">
      <c r="A559" s="5"/>
      <c r="B559" s="52"/>
      <c r="C559" s="59"/>
      <c r="D559" s="60"/>
      <c r="E559" s="60"/>
      <c r="F559" s="60"/>
      <c r="G559" s="60"/>
      <c r="H559" s="15"/>
      <c r="I559" s="6"/>
      <c r="J559" s="6"/>
      <c r="K559" s="7"/>
      <c r="L559" s="6"/>
      <c r="M559" s="8"/>
      <c r="N559" s="21"/>
      <c r="O559" s="10"/>
      <c r="P559" s="128"/>
      <c r="Q559" s="3"/>
      <c r="R559" s="50"/>
      <c r="W559" s="3"/>
    </row>
    <row r="560" spans="1:23" s="13" customFormat="1" ht="22.5" customHeight="1" x14ac:dyDescent="0.55000000000000004">
      <c r="A560" s="5"/>
      <c r="B560" s="52"/>
      <c r="C560" s="59"/>
      <c r="D560" s="60"/>
      <c r="E560" s="60"/>
      <c r="F560" s="60"/>
      <c r="G560" s="60"/>
      <c r="H560" s="15"/>
      <c r="I560" s="6"/>
      <c r="J560" s="6"/>
      <c r="K560" s="7"/>
      <c r="L560" s="6"/>
      <c r="M560" s="8"/>
      <c r="N560" s="21"/>
      <c r="O560" s="10"/>
      <c r="P560" s="128"/>
      <c r="Q560" s="3"/>
      <c r="R560" s="50"/>
      <c r="W560" s="3"/>
    </row>
    <row r="561" spans="1:23" s="13" customFormat="1" ht="22.5" customHeight="1" x14ac:dyDescent="0.55000000000000004">
      <c r="A561" s="5"/>
      <c r="B561" s="52"/>
      <c r="C561" s="59"/>
      <c r="D561" s="60"/>
      <c r="E561" s="60"/>
      <c r="F561" s="60"/>
      <c r="G561" s="60"/>
      <c r="H561" s="15"/>
      <c r="I561" s="6"/>
      <c r="J561" s="6"/>
      <c r="K561" s="6"/>
      <c r="L561" s="7"/>
      <c r="M561" s="8"/>
      <c r="N561" s="21"/>
      <c r="O561" s="10"/>
      <c r="P561" s="128"/>
      <c r="Q561" s="3"/>
      <c r="R561" s="50"/>
      <c r="W561" s="3"/>
    </row>
    <row r="562" spans="1:23" s="13" customFormat="1" ht="22.5" customHeight="1" x14ac:dyDescent="0.55000000000000004">
      <c r="A562" s="5"/>
      <c r="B562" s="52"/>
      <c r="C562" s="59"/>
      <c r="D562" s="60"/>
      <c r="E562" s="60"/>
      <c r="F562" s="60"/>
      <c r="G562" s="60"/>
      <c r="H562" s="15"/>
      <c r="I562" s="6"/>
      <c r="J562" s="6"/>
      <c r="K562" s="27"/>
      <c r="L562" s="6"/>
      <c r="M562" s="31"/>
      <c r="N562" s="21"/>
      <c r="O562" s="10"/>
      <c r="P562" s="128"/>
      <c r="Q562" s="3"/>
      <c r="R562" s="50"/>
      <c r="W562" s="3"/>
    </row>
    <row r="563" spans="1:23" s="13" customFormat="1" ht="22.5" customHeight="1" x14ac:dyDescent="0.55000000000000004">
      <c r="A563" s="5"/>
      <c r="B563" s="52"/>
      <c r="C563" s="59"/>
      <c r="D563" s="60"/>
      <c r="E563" s="60"/>
      <c r="F563" s="60"/>
      <c r="G563" s="60"/>
      <c r="H563" s="15"/>
      <c r="I563" s="6"/>
      <c r="J563" s="6"/>
      <c r="K563" s="6"/>
      <c r="L563" s="7"/>
      <c r="M563" s="31"/>
      <c r="N563" s="21"/>
      <c r="O563" s="10"/>
      <c r="P563" s="128"/>
      <c r="Q563" s="3"/>
      <c r="R563" s="50"/>
      <c r="W563" s="3"/>
    </row>
    <row r="564" spans="1:23" s="13" customFormat="1" ht="22.5" customHeight="1" x14ac:dyDescent="0.55000000000000004">
      <c r="A564" s="5"/>
      <c r="B564" s="52"/>
      <c r="C564" s="59"/>
      <c r="D564" s="60"/>
      <c r="E564" s="60"/>
      <c r="F564" s="60"/>
      <c r="G564" s="60"/>
      <c r="H564" s="15"/>
      <c r="I564" s="6"/>
      <c r="J564" s="6"/>
      <c r="K564" s="7"/>
      <c r="L564" s="6"/>
      <c r="M564" s="31"/>
      <c r="N564" s="21"/>
      <c r="O564" s="10"/>
      <c r="P564" s="128"/>
      <c r="Q564" s="3"/>
      <c r="R564" s="50"/>
      <c r="W564" s="3"/>
    </row>
    <row r="565" spans="1:23" s="13" customFormat="1" ht="22.5" customHeight="1" x14ac:dyDescent="0.55000000000000004">
      <c r="A565" s="5"/>
      <c r="B565" s="52"/>
      <c r="C565" s="59"/>
      <c r="D565" s="60"/>
      <c r="E565" s="60"/>
      <c r="F565" s="60"/>
      <c r="G565" s="60"/>
      <c r="H565" s="15"/>
      <c r="I565" s="6"/>
      <c r="J565" s="6"/>
      <c r="K565" s="7"/>
      <c r="L565" s="6"/>
      <c r="M565" s="31"/>
      <c r="N565" s="21"/>
      <c r="O565" s="10"/>
      <c r="P565" s="128"/>
      <c r="Q565" s="3"/>
      <c r="R565" s="50"/>
      <c r="W565" s="3"/>
    </row>
    <row r="566" spans="1:23" s="13" customFormat="1" ht="22.5" customHeight="1" x14ac:dyDescent="0.55000000000000004">
      <c r="A566" s="5"/>
      <c r="B566" s="52"/>
      <c r="C566" s="59"/>
      <c r="D566" s="60"/>
      <c r="E566" s="60"/>
      <c r="F566" s="60"/>
      <c r="G566" s="60"/>
      <c r="H566" s="15"/>
      <c r="I566" s="6"/>
      <c r="J566" s="6"/>
      <c r="K566" s="7"/>
      <c r="L566" s="6"/>
      <c r="M566" s="31"/>
      <c r="N566" s="9"/>
      <c r="O566" s="10"/>
      <c r="P566" s="128"/>
      <c r="Q566" s="3"/>
      <c r="W566" s="3"/>
    </row>
    <row r="567" spans="1:23" s="13" customFormat="1" ht="22.5" customHeight="1" x14ac:dyDescent="0.55000000000000004">
      <c r="A567" s="5"/>
      <c r="B567" s="52"/>
      <c r="C567" s="59"/>
      <c r="D567" s="60"/>
      <c r="E567" s="60"/>
      <c r="F567" s="60"/>
      <c r="G567" s="60"/>
      <c r="H567" s="15"/>
      <c r="I567" s="6"/>
      <c r="J567" s="6"/>
      <c r="K567" s="7"/>
      <c r="L567" s="6"/>
      <c r="M567" s="8"/>
      <c r="N567" s="21"/>
      <c r="O567" s="30"/>
      <c r="P567" s="129"/>
      <c r="Q567" s="3"/>
      <c r="W567" s="3"/>
    </row>
    <row r="568" spans="1:23" s="13" customFormat="1" ht="22.5" customHeight="1" x14ac:dyDescent="0.55000000000000004">
      <c r="A568" s="5"/>
      <c r="B568" s="52"/>
      <c r="C568" s="59"/>
      <c r="D568" s="60"/>
      <c r="E568" s="60"/>
      <c r="F568" s="60"/>
      <c r="G568" s="60"/>
      <c r="H568" s="15"/>
      <c r="I568" s="6"/>
      <c r="J568" s="6"/>
      <c r="K568" s="7"/>
      <c r="L568" s="6"/>
      <c r="M568" s="8"/>
      <c r="N568" s="21"/>
      <c r="O568" s="30"/>
      <c r="P568" s="129"/>
      <c r="Q568" s="3"/>
      <c r="W568" s="3"/>
    </row>
    <row r="569" spans="1:23" s="13" customFormat="1" ht="22.5" customHeight="1" x14ac:dyDescent="0.55000000000000004">
      <c r="A569" s="5"/>
      <c r="B569" s="52"/>
      <c r="C569" s="59"/>
      <c r="D569" s="60"/>
      <c r="E569" s="60"/>
      <c r="F569" s="60"/>
      <c r="G569" s="60"/>
      <c r="H569" s="15"/>
      <c r="I569" s="6"/>
      <c r="J569" s="6"/>
      <c r="K569" s="7"/>
      <c r="L569" s="6"/>
      <c r="M569" s="8"/>
      <c r="N569" s="21"/>
      <c r="O569" s="30"/>
      <c r="P569" s="129"/>
      <c r="Q569" s="3"/>
      <c r="W569" s="3"/>
    </row>
    <row r="570" spans="1:23" ht="22.5" customHeight="1" x14ac:dyDescent="0.55000000000000004">
      <c r="A570" s="5"/>
      <c r="B570" s="52"/>
      <c r="C570" s="59"/>
      <c r="D570" s="60"/>
      <c r="E570" s="60"/>
      <c r="F570" s="60"/>
      <c r="G570" s="60"/>
      <c r="H570" s="22"/>
      <c r="I570" s="7"/>
      <c r="J570" s="6"/>
      <c r="K570" s="7"/>
      <c r="L570" s="6"/>
      <c r="M570" s="31"/>
      <c r="N570" s="21"/>
      <c r="O570" s="10"/>
      <c r="P570" s="128"/>
    </row>
    <row r="571" spans="1:23" ht="22.5" customHeight="1" x14ac:dyDescent="0.55000000000000004">
      <c r="A571" s="5"/>
      <c r="B571" s="52"/>
      <c r="C571" s="59"/>
      <c r="D571" s="60"/>
      <c r="E571" s="60"/>
      <c r="F571" s="60"/>
      <c r="G571" s="60"/>
      <c r="H571" s="54"/>
      <c r="I571" s="6"/>
      <c r="J571" s="6"/>
      <c r="K571" s="7"/>
      <c r="L571" s="6"/>
      <c r="M571" s="31"/>
      <c r="N571" s="21"/>
      <c r="O571" s="10"/>
      <c r="P571" s="128"/>
    </row>
    <row r="572" spans="1:23" ht="22.5" customHeight="1" x14ac:dyDescent="0.55000000000000004">
      <c r="A572" s="5"/>
      <c r="B572" s="52"/>
      <c r="C572" s="59"/>
      <c r="D572" s="60"/>
      <c r="E572" s="60"/>
      <c r="F572" s="60"/>
      <c r="G572" s="60"/>
      <c r="H572" s="15"/>
      <c r="I572" s="6"/>
      <c r="J572" s="29"/>
      <c r="K572" s="7"/>
      <c r="L572" s="6"/>
      <c r="M572" s="31"/>
      <c r="N572" s="21"/>
      <c r="O572" s="10"/>
      <c r="P572" s="128"/>
    </row>
    <row r="573" spans="1:23" ht="22.5" customHeight="1" x14ac:dyDescent="0.55000000000000004">
      <c r="A573" s="5"/>
      <c r="B573" s="52"/>
      <c r="C573" s="59"/>
      <c r="D573" s="60"/>
      <c r="E573" s="60"/>
      <c r="F573" s="60"/>
      <c r="G573" s="60"/>
      <c r="H573" s="15"/>
      <c r="I573" s="6"/>
      <c r="J573" s="6"/>
      <c r="K573" s="7"/>
      <c r="L573" s="6"/>
      <c r="M573" s="31"/>
      <c r="N573" s="21"/>
      <c r="O573" s="10"/>
      <c r="P573" s="128"/>
    </row>
    <row r="574" spans="1:23" ht="22.5" customHeight="1" x14ac:dyDescent="0.55000000000000004">
      <c r="A574" s="5"/>
      <c r="B574" s="52"/>
      <c r="C574" s="59"/>
      <c r="D574" s="60"/>
      <c r="E574" s="60"/>
      <c r="F574" s="60"/>
      <c r="G574" s="60"/>
      <c r="H574" s="15"/>
      <c r="I574" s="6"/>
      <c r="J574" s="6"/>
      <c r="K574" s="7"/>
      <c r="L574" s="6"/>
      <c r="M574" s="31"/>
      <c r="N574" s="21"/>
      <c r="O574" s="10"/>
      <c r="P574" s="128"/>
    </row>
    <row r="575" spans="1:23" ht="22.5" customHeight="1" x14ac:dyDescent="0.55000000000000004">
      <c r="A575" s="5"/>
      <c r="B575" s="52"/>
      <c r="C575" s="59"/>
      <c r="D575" s="60"/>
      <c r="E575" s="60"/>
      <c r="F575" s="60"/>
      <c r="G575" s="60"/>
      <c r="H575" s="15"/>
      <c r="I575" s="6"/>
      <c r="J575" s="6"/>
      <c r="K575" s="6"/>
      <c r="L575" s="7"/>
      <c r="M575" s="31"/>
      <c r="N575" s="21"/>
      <c r="O575" s="10"/>
      <c r="P575" s="128"/>
    </row>
    <row r="576" spans="1:23" ht="22.5" customHeight="1" x14ac:dyDescent="0.55000000000000004">
      <c r="A576" s="5"/>
      <c r="B576" s="52"/>
      <c r="C576" s="59"/>
      <c r="D576" s="60"/>
      <c r="E576" s="60"/>
      <c r="F576" s="60"/>
      <c r="G576" s="60"/>
      <c r="H576" s="15"/>
      <c r="I576" s="6"/>
      <c r="J576" s="6"/>
      <c r="K576" s="6"/>
      <c r="L576" s="6"/>
      <c r="M576" s="31"/>
      <c r="N576" s="21"/>
      <c r="O576" s="10"/>
      <c r="P576" s="128"/>
    </row>
    <row r="577" spans="1:16" ht="22.5" customHeight="1" x14ac:dyDescent="0.55000000000000004">
      <c r="A577" s="5"/>
      <c r="B577" s="52"/>
      <c r="C577" s="59"/>
      <c r="D577" s="60"/>
      <c r="E577" s="60"/>
      <c r="F577" s="60"/>
      <c r="G577" s="60"/>
      <c r="H577" s="15"/>
      <c r="I577" s="6"/>
      <c r="J577" s="6"/>
      <c r="K577" s="6"/>
      <c r="L577" s="7"/>
      <c r="M577" s="31"/>
      <c r="N577" s="21"/>
      <c r="O577" s="10"/>
      <c r="P577" s="128"/>
    </row>
    <row r="578" spans="1:16" ht="22.5" customHeight="1" x14ac:dyDescent="0.55000000000000004">
      <c r="A578" s="5"/>
      <c r="B578" s="52"/>
      <c r="C578" s="59"/>
      <c r="D578" s="60"/>
      <c r="E578" s="60"/>
      <c r="F578" s="60"/>
      <c r="G578" s="60"/>
      <c r="H578" s="15"/>
      <c r="I578" s="6"/>
      <c r="J578" s="6"/>
      <c r="K578" s="7"/>
      <c r="L578" s="6"/>
      <c r="M578" s="8"/>
      <c r="N578" s="21"/>
      <c r="O578" s="10"/>
      <c r="P578" s="128"/>
    </row>
    <row r="579" spans="1:16" ht="22.5" customHeight="1" x14ac:dyDescent="0.55000000000000004">
      <c r="A579" s="5"/>
      <c r="B579" s="52"/>
      <c r="C579" s="59"/>
      <c r="D579" s="60"/>
      <c r="E579" s="60"/>
      <c r="F579" s="60"/>
      <c r="G579" s="60"/>
      <c r="H579" s="15"/>
      <c r="I579" s="6"/>
      <c r="J579" s="6"/>
      <c r="K579" s="7"/>
      <c r="L579" s="6"/>
      <c r="M579" s="8"/>
      <c r="N579" s="21"/>
      <c r="O579" s="10"/>
      <c r="P579" s="128"/>
    </row>
    <row r="580" spans="1:16" ht="22.5" customHeight="1" x14ac:dyDescent="0.55000000000000004">
      <c r="A580" s="5"/>
      <c r="B580" s="52"/>
      <c r="C580" s="59"/>
      <c r="D580" s="60"/>
      <c r="E580" s="60"/>
      <c r="F580" s="60"/>
      <c r="G580" s="60"/>
      <c r="H580" s="15"/>
      <c r="I580" s="6"/>
      <c r="J580" s="6"/>
      <c r="K580" s="7"/>
      <c r="L580" s="6"/>
      <c r="M580" s="8"/>
      <c r="N580" s="9"/>
      <c r="O580" s="10"/>
      <c r="P580" s="128"/>
    </row>
    <row r="581" spans="1:16" ht="22.5" customHeight="1" x14ac:dyDescent="0.55000000000000004">
      <c r="A581" s="5"/>
      <c r="B581" s="52"/>
      <c r="C581" s="59"/>
      <c r="D581" s="60"/>
      <c r="E581" s="60"/>
      <c r="F581" s="60"/>
      <c r="G581" s="60"/>
      <c r="H581" s="15"/>
      <c r="I581" s="6"/>
      <c r="J581" s="6"/>
      <c r="K581" s="7"/>
      <c r="L581" s="6"/>
      <c r="M581" s="8"/>
      <c r="N581" s="21"/>
      <c r="O581" s="30"/>
      <c r="P581" s="129"/>
    </row>
    <row r="582" spans="1:16" ht="22.5" customHeight="1" x14ac:dyDescent="0.55000000000000004">
      <c r="A582" s="5"/>
      <c r="B582" s="52"/>
      <c r="C582" s="59"/>
      <c r="D582" s="60"/>
      <c r="E582" s="60"/>
      <c r="F582" s="60"/>
      <c r="G582" s="60"/>
      <c r="H582" s="15"/>
      <c r="I582" s="6"/>
      <c r="J582" s="6"/>
      <c r="K582" s="7"/>
      <c r="L582" s="6"/>
      <c r="M582" s="8"/>
      <c r="N582" s="21"/>
      <c r="O582" s="30"/>
      <c r="P582" s="129"/>
    </row>
    <row r="583" spans="1:16" ht="22.5" customHeight="1" x14ac:dyDescent="0.55000000000000004">
      <c r="A583" s="5"/>
      <c r="B583" s="52"/>
      <c r="C583" s="59"/>
      <c r="D583" s="60"/>
      <c r="E583" s="60"/>
      <c r="F583" s="60"/>
      <c r="G583" s="60"/>
      <c r="H583" s="15"/>
      <c r="I583" s="6"/>
      <c r="J583" s="6"/>
      <c r="K583" s="7"/>
      <c r="L583" s="6"/>
      <c r="M583" s="8"/>
      <c r="N583" s="21"/>
      <c r="O583" s="30"/>
      <c r="P583" s="129"/>
    </row>
    <row r="584" spans="1:16" ht="22.5" customHeight="1" x14ac:dyDescent="0.55000000000000004">
      <c r="A584" s="5"/>
      <c r="B584" s="52"/>
      <c r="C584" s="59"/>
      <c r="D584" s="60"/>
      <c r="E584" s="60"/>
      <c r="F584" s="60"/>
      <c r="G584" s="60"/>
      <c r="H584" s="15"/>
      <c r="I584" s="6"/>
      <c r="J584" s="6"/>
      <c r="K584" s="7"/>
      <c r="L584" s="6"/>
      <c r="M584" s="8"/>
      <c r="N584" s="21"/>
      <c r="O584" s="10"/>
      <c r="P584" s="128"/>
    </row>
    <row r="585" spans="1:16" ht="22.5" customHeight="1" x14ac:dyDescent="0.55000000000000004">
      <c r="A585" s="5"/>
      <c r="B585" s="52"/>
      <c r="C585" s="59"/>
      <c r="D585" s="60"/>
      <c r="E585" s="60"/>
      <c r="F585" s="60"/>
      <c r="G585" s="60"/>
      <c r="H585" s="15"/>
      <c r="I585" s="6"/>
      <c r="J585" s="6"/>
      <c r="K585" s="7"/>
      <c r="L585" s="6"/>
      <c r="M585" s="8"/>
      <c r="N585" s="21"/>
      <c r="O585" s="10"/>
      <c r="P585" s="128"/>
    </row>
    <row r="586" spans="1:16" ht="22.5" customHeight="1" x14ac:dyDescent="0.55000000000000004">
      <c r="A586" s="5"/>
      <c r="B586" s="52"/>
      <c r="C586" s="59"/>
      <c r="D586" s="60"/>
      <c r="E586" s="60"/>
      <c r="F586" s="60"/>
      <c r="G586" s="60"/>
      <c r="H586" s="15"/>
      <c r="I586" s="6"/>
      <c r="J586" s="6"/>
      <c r="K586" s="7"/>
      <c r="L586" s="6"/>
      <c r="M586" s="8"/>
      <c r="N586" s="21"/>
      <c r="O586" s="10"/>
      <c r="P586" s="128"/>
    </row>
    <row r="587" spans="1:16" ht="22.5" customHeight="1" x14ac:dyDescent="0.55000000000000004">
      <c r="A587" s="5"/>
      <c r="B587" s="52"/>
      <c r="C587" s="59"/>
      <c r="D587" s="60"/>
      <c r="E587" s="60"/>
      <c r="F587" s="60"/>
      <c r="G587" s="60"/>
      <c r="H587" s="15"/>
      <c r="I587" s="6"/>
      <c r="J587" s="6"/>
      <c r="K587" s="7"/>
      <c r="L587" s="6"/>
      <c r="M587" s="8"/>
      <c r="N587" s="21"/>
      <c r="O587" s="10"/>
      <c r="P587" s="128"/>
    </row>
    <row r="588" spans="1:16" ht="22.5" customHeight="1" x14ac:dyDescent="0.55000000000000004">
      <c r="A588" s="5"/>
      <c r="B588" s="52"/>
      <c r="C588" s="59"/>
      <c r="D588" s="60"/>
      <c r="E588" s="60"/>
      <c r="F588" s="60"/>
      <c r="G588" s="60"/>
      <c r="H588" s="15"/>
      <c r="I588" s="6"/>
      <c r="J588" s="6"/>
      <c r="K588" s="7"/>
      <c r="L588" s="6"/>
      <c r="M588" s="8"/>
      <c r="N588" s="18"/>
      <c r="O588" s="10"/>
      <c r="P588" s="128"/>
    </row>
    <row r="589" spans="1:16" ht="22.5" customHeight="1" x14ac:dyDescent="0.55000000000000004">
      <c r="A589" s="5"/>
      <c r="B589" s="52"/>
      <c r="C589" s="59"/>
      <c r="D589" s="60"/>
      <c r="E589" s="60"/>
      <c r="F589" s="60"/>
      <c r="G589" s="60"/>
      <c r="H589" s="15"/>
      <c r="I589" s="6"/>
      <c r="J589" s="6"/>
      <c r="K589" s="7"/>
      <c r="L589" s="6"/>
      <c r="M589" s="8"/>
      <c r="N589" s="9"/>
      <c r="O589" s="10"/>
      <c r="P589" s="128"/>
    </row>
    <row r="590" spans="1:16" ht="22.5" customHeight="1" x14ac:dyDescent="0.55000000000000004">
      <c r="A590" s="5"/>
      <c r="B590" s="52"/>
      <c r="C590" s="59"/>
      <c r="D590" s="60"/>
      <c r="E590" s="60"/>
      <c r="F590" s="60"/>
      <c r="G590" s="60"/>
      <c r="H590" s="15"/>
      <c r="I590" s="6"/>
      <c r="J590" s="6"/>
      <c r="K590" s="7"/>
      <c r="L590" s="6"/>
      <c r="M590" s="8"/>
      <c r="N590" s="21"/>
      <c r="O590" s="10"/>
      <c r="P590" s="128"/>
    </row>
    <row r="591" spans="1:16" ht="22.5" customHeight="1" x14ac:dyDescent="0.55000000000000004">
      <c r="A591" s="5"/>
      <c r="B591" s="52"/>
      <c r="C591" s="59"/>
      <c r="D591" s="60"/>
      <c r="E591" s="60"/>
      <c r="F591" s="60"/>
      <c r="G591" s="60"/>
      <c r="H591" s="15"/>
      <c r="I591" s="6"/>
      <c r="J591" s="6"/>
      <c r="K591" s="7"/>
      <c r="L591" s="6"/>
      <c r="M591" s="8"/>
      <c r="N591" s="21"/>
      <c r="O591" s="10"/>
      <c r="P591" s="128"/>
    </row>
    <row r="592" spans="1:16" ht="22.5" customHeight="1" x14ac:dyDescent="0.55000000000000004">
      <c r="A592" s="5"/>
      <c r="B592" s="52"/>
      <c r="C592" s="59"/>
      <c r="D592" s="60"/>
      <c r="E592" s="60"/>
      <c r="F592" s="60"/>
      <c r="G592" s="60"/>
      <c r="H592" s="15"/>
      <c r="I592" s="6"/>
      <c r="J592" s="6"/>
      <c r="K592" s="7"/>
      <c r="L592" s="6"/>
      <c r="M592" s="8"/>
      <c r="N592" s="21"/>
      <c r="O592" s="10"/>
      <c r="P592" s="128"/>
    </row>
    <row r="593" spans="1:16" ht="22.5" customHeight="1" x14ac:dyDescent="0.55000000000000004">
      <c r="A593" s="5"/>
      <c r="B593" s="52"/>
      <c r="C593" s="59"/>
      <c r="D593" s="60"/>
      <c r="E593" s="60"/>
      <c r="F593" s="60"/>
      <c r="G593" s="60"/>
      <c r="H593" s="15"/>
      <c r="I593" s="6"/>
      <c r="J593" s="6"/>
      <c r="K593" s="7"/>
      <c r="L593" s="6"/>
      <c r="M593" s="8"/>
      <c r="N593" s="21"/>
      <c r="O593" s="10"/>
      <c r="P593" s="128"/>
    </row>
    <row r="594" spans="1:16" ht="22.5" customHeight="1" x14ac:dyDescent="0.55000000000000004">
      <c r="A594" s="5"/>
      <c r="B594" s="52"/>
      <c r="C594" s="59"/>
      <c r="D594" s="60"/>
      <c r="E594" s="60"/>
      <c r="F594" s="60"/>
      <c r="G594" s="60"/>
      <c r="H594" s="15"/>
      <c r="I594" s="6"/>
      <c r="J594" s="6"/>
      <c r="K594" s="7"/>
      <c r="L594" s="6"/>
      <c r="M594" s="8"/>
      <c r="N594" s="21"/>
      <c r="O594" s="10"/>
      <c r="P594" s="128"/>
    </row>
    <row r="595" spans="1:16" ht="22.5" customHeight="1" x14ac:dyDescent="0.55000000000000004">
      <c r="A595" s="5"/>
      <c r="B595" s="52"/>
      <c r="C595" s="59"/>
      <c r="D595" s="60"/>
      <c r="E595" s="60"/>
      <c r="F595" s="60"/>
      <c r="G595" s="60"/>
      <c r="H595" s="15"/>
      <c r="I595" s="6"/>
      <c r="J595" s="6"/>
      <c r="K595" s="7"/>
      <c r="L595" s="6"/>
      <c r="M595" s="8"/>
      <c r="N595" s="21"/>
      <c r="O595" s="10"/>
      <c r="P595" s="128"/>
    </row>
    <row r="596" spans="1:16" ht="22.5" customHeight="1" x14ac:dyDescent="0.55000000000000004">
      <c r="A596" s="5"/>
      <c r="B596" s="52"/>
      <c r="C596" s="59"/>
      <c r="D596" s="60"/>
      <c r="E596" s="60"/>
      <c r="F596" s="60"/>
      <c r="G596" s="60"/>
      <c r="H596" s="15"/>
      <c r="I596" s="6"/>
      <c r="J596" s="6"/>
      <c r="K596" s="7"/>
      <c r="L596" s="6"/>
      <c r="M596" s="8"/>
      <c r="N596" s="21"/>
      <c r="O596" s="10"/>
      <c r="P596" s="128"/>
    </row>
    <row r="597" spans="1:16" ht="22.5" customHeight="1" x14ac:dyDescent="0.55000000000000004">
      <c r="A597" s="5"/>
      <c r="B597" s="52"/>
      <c r="C597" s="59"/>
      <c r="D597" s="60"/>
      <c r="E597" s="60"/>
      <c r="F597" s="60"/>
      <c r="G597" s="60"/>
      <c r="H597" s="15"/>
      <c r="I597" s="6"/>
      <c r="J597" s="6"/>
      <c r="K597" s="7"/>
      <c r="L597" s="6"/>
      <c r="M597" s="8"/>
      <c r="N597" s="21"/>
      <c r="O597" s="10"/>
      <c r="P597" s="128"/>
    </row>
    <row r="598" spans="1:16" ht="22.5" customHeight="1" x14ac:dyDescent="0.55000000000000004">
      <c r="A598" s="20"/>
      <c r="B598" s="52"/>
      <c r="C598" s="59"/>
      <c r="D598" s="60"/>
      <c r="E598" s="60"/>
      <c r="F598" s="60"/>
      <c r="G598" s="60"/>
      <c r="H598" s="15"/>
      <c r="I598" s="6"/>
      <c r="J598" s="6"/>
      <c r="K598" s="7"/>
      <c r="L598" s="6"/>
      <c r="M598" s="8"/>
      <c r="N598" s="21"/>
      <c r="O598" s="10"/>
      <c r="P598" s="128"/>
    </row>
    <row r="599" spans="1:16" ht="22.5" customHeight="1" x14ac:dyDescent="0.55000000000000004">
      <c r="A599" s="5"/>
      <c r="B599" s="52"/>
      <c r="C599" s="59"/>
      <c r="D599" s="60"/>
      <c r="E599" s="60"/>
      <c r="F599" s="60"/>
      <c r="G599" s="60"/>
      <c r="H599" s="15"/>
      <c r="I599" s="6"/>
      <c r="J599" s="6"/>
      <c r="K599" s="7"/>
      <c r="L599" s="6"/>
      <c r="M599" s="8"/>
      <c r="N599" s="21"/>
      <c r="O599" s="10"/>
      <c r="P599" s="128"/>
    </row>
    <row r="600" spans="1:16" ht="22.5" customHeight="1" x14ac:dyDescent="0.55000000000000004">
      <c r="A600" s="5"/>
      <c r="B600" s="52"/>
      <c r="C600" s="59"/>
      <c r="D600" s="60"/>
      <c r="E600" s="60"/>
      <c r="F600" s="60"/>
      <c r="G600" s="60"/>
      <c r="H600" s="15"/>
      <c r="I600" s="6"/>
      <c r="J600" s="6"/>
      <c r="K600" s="7"/>
      <c r="L600" s="6"/>
      <c r="M600" s="8"/>
      <c r="N600" s="18"/>
      <c r="O600" s="10"/>
      <c r="P600" s="128"/>
    </row>
    <row r="601" spans="1:16" ht="22.5" customHeight="1" x14ac:dyDescent="0.55000000000000004">
      <c r="A601" s="5"/>
      <c r="B601" s="52"/>
      <c r="C601" s="59"/>
      <c r="D601" s="60"/>
      <c r="E601" s="60"/>
      <c r="F601" s="60"/>
      <c r="G601" s="60"/>
      <c r="H601" s="15"/>
      <c r="I601" s="6"/>
      <c r="J601" s="6"/>
      <c r="K601" s="7"/>
      <c r="L601" s="6"/>
      <c r="M601" s="8"/>
      <c r="N601" s="18"/>
      <c r="O601" s="10"/>
      <c r="P601" s="128"/>
    </row>
    <row r="602" spans="1:16" ht="22.5" customHeight="1" x14ac:dyDescent="0.55000000000000004">
      <c r="A602" s="5"/>
      <c r="B602" s="52"/>
      <c r="C602" s="59"/>
      <c r="D602" s="60"/>
      <c r="E602" s="60"/>
      <c r="F602" s="60"/>
      <c r="G602" s="60"/>
      <c r="H602" s="15"/>
      <c r="I602" s="6"/>
      <c r="J602" s="6"/>
      <c r="K602" s="7"/>
      <c r="L602" s="6"/>
      <c r="M602" s="8"/>
      <c r="N602" s="18"/>
      <c r="O602" s="10"/>
      <c r="P602" s="128"/>
    </row>
    <row r="603" spans="1:16" ht="22.5" customHeight="1" x14ac:dyDescent="0.55000000000000004">
      <c r="A603" s="5"/>
      <c r="B603" s="52"/>
      <c r="C603" s="59"/>
      <c r="D603" s="60"/>
      <c r="E603" s="60"/>
      <c r="F603" s="60"/>
      <c r="G603" s="60"/>
      <c r="H603" s="15"/>
      <c r="I603" s="6"/>
      <c r="J603" s="6"/>
      <c r="K603" s="7"/>
      <c r="L603" s="6"/>
      <c r="M603" s="8"/>
      <c r="N603" s="18"/>
      <c r="O603" s="10"/>
      <c r="P603" s="128"/>
    </row>
    <row r="604" spans="1:16" ht="22.5" customHeight="1" x14ac:dyDescent="0.55000000000000004">
      <c r="A604" s="5"/>
      <c r="B604" s="52"/>
      <c r="C604" s="59"/>
      <c r="D604" s="60"/>
      <c r="E604" s="60"/>
      <c r="F604" s="60"/>
      <c r="G604" s="60"/>
      <c r="H604" s="15"/>
      <c r="I604" s="6"/>
      <c r="J604" s="6"/>
      <c r="K604" s="7"/>
      <c r="L604" s="6"/>
      <c r="M604" s="8"/>
      <c r="N604" s="18"/>
      <c r="O604" s="10"/>
      <c r="P604" s="128"/>
    </row>
    <row r="605" spans="1:16" ht="22.5" customHeight="1" x14ac:dyDescent="0.55000000000000004">
      <c r="A605" s="5"/>
      <c r="B605" s="52"/>
      <c r="C605" s="59"/>
      <c r="D605" s="60"/>
      <c r="E605" s="60"/>
      <c r="F605" s="60"/>
      <c r="G605" s="60"/>
      <c r="H605" s="15"/>
      <c r="I605" s="6"/>
      <c r="J605" s="6"/>
      <c r="K605" s="7"/>
      <c r="L605" s="6"/>
      <c r="M605" s="8"/>
      <c r="N605" s="18"/>
      <c r="O605" s="10"/>
      <c r="P605" s="128"/>
    </row>
    <row r="606" spans="1:16" ht="22.5" customHeight="1" x14ac:dyDescent="0.55000000000000004">
      <c r="A606" s="5"/>
      <c r="B606" s="52"/>
      <c r="C606" s="59"/>
      <c r="D606" s="60"/>
      <c r="E606" s="60"/>
      <c r="F606" s="60"/>
      <c r="G606" s="60"/>
      <c r="H606" s="15"/>
      <c r="I606" s="6"/>
      <c r="J606" s="6"/>
      <c r="K606" s="7"/>
      <c r="L606" s="6"/>
      <c r="M606" s="8"/>
      <c r="N606" s="18"/>
      <c r="O606" s="10"/>
      <c r="P606" s="128"/>
    </row>
    <row r="607" spans="1:16" ht="22.5" customHeight="1" x14ac:dyDescent="0.55000000000000004">
      <c r="A607" s="5"/>
      <c r="B607" s="52"/>
      <c r="C607" s="59"/>
      <c r="D607" s="60"/>
      <c r="E607" s="60"/>
      <c r="F607" s="60"/>
      <c r="G607" s="60"/>
      <c r="H607" s="15"/>
      <c r="I607" s="6"/>
      <c r="J607" s="6"/>
      <c r="K607" s="7"/>
      <c r="L607" s="6"/>
      <c r="M607" s="8"/>
      <c r="N607" s="18"/>
      <c r="O607" s="10"/>
      <c r="P607" s="128"/>
    </row>
    <row r="608" spans="1:16" ht="22.5" customHeight="1" x14ac:dyDescent="0.55000000000000004">
      <c r="A608" s="5"/>
      <c r="B608" s="52"/>
      <c r="C608" s="59"/>
      <c r="D608" s="60"/>
      <c r="E608" s="60"/>
      <c r="F608" s="60"/>
      <c r="G608" s="60"/>
      <c r="H608" s="15"/>
      <c r="I608" s="6"/>
      <c r="J608" s="6"/>
      <c r="K608" s="7"/>
      <c r="L608" s="6"/>
      <c r="M608" s="8"/>
      <c r="N608" s="18"/>
      <c r="O608" s="10"/>
      <c r="P608" s="128"/>
    </row>
    <row r="609" spans="1:16" ht="22.5" customHeight="1" x14ac:dyDescent="0.55000000000000004">
      <c r="A609" s="5"/>
      <c r="B609" s="52"/>
      <c r="C609" s="59"/>
      <c r="D609" s="60"/>
      <c r="E609" s="60"/>
      <c r="F609" s="60"/>
      <c r="G609" s="60"/>
      <c r="H609" s="15"/>
      <c r="I609" s="6"/>
      <c r="J609" s="6"/>
      <c r="K609" s="7"/>
      <c r="L609" s="6"/>
      <c r="M609" s="8"/>
      <c r="N609" s="18"/>
      <c r="O609" s="10"/>
      <c r="P609" s="128"/>
    </row>
    <row r="610" spans="1:16" ht="22.5" customHeight="1" x14ac:dyDescent="0.55000000000000004">
      <c r="A610" s="5"/>
      <c r="B610" s="52"/>
      <c r="C610" s="59"/>
      <c r="D610" s="60"/>
      <c r="E610" s="60"/>
      <c r="F610" s="60"/>
      <c r="G610" s="60"/>
      <c r="H610" s="15"/>
      <c r="I610" s="6"/>
      <c r="J610" s="6"/>
      <c r="K610" s="7"/>
      <c r="L610" s="6"/>
      <c r="M610" s="8"/>
      <c r="N610" s="18"/>
      <c r="O610" s="10"/>
      <c r="P610" s="128"/>
    </row>
    <row r="611" spans="1:16" ht="22.5" customHeight="1" x14ac:dyDescent="0.55000000000000004">
      <c r="A611" s="5"/>
      <c r="B611" s="52"/>
      <c r="C611" s="59"/>
      <c r="D611" s="60"/>
      <c r="E611" s="60"/>
      <c r="F611" s="60"/>
      <c r="G611" s="60"/>
      <c r="H611" s="15"/>
      <c r="I611" s="6"/>
      <c r="J611" s="6"/>
      <c r="K611" s="7"/>
      <c r="L611" s="6"/>
      <c r="M611" s="8"/>
      <c r="N611" s="18"/>
      <c r="O611" s="10"/>
      <c r="P611" s="128"/>
    </row>
    <row r="612" spans="1:16" ht="22.5" customHeight="1" x14ac:dyDescent="0.55000000000000004">
      <c r="A612" s="5"/>
      <c r="B612" s="52"/>
      <c r="C612" s="59"/>
      <c r="D612" s="60"/>
      <c r="E612" s="60"/>
      <c r="F612" s="60"/>
      <c r="G612" s="60"/>
      <c r="H612" s="15"/>
      <c r="I612" s="6"/>
      <c r="J612" s="6"/>
      <c r="K612" s="7"/>
      <c r="L612" s="6"/>
      <c r="M612" s="8"/>
      <c r="N612" s="18"/>
      <c r="O612" s="10"/>
      <c r="P612" s="128"/>
    </row>
    <row r="613" spans="1:16" ht="22.5" customHeight="1" x14ac:dyDescent="0.55000000000000004">
      <c r="A613" s="20"/>
      <c r="B613" s="52"/>
      <c r="C613" s="59"/>
      <c r="D613" s="60"/>
      <c r="E613" s="60"/>
      <c r="F613" s="60"/>
      <c r="G613" s="60"/>
      <c r="H613" s="15"/>
      <c r="I613" s="6"/>
      <c r="J613" s="6"/>
      <c r="K613" s="7"/>
      <c r="L613" s="6"/>
      <c r="M613" s="8"/>
      <c r="N613" s="18"/>
      <c r="O613" s="10"/>
      <c r="P613" s="128"/>
    </row>
    <row r="614" spans="1:16" ht="22.5" customHeight="1" x14ac:dyDescent="0.55000000000000004">
      <c r="A614" s="5"/>
      <c r="B614" s="52"/>
      <c r="C614" s="59"/>
      <c r="D614" s="60"/>
      <c r="E614" s="60"/>
      <c r="F614" s="60"/>
      <c r="G614" s="60"/>
      <c r="H614" s="15"/>
      <c r="I614" s="6"/>
      <c r="J614" s="6"/>
      <c r="K614" s="7"/>
      <c r="L614" s="6"/>
      <c r="M614" s="8"/>
      <c r="N614" s="9"/>
      <c r="O614" s="10"/>
      <c r="P614" s="128"/>
    </row>
    <row r="615" spans="1:16" ht="22.5" customHeight="1" x14ac:dyDescent="0.55000000000000004">
      <c r="A615" s="5"/>
      <c r="B615" s="52"/>
      <c r="C615" s="59"/>
      <c r="D615" s="60"/>
      <c r="E615" s="60"/>
      <c r="F615" s="60"/>
      <c r="G615" s="60"/>
      <c r="H615" s="15"/>
      <c r="I615" s="6"/>
      <c r="J615" s="6"/>
      <c r="K615" s="7"/>
      <c r="L615" s="6"/>
      <c r="M615" s="8"/>
      <c r="N615" s="9"/>
      <c r="O615" s="10"/>
      <c r="P615" s="128"/>
    </row>
    <row r="616" spans="1:16" ht="22.5" customHeight="1" x14ac:dyDescent="0.55000000000000004">
      <c r="A616" s="5"/>
      <c r="B616" s="52"/>
      <c r="C616" s="59"/>
      <c r="D616" s="60"/>
      <c r="E616" s="60"/>
      <c r="F616" s="60"/>
      <c r="G616" s="60"/>
      <c r="H616" s="15"/>
      <c r="I616" s="6"/>
      <c r="J616" s="6"/>
      <c r="K616" s="7"/>
      <c r="L616" s="6"/>
      <c r="M616" s="8"/>
      <c r="N616" s="9"/>
      <c r="O616" s="10"/>
      <c r="P616" s="128"/>
    </row>
    <row r="617" spans="1:16" ht="22.5" customHeight="1" x14ac:dyDescent="0.55000000000000004">
      <c r="A617" s="5"/>
      <c r="B617" s="52"/>
      <c r="C617" s="59"/>
      <c r="D617" s="60"/>
      <c r="E617" s="60"/>
      <c r="F617" s="60"/>
      <c r="G617" s="60"/>
      <c r="H617" s="15"/>
      <c r="I617" s="6"/>
      <c r="J617" s="6"/>
      <c r="K617" s="7"/>
      <c r="L617" s="6"/>
      <c r="M617" s="8"/>
      <c r="N617" s="9"/>
      <c r="O617" s="10"/>
      <c r="P617" s="128"/>
    </row>
    <row r="618" spans="1:16" ht="22.5" customHeight="1" x14ac:dyDescent="0.55000000000000004">
      <c r="A618" s="5"/>
      <c r="B618" s="52"/>
      <c r="C618" s="59"/>
      <c r="D618" s="60"/>
      <c r="E618" s="60"/>
      <c r="F618" s="60"/>
      <c r="G618" s="60"/>
      <c r="H618" s="15"/>
      <c r="I618" s="6"/>
      <c r="J618" s="6"/>
      <c r="K618" s="7"/>
      <c r="L618" s="6"/>
      <c r="M618" s="8"/>
      <c r="N618" s="9"/>
      <c r="O618" s="10"/>
      <c r="P618" s="128"/>
    </row>
    <row r="619" spans="1:16" ht="22.5" customHeight="1" x14ac:dyDescent="0.55000000000000004">
      <c r="A619" s="5"/>
      <c r="B619" s="52"/>
      <c r="C619" s="59"/>
      <c r="D619" s="60"/>
      <c r="E619" s="60"/>
      <c r="F619" s="60"/>
      <c r="G619" s="60"/>
      <c r="H619" s="15"/>
      <c r="I619" s="6"/>
      <c r="J619" s="6"/>
      <c r="K619" s="7"/>
      <c r="L619" s="6"/>
      <c r="M619" s="8"/>
      <c r="N619" s="9"/>
      <c r="O619" s="10"/>
      <c r="P619" s="128"/>
    </row>
    <row r="620" spans="1:16" ht="22.5" customHeight="1" x14ac:dyDescent="0.55000000000000004">
      <c r="A620" s="5"/>
      <c r="B620" s="52"/>
      <c r="C620" s="59"/>
      <c r="D620" s="60"/>
      <c r="E620" s="60"/>
      <c r="F620" s="60"/>
      <c r="G620" s="60"/>
      <c r="H620" s="15"/>
      <c r="I620" s="6"/>
      <c r="J620" s="6"/>
      <c r="K620" s="7"/>
      <c r="L620" s="6"/>
      <c r="M620" s="8"/>
      <c r="N620" s="9"/>
      <c r="O620" s="10"/>
      <c r="P620" s="128"/>
    </row>
    <row r="621" spans="1:16" ht="22.5" customHeight="1" x14ac:dyDescent="0.55000000000000004">
      <c r="A621" s="5"/>
      <c r="B621" s="52"/>
      <c r="C621" s="59"/>
      <c r="D621" s="60"/>
      <c r="E621" s="60"/>
      <c r="F621" s="60"/>
      <c r="G621" s="60"/>
      <c r="H621" s="15"/>
      <c r="I621" s="6"/>
      <c r="J621" s="6"/>
      <c r="K621" s="7"/>
      <c r="L621" s="6"/>
      <c r="M621" s="8"/>
      <c r="N621" s="9"/>
      <c r="O621" s="10"/>
      <c r="P621" s="128"/>
    </row>
    <row r="622" spans="1:16" ht="22.5" customHeight="1" x14ac:dyDescent="0.55000000000000004">
      <c r="A622" s="5"/>
      <c r="B622" s="52"/>
      <c r="C622" s="59"/>
      <c r="D622" s="60"/>
      <c r="E622" s="60"/>
      <c r="F622" s="60"/>
      <c r="G622" s="60"/>
      <c r="H622" s="15"/>
      <c r="I622" s="6"/>
      <c r="J622" s="6"/>
      <c r="K622" s="7"/>
      <c r="L622" s="6"/>
      <c r="M622" s="8"/>
      <c r="N622" s="9"/>
      <c r="O622" s="10"/>
      <c r="P622" s="128"/>
    </row>
    <row r="623" spans="1:16" ht="22.5" customHeight="1" x14ac:dyDescent="0.55000000000000004">
      <c r="A623" s="5"/>
      <c r="B623" s="52"/>
      <c r="C623" s="59"/>
      <c r="D623" s="60"/>
      <c r="E623" s="60"/>
      <c r="F623" s="60"/>
      <c r="G623" s="60"/>
      <c r="H623" s="15"/>
      <c r="I623" s="6"/>
      <c r="J623" s="6"/>
      <c r="K623" s="7"/>
      <c r="L623" s="6"/>
      <c r="M623" s="8"/>
      <c r="N623" s="16"/>
      <c r="O623" s="10"/>
      <c r="P623" s="128"/>
    </row>
    <row r="624" spans="1:16" ht="22.5" customHeight="1" x14ac:dyDescent="0.55000000000000004">
      <c r="A624" s="5"/>
      <c r="B624" s="52"/>
      <c r="C624" s="59"/>
      <c r="D624" s="60"/>
      <c r="E624" s="60"/>
      <c r="F624" s="60"/>
      <c r="G624" s="60"/>
      <c r="H624" s="15"/>
      <c r="I624" s="6"/>
      <c r="J624" s="6"/>
      <c r="K624" s="7"/>
      <c r="L624" s="6"/>
      <c r="M624" s="8"/>
      <c r="N624" s="16"/>
      <c r="O624" s="10"/>
      <c r="P624" s="128"/>
    </row>
    <row r="625" spans="1:16" ht="22.5" customHeight="1" x14ac:dyDescent="0.55000000000000004">
      <c r="A625" s="5"/>
      <c r="B625" s="52"/>
      <c r="C625" s="59"/>
      <c r="D625" s="60"/>
      <c r="E625" s="60"/>
      <c r="F625" s="60"/>
      <c r="G625" s="60"/>
      <c r="H625" s="15"/>
      <c r="I625" s="6"/>
      <c r="J625" s="6"/>
      <c r="K625" s="7"/>
      <c r="L625" s="6"/>
      <c r="M625" s="8"/>
      <c r="N625" s="16"/>
      <c r="O625" s="10"/>
      <c r="P625" s="128"/>
    </row>
    <row r="626" spans="1:16" ht="22.5" customHeight="1" x14ac:dyDescent="0.55000000000000004">
      <c r="A626" s="5"/>
      <c r="B626" s="52"/>
      <c r="C626" s="59"/>
      <c r="D626" s="60"/>
      <c r="E626" s="60"/>
      <c r="F626" s="60"/>
      <c r="G626" s="60"/>
      <c r="H626" s="15"/>
      <c r="I626" s="6"/>
      <c r="J626" s="6"/>
      <c r="K626" s="7"/>
      <c r="L626" s="6"/>
      <c r="M626" s="8"/>
      <c r="N626" s="16"/>
      <c r="O626" s="10"/>
      <c r="P626" s="128"/>
    </row>
    <row r="627" spans="1:16" ht="22.5" customHeight="1" x14ac:dyDescent="0.55000000000000004">
      <c r="A627" s="5"/>
      <c r="B627" s="52"/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16"/>
      <c r="O627" s="10"/>
      <c r="P627" s="128"/>
    </row>
    <row r="628" spans="1:16" ht="22.5" customHeight="1" x14ac:dyDescent="0.55000000000000004">
      <c r="A628" s="5"/>
      <c r="B628" s="52"/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16"/>
      <c r="O628" s="10"/>
      <c r="P628" s="128"/>
    </row>
    <row r="629" spans="1:16" ht="22.5" customHeight="1" x14ac:dyDescent="0.55000000000000004">
      <c r="A629" s="5"/>
      <c r="B629" s="52"/>
      <c r="C629" s="59"/>
      <c r="D629" s="60"/>
      <c r="E629" s="60"/>
      <c r="F629" s="60"/>
      <c r="G629" s="60"/>
      <c r="H629" s="15"/>
      <c r="I629" s="6"/>
      <c r="J629" s="6"/>
      <c r="K629" s="7"/>
      <c r="L629" s="6"/>
      <c r="M629" s="8"/>
      <c r="N629" s="16"/>
      <c r="O629" s="10"/>
      <c r="P629" s="128"/>
    </row>
    <row r="630" spans="1:16" ht="22.5" customHeight="1" x14ac:dyDescent="0.55000000000000004">
      <c r="A630" s="5"/>
      <c r="B630" s="52"/>
      <c r="C630" s="59"/>
      <c r="D630" s="60"/>
      <c r="E630" s="60"/>
      <c r="F630" s="60"/>
      <c r="G630" s="60"/>
      <c r="H630" s="15"/>
      <c r="I630" s="6"/>
      <c r="J630" s="6"/>
      <c r="K630" s="7"/>
      <c r="L630" s="6"/>
      <c r="M630" s="8"/>
      <c r="N630" s="21"/>
      <c r="O630" s="10"/>
      <c r="P630" s="128"/>
    </row>
    <row r="631" spans="1:16" ht="22.5" customHeight="1" x14ac:dyDescent="0.55000000000000004">
      <c r="A631" s="5"/>
      <c r="B631" s="52"/>
      <c r="C631" s="59"/>
      <c r="D631" s="60"/>
      <c r="E631" s="60"/>
      <c r="F631" s="60"/>
      <c r="G631" s="60"/>
      <c r="H631" s="15"/>
      <c r="I631" s="6"/>
      <c r="J631" s="6"/>
      <c r="K631" s="7"/>
      <c r="L631" s="6"/>
      <c r="M631" s="8"/>
      <c r="N631" s="21"/>
      <c r="O631" s="10"/>
      <c r="P631" s="128"/>
    </row>
    <row r="632" spans="1:16" ht="22.5" customHeight="1" x14ac:dyDescent="0.55000000000000004">
      <c r="A632" s="5"/>
      <c r="B632" s="52"/>
      <c r="C632" s="59"/>
      <c r="D632" s="60"/>
      <c r="E632" s="60"/>
      <c r="F632" s="60"/>
      <c r="G632" s="60"/>
      <c r="H632" s="15"/>
      <c r="I632" s="6"/>
      <c r="J632" s="6"/>
      <c r="K632" s="7"/>
      <c r="L632" s="6"/>
      <c r="M632" s="8"/>
      <c r="N632" s="21"/>
      <c r="O632" s="10"/>
      <c r="P632" s="128"/>
    </row>
    <row r="633" spans="1:16" ht="22.5" customHeight="1" x14ac:dyDescent="0.55000000000000004">
      <c r="A633" s="5"/>
      <c r="B633" s="52"/>
      <c r="C633" s="59"/>
      <c r="D633" s="60"/>
      <c r="E633" s="60"/>
      <c r="F633" s="60"/>
      <c r="G633" s="60"/>
      <c r="H633" s="15"/>
      <c r="I633" s="6"/>
      <c r="J633" s="6"/>
      <c r="K633" s="7"/>
      <c r="L633" s="6"/>
      <c r="M633" s="8"/>
      <c r="N633" s="21"/>
      <c r="O633" s="10"/>
      <c r="P633" s="128"/>
    </row>
    <row r="634" spans="1:16" ht="22.5" customHeight="1" x14ac:dyDescent="0.55000000000000004">
      <c r="A634" s="5"/>
      <c r="B634" s="52"/>
      <c r="C634" s="59"/>
      <c r="D634" s="60"/>
      <c r="E634" s="60"/>
      <c r="F634" s="60"/>
      <c r="G634" s="60"/>
      <c r="H634" s="15"/>
      <c r="I634" s="6"/>
      <c r="J634" s="6"/>
      <c r="K634" s="7"/>
      <c r="L634" s="6"/>
      <c r="M634" s="8"/>
      <c r="N634" s="21"/>
      <c r="O634" s="10"/>
      <c r="P634" s="128"/>
    </row>
    <row r="635" spans="1:16" ht="22.5" customHeight="1" x14ac:dyDescent="0.55000000000000004">
      <c r="A635" s="5"/>
      <c r="B635" s="52"/>
      <c r="C635" s="59"/>
      <c r="D635" s="60"/>
      <c r="E635" s="60"/>
      <c r="F635" s="60"/>
      <c r="G635" s="60"/>
      <c r="H635" s="15"/>
      <c r="I635" s="6"/>
      <c r="J635" s="6"/>
      <c r="K635" s="7"/>
      <c r="L635" s="6"/>
      <c r="M635" s="8"/>
      <c r="N635" s="21"/>
      <c r="O635" s="10"/>
      <c r="P635" s="128"/>
    </row>
    <row r="636" spans="1:16" ht="22.5" customHeight="1" x14ac:dyDescent="0.55000000000000004">
      <c r="A636" s="5"/>
      <c r="B636" s="52"/>
      <c r="C636" s="59"/>
      <c r="D636" s="60"/>
      <c r="E636" s="60"/>
      <c r="F636" s="60"/>
      <c r="G636" s="60"/>
      <c r="H636" s="15"/>
      <c r="I636" s="6"/>
      <c r="J636" s="6"/>
      <c r="K636" s="7"/>
      <c r="L636" s="6"/>
      <c r="M636" s="8"/>
      <c r="N636" s="21"/>
      <c r="O636" s="10"/>
      <c r="P636" s="128"/>
    </row>
    <row r="637" spans="1:16" ht="22.5" customHeight="1" x14ac:dyDescent="0.55000000000000004">
      <c r="A637" s="5"/>
      <c r="B637" s="52"/>
      <c r="C637" s="59"/>
      <c r="D637" s="60"/>
      <c r="E637" s="60"/>
      <c r="F637" s="60"/>
      <c r="G637" s="60"/>
      <c r="H637" s="15"/>
      <c r="I637" s="6"/>
      <c r="J637" s="6"/>
      <c r="K637" s="7"/>
      <c r="L637" s="6"/>
      <c r="M637" s="8"/>
      <c r="N637" s="21"/>
      <c r="O637" s="10"/>
      <c r="P637" s="128"/>
    </row>
    <row r="638" spans="1:16" ht="22.5" customHeight="1" x14ac:dyDescent="0.55000000000000004">
      <c r="A638" s="5"/>
      <c r="B638" s="52"/>
      <c r="C638" s="59"/>
      <c r="D638" s="60"/>
      <c r="E638" s="60"/>
      <c r="F638" s="60"/>
      <c r="G638" s="60"/>
      <c r="H638" s="15"/>
      <c r="I638" s="6"/>
      <c r="J638" s="6"/>
      <c r="K638" s="7"/>
      <c r="L638" s="6"/>
      <c r="M638" s="8"/>
      <c r="N638" s="21"/>
      <c r="O638" s="10"/>
      <c r="P638" s="128"/>
    </row>
    <row r="639" spans="1:16" ht="22.5" customHeight="1" x14ac:dyDescent="0.55000000000000004">
      <c r="A639" s="5"/>
      <c r="B639" s="52"/>
      <c r="C639" s="59"/>
      <c r="D639" s="60"/>
      <c r="E639" s="60"/>
      <c r="F639" s="60"/>
      <c r="G639" s="60"/>
      <c r="H639" s="15"/>
      <c r="I639" s="6"/>
      <c r="J639" s="6"/>
      <c r="K639" s="7"/>
      <c r="L639" s="6"/>
      <c r="M639" s="8"/>
      <c r="N639" s="21"/>
      <c r="O639" s="10"/>
      <c r="P639" s="128"/>
    </row>
    <row r="640" spans="1:16" ht="22.5" customHeight="1" x14ac:dyDescent="0.55000000000000004">
      <c r="A640" s="5"/>
      <c r="B640" s="52"/>
      <c r="C640" s="59"/>
      <c r="D640" s="60"/>
      <c r="E640" s="60"/>
      <c r="F640" s="60"/>
      <c r="G640" s="60"/>
      <c r="H640" s="15"/>
      <c r="I640" s="6"/>
      <c r="J640" s="6"/>
      <c r="K640" s="7"/>
      <c r="L640" s="6"/>
      <c r="M640" s="8"/>
      <c r="N640" s="21"/>
      <c r="O640" s="10"/>
      <c r="P640" s="128"/>
    </row>
    <row r="641" spans="1:16" ht="22.5" customHeight="1" x14ac:dyDescent="0.55000000000000004">
      <c r="A641" s="5"/>
      <c r="B641" s="52"/>
      <c r="C641" s="59"/>
      <c r="D641" s="60"/>
      <c r="E641" s="60"/>
      <c r="F641" s="60"/>
      <c r="G641" s="60"/>
      <c r="H641" s="15"/>
      <c r="I641" s="6"/>
      <c r="J641" s="6"/>
      <c r="K641" s="7"/>
      <c r="L641" s="6"/>
      <c r="M641" s="8"/>
      <c r="N641" s="16"/>
      <c r="O641" s="10"/>
      <c r="P641" s="128"/>
    </row>
    <row r="642" spans="1:16" ht="22.5" customHeight="1" x14ac:dyDescent="0.55000000000000004">
      <c r="A642" s="5"/>
      <c r="B642" s="52"/>
      <c r="C642" s="59"/>
      <c r="D642" s="60"/>
      <c r="E642" s="60"/>
      <c r="F642" s="60"/>
      <c r="G642" s="60"/>
      <c r="H642" s="15"/>
      <c r="I642" s="6"/>
      <c r="J642" s="6"/>
      <c r="K642" s="7"/>
      <c r="L642" s="6"/>
      <c r="M642" s="8"/>
      <c r="N642" s="9"/>
      <c r="O642" s="10"/>
      <c r="P642" s="128"/>
    </row>
    <row r="643" spans="1:16" ht="22.5" customHeight="1" x14ac:dyDescent="0.55000000000000004">
      <c r="A643" s="5"/>
      <c r="B643" s="52"/>
      <c r="C643" s="59"/>
      <c r="D643" s="60"/>
      <c r="E643" s="60"/>
      <c r="F643" s="60"/>
      <c r="G643" s="60"/>
      <c r="H643" s="15"/>
      <c r="I643" s="6"/>
      <c r="J643" s="6"/>
      <c r="K643" s="7"/>
      <c r="L643" s="6"/>
      <c r="M643" s="8"/>
      <c r="N643" s="9"/>
      <c r="O643" s="10"/>
      <c r="P643" s="128"/>
    </row>
    <row r="644" spans="1:16" ht="22.5" customHeight="1" x14ac:dyDescent="0.55000000000000004">
      <c r="A644" s="5"/>
      <c r="B644" s="52"/>
      <c r="C644" s="59"/>
      <c r="D644" s="60"/>
      <c r="E644" s="60"/>
      <c r="F644" s="60"/>
      <c r="G644" s="60"/>
      <c r="H644" s="15"/>
      <c r="I644" s="6"/>
      <c r="J644" s="6"/>
      <c r="K644" s="7"/>
      <c r="L644" s="6"/>
      <c r="M644" s="8"/>
      <c r="N644" s="32"/>
      <c r="O644" s="10"/>
      <c r="P644" s="128"/>
    </row>
    <row r="645" spans="1:16" ht="22.5" customHeight="1" x14ac:dyDescent="0.55000000000000004">
      <c r="A645" s="5"/>
      <c r="B645" s="52"/>
      <c r="C645" s="59"/>
      <c r="D645" s="60"/>
      <c r="E645" s="60"/>
      <c r="F645" s="60"/>
      <c r="G645" s="60"/>
      <c r="H645" s="15"/>
      <c r="I645" s="6"/>
      <c r="J645" s="6"/>
      <c r="K645" s="7"/>
      <c r="L645" s="6"/>
      <c r="M645" s="8"/>
      <c r="N645" s="19"/>
      <c r="O645" s="10"/>
      <c r="P645" s="128"/>
    </row>
    <row r="646" spans="1:16" ht="22.5" customHeight="1" x14ac:dyDescent="0.55000000000000004">
      <c r="A646" s="5"/>
      <c r="B646" s="52"/>
      <c r="C646" s="59"/>
      <c r="D646" s="60"/>
      <c r="E646" s="60"/>
      <c r="F646" s="60"/>
      <c r="G646" s="60"/>
      <c r="H646" s="15"/>
      <c r="I646" s="6"/>
      <c r="J646" s="6"/>
      <c r="K646" s="7"/>
      <c r="L646" s="6"/>
      <c r="M646" s="8"/>
      <c r="N646" s="9"/>
      <c r="O646" s="10"/>
      <c r="P646" s="128"/>
    </row>
    <row r="647" spans="1:16" ht="22.5" customHeight="1" x14ac:dyDescent="0.55000000000000004">
      <c r="A647" s="5"/>
      <c r="B647" s="52"/>
      <c r="C647" s="59"/>
      <c r="D647" s="60"/>
      <c r="E647" s="60"/>
      <c r="F647" s="60"/>
      <c r="G647" s="60"/>
      <c r="H647" s="15"/>
      <c r="I647" s="6"/>
      <c r="J647" s="6"/>
      <c r="K647" s="7"/>
      <c r="L647" s="6"/>
      <c r="M647" s="8"/>
      <c r="N647" s="9"/>
      <c r="O647" s="10"/>
      <c r="P647" s="128"/>
    </row>
    <row r="648" spans="1:16" ht="22.5" customHeight="1" x14ac:dyDescent="0.55000000000000004">
      <c r="A648" s="5"/>
      <c r="B648" s="52"/>
      <c r="C648" s="59"/>
      <c r="D648" s="60"/>
      <c r="E648" s="60"/>
      <c r="F648" s="60"/>
      <c r="G648" s="60"/>
      <c r="H648" s="15"/>
      <c r="I648" s="6"/>
      <c r="J648" s="6"/>
      <c r="K648" s="7"/>
      <c r="L648" s="6"/>
      <c r="M648" s="8"/>
      <c r="N648" s="9"/>
      <c r="O648" s="10"/>
      <c r="P648" s="128"/>
    </row>
    <row r="649" spans="1:16" ht="22.5" customHeight="1" x14ac:dyDescent="0.55000000000000004">
      <c r="A649" s="5"/>
      <c r="B649" s="52"/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9"/>
      <c r="O649" s="10"/>
      <c r="P649" s="128"/>
    </row>
    <row r="650" spans="1:16" ht="22.5" customHeight="1" x14ac:dyDescent="0.55000000000000004">
      <c r="A650" s="5"/>
      <c r="B650" s="52"/>
      <c r="C650" s="59"/>
      <c r="D650" s="60"/>
      <c r="E650" s="60"/>
      <c r="F650" s="60"/>
      <c r="G650" s="60"/>
      <c r="H650" s="15"/>
      <c r="I650" s="6"/>
      <c r="J650" s="6"/>
      <c r="K650" s="7"/>
      <c r="L650" s="6"/>
      <c r="M650" s="8"/>
      <c r="N650" s="9"/>
      <c r="O650" s="10"/>
      <c r="P650" s="128"/>
    </row>
    <row r="651" spans="1:16" ht="22.5" customHeight="1" x14ac:dyDescent="0.55000000000000004">
      <c r="A651" s="5"/>
      <c r="B651" s="52"/>
      <c r="C651" s="59"/>
      <c r="D651" s="60"/>
      <c r="E651" s="60"/>
      <c r="F651" s="60"/>
      <c r="G651" s="60"/>
      <c r="H651" s="15"/>
      <c r="I651" s="6"/>
      <c r="J651" s="6"/>
      <c r="K651" s="7"/>
      <c r="L651" s="6"/>
      <c r="M651" s="8"/>
      <c r="N651" s="9"/>
      <c r="O651" s="10"/>
      <c r="P651" s="128"/>
    </row>
    <row r="652" spans="1:16" ht="22.5" customHeight="1" x14ac:dyDescent="0.55000000000000004">
      <c r="A652" s="5"/>
      <c r="B652" s="52"/>
      <c r="C652" s="59"/>
      <c r="D652" s="60"/>
      <c r="E652" s="60"/>
      <c r="F652" s="60"/>
      <c r="G652" s="60"/>
      <c r="H652" s="15"/>
      <c r="I652" s="6"/>
      <c r="J652" s="6"/>
      <c r="K652" s="7"/>
      <c r="L652" s="6"/>
      <c r="M652" s="8"/>
      <c r="N652" s="9"/>
      <c r="O652" s="10"/>
      <c r="P652" s="128"/>
    </row>
    <row r="653" spans="1:16" ht="22.5" customHeight="1" x14ac:dyDescent="0.55000000000000004">
      <c r="A653" s="5"/>
      <c r="B653" s="52"/>
      <c r="C653" s="59"/>
      <c r="D653" s="60"/>
      <c r="E653" s="60"/>
      <c r="F653" s="60"/>
      <c r="G653" s="60"/>
      <c r="H653" s="15"/>
      <c r="I653" s="6"/>
      <c r="J653" s="6"/>
      <c r="K653" s="7"/>
      <c r="L653" s="6"/>
      <c r="M653" s="8"/>
      <c r="N653" s="33"/>
      <c r="O653" s="10"/>
      <c r="P653" s="128"/>
    </row>
    <row r="654" spans="1:16" ht="22.5" customHeight="1" x14ac:dyDescent="0.55000000000000004">
      <c r="A654" s="5"/>
      <c r="B654" s="52"/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9"/>
      <c r="O654" s="10"/>
      <c r="P654" s="128"/>
    </row>
    <row r="655" spans="1:16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7"/>
      <c r="L655" s="6"/>
      <c r="M655" s="8"/>
      <c r="N655" s="9"/>
      <c r="O655" s="10"/>
      <c r="P655" s="128"/>
    </row>
    <row r="656" spans="1:16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7"/>
      <c r="L656" s="6"/>
      <c r="M656" s="8"/>
      <c r="N656" s="33"/>
      <c r="O656" s="10"/>
      <c r="P656" s="128"/>
    </row>
    <row r="657" spans="1:16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7"/>
      <c r="L657" s="6"/>
      <c r="M657" s="8"/>
      <c r="N657" s="9"/>
      <c r="O657" s="10"/>
      <c r="P657" s="128"/>
    </row>
    <row r="658" spans="1:16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7"/>
      <c r="L658" s="6"/>
      <c r="M658" s="8"/>
      <c r="N658" s="9"/>
      <c r="O658" s="10"/>
      <c r="P658" s="128"/>
    </row>
    <row r="659" spans="1:16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7"/>
      <c r="L659" s="6"/>
      <c r="M659" s="8"/>
      <c r="N659" s="16"/>
      <c r="O659" s="10"/>
      <c r="P659" s="128"/>
    </row>
    <row r="660" spans="1:16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7"/>
      <c r="L660" s="6"/>
      <c r="M660" s="8"/>
      <c r="N660" s="16"/>
      <c r="O660" s="10"/>
      <c r="P660" s="128"/>
    </row>
    <row r="661" spans="1:16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7"/>
      <c r="L661" s="6"/>
      <c r="M661" s="8"/>
      <c r="N661" s="21"/>
      <c r="O661" s="10"/>
      <c r="P661" s="128"/>
    </row>
    <row r="662" spans="1:16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7"/>
      <c r="L662" s="6"/>
      <c r="M662" s="8"/>
      <c r="N662" s="21"/>
      <c r="O662" s="10"/>
      <c r="P662" s="128"/>
    </row>
    <row r="663" spans="1:16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7"/>
      <c r="L663" s="6"/>
      <c r="M663" s="8"/>
      <c r="N663" s="21"/>
      <c r="O663" s="10"/>
      <c r="P663" s="128"/>
    </row>
    <row r="664" spans="1:16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7"/>
      <c r="L664" s="6"/>
      <c r="M664" s="8"/>
      <c r="N664" s="21"/>
      <c r="O664" s="10"/>
      <c r="P664" s="128"/>
    </row>
    <row r="665" spans="1:16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7"/>
      <c r="L665" s="6"/>
      <c r="M665" s="8"/>
      <c r="N665" s="21"/>
      <c r="O665" s="10"/>
      <c r="P665" s="128"/>
    </row>
    <row r="666" spans="1:16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7"/>
      <c r="L666" s="6"/>
      <c r="M666" s="8"/>
      <c r="N666" s="34"/>
      <c r="O666" s="10"/>
      <c r="P666" s="128"/>
    </row>
    <row r="667" spans="1:16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7"/>
      <c r="L667" s="6"/>
      <c r="M667" s="8"/>
      <c r="N667" s="34"/>
      <c r="O667" s="10"/>
      <c r="P667" s="128"/>
    </row>
    <row r="668" spans="1:16" x14ac:dyDescent="0.55000000000000004">
      <c r="A668" s="5"/>
      <c r="B668" s="52"/>
      <c r="C668" s="59"/>
      <c r="D668" s="60"/>
      <c r="E668" s="60"/>
      <c r="F668" s="60"/>
      <c r="G668" s="60"/>
      <c r="H668" s="55"/>
      <c r="I668" s="7"/>
      <c r="J668" s="7"/>
      <c r="K668" s="7"/>
      <c r="L668" s="7"/>
      <c r="M668" s="35"/>
      <c r="N668" s="34"/>
      <c r="O668" s="10"/>
      <c r="P668" s="128"/>
    </row>
    <row r="669" spans="1:16" x14ac:dyDescent="0.55000000000000004">
      <c r="A669" s="36"/>
      <c r="B669" s="52"/>
      <c r="C669" s="59"/>
      <c r="D669" s="60"/>
      <c r="E669" s="60"/>
      <c r="F669" s="60"/>
      <c r="G669" s="60"/>
      <c r="H669" s="57"/>
      <c r="I669" s="37"/>
      <c r="J669" s="37"/>
      <c r="K669" s="38"/>
      <c r="L669" s="37"/>
      <c r="M669" s="39"/>
      <c r="N669" s="40"/>
      <c r="O669" s="41"/>
      <c r="P669" s="128"/>
    </row>
    <row r="670" spans="1:16" x14ac:dyDescent="0.55000000000000004">
      <c r="A670" s="42"/>
      <c r="B670" s="53"/>
      <c r="H670" s="58"/>
      <c r="I670" s="43"/>
      <c r="J670" s="43"/>
      <c r="K670" s="43"/>
      <c r="L670" s="43"/>
      <c r="M670" s="2"/>
      <c r="N670" s="44"/>
      <c r="O670" s="45"/>
      <c r="P670" s="127"/>
    </row>
    <row r="671" spans="1:16" x14ac:dyDescent="0.55000000000000004">
      <c r="A671" s="42"/>
      <c r="B671" s="53"/>
      <c r="H671" s="58"/>
      <c r="I671" s="43"/>
      <c r="J671" s="43"/>
      <c r="K671" s="43"/>
      <c r="L671" s="43"/>
      <c r="M671" s="2"/>
      <c r="N671" s="44"/>
      <c r="O671" s="45"/>
      <c r="P671" s="127"/>
    </row>
    <row r="672" spans="1:16" x14ac:dyDescent="0.55000000000000004">
      <c r="A672" s="42"/>
      <c r="B672" s="53"/>
      <c r="H672" s="58"/>
      <c r="I672" s="43"/>
      <c r="J672" s="43"/>
      <c r="K672" s="43"/>
      <c r="L672" s="43"/>
      <c r="M672" s="2"/>
      <c r="N672" s="44"/>
      <c r="O672" s="45"/>
      <c r="P672" s="127"/>
    </row>
    <row r="673" spans="1:43" x14ac:dyDescent="0.55000000000000004">
      <c r="A673" s="42"/>
      <c r="B673" s="53"/>
      <c r="H673" s="58"/>
      <c r="I673" s="43"/>
      <c r="J673" s="43"/>
      <c r="K673" s="43"/>
      <c r="L673" s="43"/>
      <c r="M673" s="2"/>
      <c r="N673" s="44"/>
      <c r="O673" s="45"/>
      <c r="P673" s="127"/>
    </row>
    <row r="674" spans="1:43" x14ac:dyDescent="0.55000000000000004">
      <c r="A674" s="42"/>
      <c r="B674" s="53"/>
      <c r="H674" s="58"/>
      <c r="I674" s="43"/>
      <c r="J674" s="43"/>
      <c r="K674" s="43"/>
      <c r="L674" s="43"/>
      <c r="M674" s="46"/>
      <c r="N674" s="42"/>
      <c r="O674" s="47"/>
    </row>
    <row r="675" spans="1:43" x14ac:dyDescent="0.55000000000000004">
      <c r="A675" s="42"/>
      <c r="B675" s="53"/>
      <c r="H675" s="58"/>
      <c r="I675" s="43"/>
      <c r="J675" s="43"/>
      <c r="K675" s="43"/>
      <c r="L675" s="43"/>
      <c r="M675" s="46"/>
      <c r="N675" s="42"/>
      <c r="O675" s="47"/>
    </row>
    <row r="676" spans="1:43" x14ac:dyDescent="0.55000000000000004">
      <c r="A676" s="42"/>
      <c r="B676" s="53"/>
      <c r="H676" s="58"/>
      <c r="I676" s="43"/>
      <c r="J676" s="43"/>
      <c r="K676" s="43"/>
      <c r="L676" s="43"/>
      <c r="M676" s="46"/>
      <c r="N676" s="42"/>
      <c r="O676" s="47"/>
    </row>
    <row r="677" spans="1:43" s="51" customFormat="1" x14ac:dyDescent="0.55000000000000004">
      <c r="A677" s="42"/>
      <c r="B677" s="53"/>
      <c r="C677" s="61"/>
      <c r="D677" s="62"/>
      <c r="E677" s="62"/>
      <c r="F677" s="62"/>
      <c r="G677" s="62"/>
      <c r="H677" s="58"/>
      <c r="I677" s="43"/>
      <c r="J677" s="43"/>
      <c r="K677" s="43"/>
      <c r="L677" s="43"/>
      <c r="M677" s="46"/>
      <c r="N677" s="42"/>
      <c r="O677" s="47"/>
      <c r="Q677" s="3"/>
      <c r="R677" s="13"/>
      <c r="S677" s="13"/>
      <c r="T677" s="13"/>
      <c r="U677" s="13"/>
      <c r="V677" s="1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s="51" customFormat="1" x14ac:dyDescent="0.55000000000000004">
      <c r="A678" s="42"/>
      <c r="B678" s="53"/>
      <c r="C678" s="61"/>
      <c r="D678" s="62"/>
      <c r="E678" s="62"/>
      <c r="F678" s="62"/>
      <c r="G678" s="62"/>
      <c r="H678" s="58"/>
      <c r="I678" s="43"/>
      <c r="J678" s="43"/>
      <c r="K678" s="43"/>
      <c r="L678" s="43"/>
      <c r="M678" s="46"/>
      <c r="N678" s="42"/>
      <c r="O678" s="47"/>
      <c r="Q678" s="3"/>
      <c r="R678" s="13"/>
      <c r="S678" s="13"/>
      <c r="T678" s="13"/>
      <c r="U678" s="13"/>
      <c r="V678" s="1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s="51" customFormat="1" x14ac:dyDescent="0.55000000000000004">
      <c r="A679" s="42"/>
      <c r="B679" s="53"/>
      <c r="C679" s="61"/>
      <c r="D679" s="62"/>
      <c r="E679" s="62"/>
      <c r="F679" s="62"/>
      <c r="G679" s="62"/>
      <c r="H679" s="58"/>
      <c r="I679" s="43"/>
      <c r="J679" s="43"/>
      <c r="K679" s="43"/>
      <c r="L679" s="43"/>
      <c r="M679" s="46"/>
      <c r="N679" s="42"/>
      <c r="O679" s="47"/>
      <c r="Q679" s="3"/>
      <c r="R679" s="13"/>
      <c r="S679" s="13"/>
      <c r="T679" s="13"/>
      <c r="U679" s="13"/>
      <c r="V679" s="1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</sheetData>
  <autoFilter ref="A2:AO483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351">
    <cfRule type="duplicateValues" dxfId="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2216-2B3D-4108-A07E-1717136AD788}">
  <dimension ref="A1:F29"/>
  <sheetViews>
    <sheetView workbookViewId="0">
      <selection activeCell="B20" sqref="B20"/>
    </sheetView>
  </sheetViews>
  <sheetFormatPr defaultRowHeight="15" x14ac:dyDescent="0.25"/>
  <cols>
    <col min="2" max="3" width="22.5703125" bestFit="1" customWidth="1"/>
    <col min="5" max="6" width="30.42578125" bestFit="1" customWidth="1"/>
  </cols>
  <sheetData>
    <row r="1" spans="1:6" x14ac:dyDescent="0.25">
      <c r="A1" t="s">
        <v>128</v>
      </c>
      <c r="B1" t="s">
        <v>99</v>
      </c>
      <c r="C1" t="e">
        <f>VLOOKUP(A1,#REF!,2,0)</f>
        <v>#REF!</v>
      </c>
      <c r="D1" t="e">
        <f t="shared" ref="D1:D6" si="0">C1=B1</f>
        <v>#REF!</v>
      </c>
      <c r="E1" t="e">
        <f t="shared" ref="E1:E6" si="1">A1&amp;" "&amp;C1</f>
        <v>#REF!</v>
      </c>
      <c r="F1" t="s">
        <v>157</v>
      </c>
    </row>
    <row r="2" spans="1:6" x14ac:dyDescent="0.25">
      <c r="A2" t="s">
        <v>129</v>
      </c>
      <c r="B2" t="s">
        <v>100</v>
      </c>
      <c r="C2" t="e">
        <f>VLOOKUP(A2,#REF!,2,0)</f>
        <v>#REF!</v>
      </c>
      <c r="D2" t="e">
        <f t="shared" si="0"/>
        <v>#REF!</v>
      </c>
      <c r="E2" t="e">
        <f t="shared" si="1"/>
        <v>#REF!</v>
      </c>
      <c r="F2" t="s">
        <v>158</v>
      </c>
    </row>
    <row r="3" spans="1:6" x14ac:dyDescent="0.25">
      <c r="A3" t="s">
        <v>130</v>
      </c>
      <c r="B3" t="s">
        <v>101</v>
      </c>
      <c r="C3" t="e">
        <f>VLOOKUP(A3,#REF!,2,0)</f>
        <v>#REF!</v>
      </c>
      <c r="D3" t="e">
        <f t="shared" si="0"/>
        <v>#REF!</v>
      </c>
      <c r="E3" t="e">
        <f t="shared" si="1"/>
        <v>#REF!</v>
      </c>
      <c r="F3" t="s">
        <v>159</v>
      </c>
    </row>
    <row r="4" spans="1:6" x14ac:dyDescent="0.25">
      <c r="A4" t="s">
        <v>131</v>
      </c>
      <c r="B4" t="s">
        <v>102</v>
      </c>
      <c r="C4" t="e">
        <f>VLOOKUP(A4,#REF!,2,0)</f>
        <v>#REF!</v>
      </c>
      <c r="D4" t="e">
        <f t="shared" si="0"/>
        <v>#REF!</v>
      </c>
      <c r="E4" t="e">
        <f t="shared" si="1"/>
        <v>#REF!</v>
      </c>
      <c r="F4" t="s">
        <v>160</v>
      </c>
    </row>
    <row r="5" spans="1:6" x14ac:dyDescent="0.25">
      <c r="A5" t="s">
        <v>132</v>
      </c>
      <c r="B5" t="s">
        <v>103</v>
      </c>
      <c r="C5" t="e">
        <f>VLOOKUP(A5,#REF!,2,0)</f>
        <v>#REF!</v>
      </c>
      <c r="D5" t="e">
        <f t="shared" si="0"/>
        <v>#REF!</v>
      </c>
      <c r="E5" t="e">
        <f t="shared" si="1"/>
        <v>#REF!</v>
      </c>
      <c r="F5" t="s">
        <v>161</v>
      </c>
    </row>
    <row r="6" spans="1:6" x14ac:dyDescent="0.25">
      <c r="A6" t="s">
        <v>133</v>
      </c>
      <c r="B6" t="s">
        <v>104</v>
      </c>
      <c r="C6" t="e">
        <f>VLOOKUP(A6,#REF!,2,0)</f>
        <v>#REF!</v>
      </c>
      <c r="D6" t="e">
        <f t="shared" si="0"/>
        <v>#REF!</v>
      </c>
      <c r="E6" t="e">
        <f t="shared" si="1"/>
        <v>#REF!</v>
      </c>
      <c r="F6" t="s">
        <v>162</v>
      </c>
    </row>
    <row r="7" spans="1:6" x14ac:dyDescent="0.25">
      <c r="A7" t="s">
        <v>134</v>
      </c>
      <c r="B7" t="s">
        <v>105</v>
      </c>
      <c r="C7" t="e">
        <f>VLOOKUP(A7,#REF!,2,0)</f>
        <v>#REF!</v>
      </c>
      <c r="D7" t="e">
        <f>C7=B7</f>
        <v>#REF!</v>
      </c>
      <c r="E7" t="e">
        <f>A7&amp;" "&amp;C7</f>
        <v>#REF!</v>
      </c>
      <c r="F7" t="s">
        <v>163</v>
      </c>
    </row>
    <row r="8" spans="1:6" x14ac:dyDescent="0.25">
      <c r="A8" t="s">
        <v>135</v>
      </c>
      <c r="B8" t="s">
        <v>106</v>
      </c>
      <c r="C8" t="e">
        <f>VLOOKUP(A8,#REF!,2,0)</f>
        <v>#REF!</v>
      </c>
      <c r="D8" t="e">
        <f t="shared" ref="D8:D29" si="2">C8=B8</f>
        <v>#REF!</v>
      </c>
      <c r="E8" t="e">
        <f t="shared" ref="E8:E29" si="3">A8&amp;" "&amp;C8</f>
        <v>#REF!</v>
      </c>
      <c r="F8" t="s">
        <v>164</v>
      </c>
    </row>
    <row r="9" spans="1:6" x14ac:dyDescent="0.25">
      <c r="A9" t="s">
        <v>136</v>
      </c>
      <c r="B9" t="s">
        <v>107</v>
      </c>
      <c r="C9" t="e">
        <f>VLOOKUP(A9,#REF!,2,0)</f>
        <v>#REF!</v>
      </c>
      <c r="D9" t="e">
        <f t="shared" si="2"/>
        <v>#REF!</v>
      </c>
      <c r="E9" t="e">
        <f t="shared" si="3"/>
        <v>#REF!</v>
      </c>
      <c r="F9" t="s">
        <v>165</v>
      </c>
    </row>
    <row r="10" spans="1:6" x14ac:dyDescent="0.25">
      <c r="A10" t="s">
        <v>137</v>
      </c>
      <c r="B10" t="s">
        <v>108</v>
      </c>
      <c r="C10" t="e">
        <f>VLOOKUP(A10,#REF!,2,0)</f>
        <v>#REF!</v>
      </c>
      <c r="D10" t="e">
        <f t="shared" si="2"/>
        <v>#REF!</v>
      </c>
      <c r="E10" t="e">
        <f t="shared" si="3"/>
        <v>#REF!</v>
      </c>
      <c r="F10" t="s">
        <v>166</v>
      </c>
    </row>
    <row r="11" spans="1:6" x14ac:dyDescent="0.25">
      <c r="A11" t="s">
        <v>138</v>
      </c>
      <c r="B11" t="s">
        <v>109</v>
      </c>
      <c r="C11" t="e">
        <f>VLOOKUP(A11,#REF!,2,0)</f>
        <v>#REF!</v>
      </c>
      <c r="D11" t="e">
        <f t="shared" si="2"/>
        <v>#REF!</v>
      </c>
      <c r="E11" t="e">
        <f t="shared" si="3"/>
        <v>#REF!</v>
      </c>
      <c r="F11" t="s">
        <v>167</v>
      </c>
    </row>
    <row r="12" spans="1:6" x14ac:dyDescent="0.25">
      <c r="A12" t="s">
        <v>139</v>
      </c>
      <c r="B12" t="s">
        <v>110</v>
      </c>
      <c r="C12" t="e">
        <f>VLOOKUP(A12,#REF!,2,0)</f>
        <v>#REF!</v>
      </c>
      <c r="D12" t="e">
        <f t="shared" si="2"/>
        <v>#REF!</v>
      </c>
      <c r="E12" t="e">
        <f t="shared" si="3"/>
        <v>#REF!</v>
      </c>
      <c r="F12" t="s">
        <v>168</v>
      </c>
    </row>
    <row r="13" spans="1:6" x14ac:dyDescent="0.25">
      <c r="A13" t="s">
        <v>140</v>
      </c>
      <c r="B13" t="s">
        <v>111</v>
      </c>
      <c r="C13" t="e">
        <f>VLOOKUP(A13,#REF!,2,0)</f>
        <v>#REF!</v>
      </c>
      <c r="D13" t="e">
        <f t="shared" si="2"/>
        <v>#REF!</v>
      </c>
      <c r="E13" t="e">
        <f t="shared" si="3"/>
        <v>#REF!</v>
      </c>
      <c r="F13" t="s">
        <v>169</v>
      </c>
    </row>
    <row r="14" spans="1:6" x14ac:dyDescent="0.25">
      <c r="A14" t="s">
        <v>141</v>
      </c>
      <c r="B14" t="s">
        <v>112</v>
      </c>
      <c r="C14" t="e">
        <f>VLOOKUP(A14,#REF!,2,0)</f>
        <v>#REF!</v>
      </c>
      <c r="D14" t="e">
        <f t="shared" si="2"/>
        <v>#REF!</v>
      </c>
      <c r="E14" t="e">
        <f t="shared" si="3"/>
        <v>#REF!</v>
      </c>
      <c r="F14" t="s">
        <v>170</v>
      </c>
    </row>
    <row r="15" spans="1:6" x14ac:dyDescent="0.25">
      <c r="A15" t="s">
        <v>142</v>
      </c>
      <c r="B15" t="s">
        <v>113</v>
      </c>
      <c r="C15" t="e">
        <f>VLOOKUP(A15,#REF!,2,0)</f>
        <v>#REF!</v>
      </c>
      <c r="D15" t="e">
        <f t="shared" si="2"/>
        <v>#REF!</v>
      </c>
      <c r="E15" t="e">
        <f t="shared" si="3"/>
        <v>#REF!</v>
      </c>
      <c r="F15" t="s">
        <v>171</v>
      </c>
    </row>
    <row r="16" spans="1:6" x14ac:dyDescent="0.25">
      <c r="A16" t="s">
        <v>143</v>
      </c>
      <c r="B16" t="s">
        <v>114</v>
      </c>
      <c r="C16" t="e">
        <f>VLOOKUP(A16,#REF!,2,0)</f>
        <v>#REF!</v>
      </c>
      <c r="D16" t="e">
        <f t="shared" si="2"/>
        <v>#REF!</v>
      </c>
      <c r="E16" t="e">
        <f t="shared" si="3"/>
        <v>#REF!</v>
      </c>
      <c r="F16" t="s">
        <v>172</v>
      </c>
    </row>
    <row r="17" spans="1:6" x14ac:dyDescent="0.25">
      <c r="A17" t="s">
        <v>144</v>
      </c>
      <c r="B17" t="s">
        <v>115</v>
      </c>
      <c r="C17" t="e">
        <f>VLOOKUP(A17,#REF!,2,0)</f>
        <v>#REF!</v>
      </c>
      <c r="D17" t="e">
        <f t="shared" si="2"/>
        <v>#REF!</v>
      </c>
      <c r="E17" t="e">
        <f t="shared" si="3"/>
        <v>#REF!</v>
      </c>
      <c r="F17" t="s">
        <v>173</v>
      </c>
    </row>
    <row r="18" spans="1:6" x14ac:dyDescent="0.25">
      <c r="A18" t="s">
        <v>145</v>
      </c>
      <c r="B18" t="s">
        <v>116</v>
      </c>
      <c r="C18" t="e">
        <f>VLOOKUP(A18,#REF!,2,0)</f>
        <v>#REF!</v>
      </c>
      <c r="D18" t="e">
        <f t="shared" si="2"/>
        <v>#REF!</v>
      </c>
      <c r="E18" t="e">
        <f t="shared" si="3"/>
        <v>#REF!</v>
      </c>
      <c r="F18" t="s">
        <v>174</v>
      </c>
    </row>
    <row r="19" spans="1:6" x14ac:dyDescent="0.25">
      <c r="A19" t="s">
        <v>146</v>
      </c>
      <c r="B19" t="s">
        <v>117</v>
      </c>
      <c r="C19" t="e">
        <f>VLOOKUP(A19,#REF!,2,0)</f>
        <v>#REF!</v>
      </c>
      <c r="D19" t="e">
        <f t="shared" si="2"/>
        <v>#REF!</v>
      </c>
      <c r="E19" t="e">
        <f t="shared" si="3"/>
        <v>#REF!</v>
      </c>
      <c r="F19" t="s">
        <v>175</v>
      </c>
    </row>
    <row r="20" spans="1:6" x14ac:dyDescent="0.25">
      <c r="A20" t="s">
        <v>147</v>
      </c>
      <c r="B20" t="s">
        <v>118</v>
      </c>
      <c r="C20" t="e">
        <f>VLOOKUP(A20,#REF!,2,0)</f>
        <v>#REF!</v>
      </c>
      <c r="D20" t="e">
        <f t="shared" si="2"/>
        <v>#REF!</v>
      </c>
      <c r="E20" t="e">
        <f t="shared" si="3"/>
        <v>#REF!</v>
      </c>
      <c r="F20" t="s">
        <v>176</v>
      </c>
    </row>
    <row r="21" spans="1:6" x14ac:dyDescent="0.25">
      <c r="A21" t="s">
        <v>148</v>
      </c>
      <c r="B21" t="s">
        <v>119</v>
      </c>
      <c r="C21" t="e">
        <f>VLOOKUP(A21,#REF!,2,0)</f>
        <v>#REF!</v>
      </c>
      <c r="D21" t="e">
        <f t="shared" si="2"/>
        <v>#REF!</v>
      </c>
      <c r="E21" t="e">
        <f t="shared" si="3"/>
        <v>#REF!</v>
      </c>
      <c r="F21" t="s">
        <v>177</v>
      </c>
    </row>
    <row r="22" spans="1:6" x14ac:dyDescent="0.25">
      <c r="A22" t="s">
        <v>149</v>
      </c>
      <c r="B22" t="s">
        <v>120</v>
      </c>
      <c r="C22" t="e">
        <f>VLOOKUP(A22,#REF!,2,0)</f>
        <v>#REF!</v>
      </c>
      <c r="D22" t="e">
        <f t="shared" si="2"/>
        <v>#REF!</v>
      </c>
      <c r="E22" t="e">
        <f t="shared" si="3"/>
        <v>#REF!</v>
      </c>
      <c r="F22" t="s">
        <v>178</v>
      </c>
    </row>
    <row r="23" spans="1:6" x14ac:dyDescent="0.25">
      <c r="A23" t="s">
        <v>150</v>
      </c>
      <c r="B23" t="s">
        <v>121</v>
      </c>
      <c r="C23" t="e">
        <f>VLOOKUP(A23,#REF!,2,0)</f>
        <v>#REF!</v>
      </c>
      <c r="D23" t="e">
        <f t="shared" si="2"/>
        <v>#REF!</v>
      </c>
      <c r="E23" t="e">
        <f t="shared" si="3"/>
        <v>#REF!</v>
      </c>
      <c r="F23" t="s">
        <v>179</v>
      </c>
    </row>
    <row r="24" spans="1:6" x14ac:dyDescent="0.25">
      <c r="A24" t="s">
        <v>151</v>
      </c>
      <c r="B24" t="s">
        <v>122</v>
      </c>
      <c r="C24" t="e">
        <f>VLOOKUP(A24,#REF!,2,0)</f>
        <v>#REF!</v>
      </c>
      <c r="D24" t="e">
        <f t="shared" si="2"/>
        <v>#REF!</v>
      </c>
      <c r="E24" t="e">
        <f t="shared" si="3"/>
        <v>#REF!</v>
      </c>
      <c r="F24" t="s">
        <v>180</v>
      </c>
    </row>
    <row r="25" spans="1:6" x14ac:dyDescent="0.25">
      <c r="A25" t="s">
        <v>152</v>
      </c>
      <c r="B25" t="s">
        <v>123</v>
      </c>
      <c r="C25" t="e">
        <f>VLOOKUP(A25,#REF!,2,0)</f>
        <v>#REF!</v>
      </c>
      <c r="D25" t="e">
        <f t="shared" si="2"/>
        <v>#REF!</v>
      </c>
      <c r="E25" t="e">
        <f t="shared" si="3"/>
        <v>#REF!</v>
      </c>
      <c r="F25" t="s">
        <v>181</v>
      </c>
    </row>
    <row r="26" spans="1:6" x14ac:dyDescent="0.25">
      <c r="A26" t="s">
        <v>153</v>
      </c>
      <c r="B26" t="s">
        <v>124</v>
      </c>
      <c r="C26" t="e">
        <f>VLOOKUP(A26,#REF!,2,0)</f>
        <v>#REF!</v>
      </c>
      <c r="D26" t="e">
        <f t="shared" si="2"/>
        <v>#REF!</v>
      </c>
      <c r="E26" t="e">
        <f t="shared" si="3"/>
        <v>#REF!</v>
      </c>
      <c r="F26" t="s">
        <v>182</v>
      </c>
    </row>
    <row r="27" spans="1:6" x14ac:dyDescent="0.25">
      <c r="A27" t="s">
        <v>154</v>
      </c>
      <c r="B27" t="s">
        <v>125</v>
      </c>
      <c r="C27" t="e">
        <f>VLOOKUP(A27,#REF!,2,0)</f>
        <v>#REF!</v>
      </c>
      <c r="D27" t="e">
        <f t="shared" si="2"/>
        <v>#REF!</v>
      </c>
      <c r="E27" t="e">
        <f t="shared" si="3"/>
        <v>#REF!</v>
      </c>
      <c r="F27" t="s">
        <v>183</v>
      </c>
    </row>
    <row r="28" spans="1:6" x14ac:dyDescent="0.25">
      <c r="A28" t="s">
        <v>155</v>
      </c>
      <c r="B28" t="s">
        <v>126</v>
      </c>
      <c r="C28" t="e">
        <f>VLOOKUP(A28,#REF!,2,0)</f>
        <v>#REF!</v>
      </c>
      <c r="D28" t="e">
        <f t="shared" si="2"/>
        <v>#REF!</v>
      </c>
      <c r="E28" t="e">
        <f t="shared" si="3"/>
        <v>#REF!</v>
      </c>
      <c r="F28" t="s">
        <v>184</v>
      </c>
    </row>
    <row r="29" spans="1:6" x14ac:dyDescent="0.25">
      <c r="A29" t="s">
        <v>156</v>
      </c>
      <c r="B29" t="s">
        <v>127</v>
      </c>
      <c r="C29" t="e">
        <f>VLOOKUP(A29,#REF!,2,0)</f>
        <v>#REF!</v>
      </c>
      <c r="D29" t="e">
        <f t="shared" si="2"/>
        <v>#REF!</v>
      </c>
      <c r="E29" t="e">
        <f t="shared" si="3"/>
        <v>#REF!</v>
      </c>
      <c r="F29" t="s">
        <v>185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8089-B551-4EC2-92F3-5542A6212512}">
  <sheetPr>
    <pageSetUpPr fitToPage="1"/>
  </sheetPr>
  <dimension ref="A1:AP380"/>
  <sheetViews>
    <sheetView zoomScale="85" zoomScaleNormal="85" workbookViewId="0">
      <selection activeCell="E13" sqref="E1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9" customWidth="1"/>
    <col min="4" max="6" width="11.140625" style="70" customWidth="1"/>
    <col min="7" max="7" width="12.7109375" style="67" customWidth="1"/>
    <col min="8" max="8" width="11.85546875" style="68" customWidth="1"/>
    <col min="9" max="9" width="10.140625" style="68" bestFit="1" customWidth="1"/>
    <col min="10" max="10" width="10.140625" style="75" bestFit="1" customWidth="1"/>
    <col min="11" max="11" width="8.140625" style="82" bestFit="1" customWidth="1"/>
    <col min="12" max="12" width="56.42578125" style="48" customWidth="1"/>
    <col min="13" max="13" width="12.85546875" style="51" bestFit="1" customWidth="1"/>
    <col min="14" max="14" width="10.5703125" style="3" bestFit="1" customWidth="1"/>
    <col min="15" max="15" width="9.140625" style="13"/>
    <col min="16" max="19" width="0" style="13" hidden="1" customWidth="1"/>
    <col min="20" max="20" width="10.140625" style="3" hidden="1" customWidth="1"/>
    <col min="21" max="21" width="9.140625" style="3"/>
    <col min="22" max="23" width="2.42578125" style="3" customWidth="1"/>
    <col min="24" max="24" width="9.140625" style="3"/>
    <col min="25" max="26" width="2.42578125" style="3" customWidth="1"/>
    <col min="27" max="27" width="9.140625" style="3"/>
    <col min="28" max="29" width="2.42578125" style="3" customWidth="1"/>
    <col min="30" max="30" width="9.140625" style="3"/>
    <col min="31" max="32" width="2.42578125" style="3" customWidth="1"/>
    <col min="33" max="33" width="9.140625" style="3"/>
    <col min="34" max="35" width="2.42578125" style="3" customWidth="1"/>
    <col min="36" max="36" width="9.140625" style="3"/>
    <col min="37" max="37" width="9.5703125" style="3" bestFit="1" customWidth="1"/>
    <col min="38" max="38" width="9.140625" style="3"/>
    <col min="39" max="39" width="9.5703125" style="3" bestFit="1" customWidth="1"/>
    <col min="40" max="16384" width="9.140625" style="3"/>
  </cols>
  <sheetData>
    <row r="1" spans="1:42" ht="24" customHeight="1" x14ac:dyDescent="0.55000000000000004">
      <c r="A1" s="162" t="s">
        <v>54</v>
      </c>
      <c r="B1" s="172" t="s">
        <v>55</v>
      </c>
      <c r="C1" s="182"/>
      <c r="D1" s="183"/>
      <c r="E1" s="183"/>
      <c r="F1" s="183"/>
      <c r="G1" s="183"/>
      <c r="H1" s="183"/>
      <c r="I1" s="183"/>
      <c r="J1" s="183"/>
      <c r="K1" s="172" t="s">
        <v>56</v>
      </c>
      <c r="L1" s="186" t="s">
        <v>57</v>
      </c>
      <c r="M1" s="160" t="s">
        <v>58</v>
      </c>
      <c r="N1" s="177" t="s">
        <v>59</v>
      </c>
      <c r="O1" s="179" t="s">
        <v>60</v>
      </c>
      <c r="P1" s="179" t="s">
        <v>61</v>
      </c>
      <c r="Q1" s="180" t="s">
        <v>62</v>
      </c>
      <c r="R1" s="176" t="s">
        <v>63</v>
      </c>
      <c r="S1" s="176" t="s">
        <v>64</v>
      </c>
      <c r="T1" s="176" t="s">
        <v>65</v>
      </c>
      <c r="AK1" s="3">
        <v>1961</v>
      </c>
    </row>
    <row r="2" spans="1:42" ht="24.75" customHeight="1" thickBot="1" x14ac:dyDescent="0.6">
      <c r="A2" s="181"/>
      <c r="B2" s="173"/>
      <c r="C2" s="184"/>
      <c r="D2" s="185"/>
      <c r="E2" s="185"/>
      <c r="F2" s="185"/>
      <c r="G2" s="185"/>
      <c r="H2" s="185"/>
      <c r="I2" s="185"/>
      <c r="J2" s="185"/>
      <c r="K2" s="173"/>
      <c r="L2" s="187"/>
      <c r="M2" s="161"/>
      <c r="N2" s="178"/>
      <c r="O2" s="179"/>
      <c r="P2" s="179"/>
      <c r="Q2" s="180"/>
      <c r="R2" s="176"/>
      <c r="S2" s="176"/>
      <c r="T2" s="176"/>
      <c r="U2" s="3">
        <v>1000</v>
      </c>
      <c r="AK2" s="3">
        <f>AK1/3600</f>
        <v>0.54472222222222222</v>
      </c>
    </row>
    <row r="3" spans="1:42" ht="22.5" customHeight="1" x14ac:dyDescent="0.55000000000000004">
      <c r="A3" s="5"/>
      <c r="B3" s="52" t="s">
        <v>66</v>
      </c>
      <c r="C3" s="63"/>
      <c r="D3" s="64"/>
      <c r="E3" s="64"/>
      <c r="F3" s="66"/>
      <c r="G3" s="65"/>
      <c r="H3" s="66"/>
      <c r="I3" s="66"/>
      <c r="J3" s="73"/>
      <c r="K3" s="8"/>
      <c r="L3" s="9"/>
      <c r="M3" s="10"/>
      <c r="N3" s="11"/>
      <c r="O3" s="43"/>
    </row>
    <row r="4" spans="1:42" ht="22.5" customHeight="1" x14ac:dyDescent="0.55000000000000004">
      <c r="A4" s="99"/>
      <c r="B4" s="84"/>
      <c r="C4" s="63"/>
      <c r="D4" s="64"/>
      <c r="E4" s="64"/>
      <c r="F4" s="66"/>
      <c r="G4" s="65"/>
      <c r="H4" s="66"/>
      <c r="I4" s="66"/>
      <c r="J4" s="73"/>
      <c r="K4" s="8"/>
      <c r="L4" s="9"/>
      <c r="M4" s="10"/>
      <c r="N4" s="11"/>
      <c r="O4" s="43"/>
    </row>
    <row r="5" spans="1:42" ht="22.5" customHeight="1" x14ac:dyDescent="0.55000000000000004">
      <c r="A5" s="5"/>
      <c r="B5" s="52"/>
      <c r="C5" s="63">
        <v>37000200</v>
      </c>
      <c r="D5" s="64"/>
      <c r="E5" s="65"/>
      <c r="F5" s="66"/>
      <c r="G5" s="66"/>
      <c r="H5" s="66"/>
      <c r="I5" s="66"/>
      <c r="J5" s="73"/>
      <c r="K5" s="8"/>
      <c r="L5" s="9" t="s">
        <v>82</v>
      </c>
      <c r="M5" s="10"/>
      <c r="N5" s="11"/>
      <c r="O5" s="43"/>
      <c r="S5" s="14"/>
      <c r="AN5" s="3" t="s">
        <v>89</v>
      </c>
      <c r="AO5" s="3" t="s">
        <v>90</v>
      </c>
    </row>
    <row r="6" spans="1:42" ht="22.5" customHeight="1" x14ac:dyDescent="0.55000000000000004">
      <c r="A6" s="99"/>
      <c r="B6" s="84" t="s">
        <v>66</v>
      </c>
      <c r="C6" s="103"/>
      <c r="D6" s="89">
        <v>30021488</v>
      </c>
      <c r="E6" s="64"/>
      <c r="F6" s="66"/>
      <c r="G6" s="66"/>
      <c r="H6" s="66"/>
      <c r="I6" s="66"/>
      <c r="J6" s="73"/>
      <c r="K6" s="8"/>
      <c r="L6" s="9" t="s">
        <v>70</v>
      </c>
      <c r="M6" s="10">
        <v>1</v>
      </c>
      <c r="N6" s="11" t="s">
        <v>71</v>
      </c>
      <c r="O6" s="43">
        <v>37.5</v>
      </c>
      <c r="S6" s="14"/>
      <c r="U6" s="100">
        <f>$U$2/(3600/O6)</f>
        <v>10.416666666666666</v>
      </c>
      <c r="X6" s="100">
        <f>U6</f>
        <v>10.416666666666666</v>
      </c>
      <c r="AA6" s="100">
        <f>X6</f>
        <v>10.416666666666666</v>
      </c>
      <c r="AD6" s="100">
        <f>AA6</f>
        <v>10.416666666666666</v>
      </c>
      <c r="AG6" s="100">
        <f>AD6</f>
        <v>10.416666666666666</v>
      </c>
      <c r="AJ6" s="100">
        <f>AG6</f>
        <v>10.416666666666666</v>
      </c>
      <c r="AK6" s="98">
        <f>O6*$AK$2</f>
        <v>20.427083333333332</v>
      </c>
      <c r="AL6" s="101">
        <f>M7*O7</f>
        <v>140.44411795400001</v>
      </c>
      <c r="AM6" s="101">
        <f>AL6+AK6</f>
        <v>160.87120128733335</v>
      </c>
      <c r="AN6" s="3">
        <v>178</v>
      </c>
      <c r="AO6" s="3">
        <v>1.28</v>
      </c>
      <c r="AP6" s="3">
        <f>SUM(AN6:AO6)</f>
        <v>179.28</v>
      </c>
    </row>
    <row r="7" spans="1:42" ht="22.5" customHeight="1" x14ac:dyDescent="0.55000000000000004">
      <c r="A7" s="99"/>
      <c r="B7" s="52" t="s">
        <v>66</v>
      </c>
      <c r="C7" s="103"/>
      <c r="D7" s="64"/>
      <c r="E7" s="64">
        <v>10028388</v>
      </c>
      <c r="F7" s="66"/>
      <c r="G7" s="66"/>
      <c r="H7" s="66"/>
      <c r="I7" s="66"/>
      <c r="J7" s="73"/>
      <c r="K7" s="8"/>
      <c r="L7" s="9" t="s">
        <v>68</v>
      </c>
      <c r="M7" s="10">
        <v>4.6659175399999997</v>
      </c>
      <c r="N7" s="11"/>
      <c r="O7" s="43">
        <v>30.1</v>
      </c>
      <c r="S7" s="14"/>
      <c r="U7" s="100"/>
    </row>
    <row r="8" spans="1:42" ht="22.5" customHeight="1" x14ac:dyDescent="0.55000000000000004">
      <c r="A8" s="5"/>
      <c r="B8" s="52"/>
      <c r="C8" s="63">
        <v>37000201</v>
      </c>
      <c r="D8" s="66"/>
      <c r="E8" s="64"/>
      <c r="F8" s="64"/>
      <c r="G8" s="65"/>
      <c r="H8" s="66"/>
      <c r="I8" s="66"/>
      <c r="J8" s="73"/>
      <c r="K8" s="8"/>
      <c r="L8" s="9" t="s">
        <v>83</v>
      </c>
      <c r="M8" s="10"/>
      <c r="N8" s="11"/>
      <c r="O8" s="43"/>
    </row>
    <row r="9" spans="1:42" ht="22.5" customHeight="1" x14ac:dyDescent="0.55000000000000004">
      <c r="A9" s="5"/>
      <c r="B9" s="52" t="s">
        <v>66</v>
      </c>
      <c r="C9" s="103"/>
      <c r="D9" s="89">
        <v>30021489</v>
      </c>
      <c r="E9" s="64"/>
      <c r="F9" s="66"/>
      <c r="G9" s="66"/>
      <c r="H9" s="66"/>
      <c r="I9" s="66"/>
      <c r="J9" s="73"/>
      <c r="K9" s="8"/>
      <c r="L9" s="9" t="s">
        <v>69</v>
      </c>
      <c r="M9" s="10">
        <v>1</v>
      </c>
      <c r="N9" s="11" t="s">
        <v>71</v>
      </c>
      <c r="O9" s="12">
        <v>48.75</v>
      </c>
      <c r="S9" s="14"/>
      <c r="U9" s="100">
        <f>$U$2/(3600/O9)</f>
        <v>13.541666666666668</v>
      </c>
      <c r="X9" s="100">
        <f>U9</f>
        <v>13.541666666666668</v>
      </c>
      <c r="Y9" s="100"/>
      <c r="Z9" s="100"/>
      <c r="AA9" s="100">
        <f>X9</f>
        <v>13.541666666666668</v>
      </c>
      <c r="AB9" s="100"/>
      <c r="AC9" s="100"/>
      <c r="AD9" s="100">
        <f>AA9</f>
        <v>13.541666666666668</v>
      </c>
      <c r="AE9" s="100"/>
      <c r="AF9" s="100"/>
      <c r="AG9" s="100">
        <f>AD9</f>
        <v>13.541666666666668</v>
      </c>
      <c r="AH9" s="100"/>
      <c r="AI9" s="100"/>
      <c r="AJ9" s="100">
        <f>AG9</f>
        <v>13.541666666666668</v>
      </c>
      <c r="AK9" s="98">
        <f>O9*$AK$2</f>
        <v>26.555208333333333</v>
      </c>
      <c r="AL9" s="102">
        <f>M10*O10</f>
        <v>140.44411795400001</v>
      </c>
      <c r="AM9" s="100">
        <f>AL9+AK9</f>
        <v>166.99932628733333</v>
      </c>
      <c r="AN9" s="3">
        <v>181</v>
      </c>
      <c r="AO9" s="3">
        <v>1.28</v>
      </c>
      <c r="AP9" s="3">
        <f>SUM(AN9:AO9)</f>
        <v>182.28</v>
      </c>
    </row>
    <row r="10" spans="1:42" ht="22.5" customHeight="1" x14ac:dyDescent="0.55000000000000004">
      <c r="A10" s="5"/>
      <c r="B10" s="52" t="s">
        <v>66</v>
      </c>
      <c r="C10" s="103"/>
      <c r="D10" s="64"/>
      <c r="E10" s="64">
        <v>10028388</v>
      </c>
      <c r="F10" s="66"/>
      <c r="G10" s="66"/>
      <c r="H10" s="66"/>
      <c r="I10" s="66"/>
      <c r="J10" s="73"/>
      <c r="K10" s="8"/>
      <c r="L10" s="9" t="s">
        <v>68</v>
      </c>
      <c r="M10" s="10">
        <v>4.6659175399999997</v>
      </c>
      <c r="N10" s="11"/>
      <c r="O10" s="43">
        <v>30.1</v>
      </c>
      <c r="S10" s="14"/>
      <c r="U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L10" s="102"/>
      <c r="AM10" s="100"/>
    </row>
    <row r="11" spans="1:42" ht="22.5" customHeight="1" x14ac:dyDescent="0.55000000000000004">
      <c r="A11" s="5"/>
      <c r="B11" s="52" t="s">
        <v>66</v>
      </c>
      <c r="C11" s="63">
        <v>37000202</v>
      </c>
      <c r="D11" s="64"/>
      <c r="E11" s="64"/>
      <c r="F11" s="64"/>
      <c r="G11" s="65"/>
      <c r="H11" s="66"/>
      <c r="I11" s="66"/>
      <c r="J11" s="73"/>
      <c r="K11" s="8"/>
      <c r="L11" s="9" t="s">
        <v>78</v>
      </c>
      <c r="M11" s="10"/>
      <c r="N11" s="11"/>
      <c r="O11" s="43"/>
    </row>
    <row r="12" spans="1:42" ht="22.5" customHeight="1" x14ac:dyDescent="0.55000000000000004">
      <c r="A12" s="5"/>
      <c r="B12" s="52" t="s">
        <v>66</v>
      </c>
      <c r="C12" s="103"/>
      <c r="D12" s="89">
        <v>30021490</v>
      </c>
      <c r="E12" s="64"/>
      <c r="F12" s="66"/>
      <c r="G12" s="66"/>
      <c r="H12" s="66"/>
      <c r="I12" s="66"/>
      <c r="J12" s="73"/>
      <c r="K12" s="8"/>
      <c r="L12" s="9" t="s">
        <v>87</v>
      </c>
      <c r="M12" s="10">
        <v>1</v>
      </c>
      <c r="N12" s="11" t="s">
        <v>71</v>
      </c>
      <c r="O12" s="43">
        <v>7.2564102564102564</v>
      </c>
      <c r="S12" s="14"/>
      <c r="U12" s="100">
        <f>$U$2/(3600/O12)</f>
        <v>2.0156695156695155</v>
      </c>
      <c r="X12" s="100">
        <f>U12</f>
        <v>2.0156695156695155</v>
      </c>
      <c r="Y12" s="100"/>
      <c r="Z12" s="100"/>
      <c r="AA12" s="100">
        <f>X12</f>
        <v>2.0156695156695155</v>
      </c>
      <c r="AB12" s="100"/>
      <c r="AC12" s="100"/>
      <c r="AD12" s="100">
        <f>AA12</f>
        <v>2.0156695156695155</v>
      </c>
      <c r="AE12" s="100"/>
      <c r="AF12" s="100"/>
      <c r="AG12" s="100">
        <f>AD12</f>
        <v>2.0156695156695155</v>
      </c>
      <c r="AH12" s="100"/>
      <c r="AI12" s="100"/>
      <c r="AJ12" s="100">
        <f>AG12</f>
        <v>2.0156695156695155</v>
      </c>
      <c r="AK12" s="98">
        <f>O12*$AK$2</f>
        <v>3.9527279202279204</v>
      </c>
      <c r="AL12" s="102">
        <f>M13*O13</f>
        <v>12.771453779358973</v>
      </c>
      <c r="AM12" s="100">
        <f>AL12+AK12</f>
        <v>16.724181699586893</v>
      </c>
      <c r="AN12" s="3">
        <v>19</v>
      </c>
      <c r="AO12" s="3">
        <v>2.5535999999999999</v>
      </c>
      <c r="AP12" s="3">
        <f>SUM(AN12:AO12)</f>
        <v>21.553599999999999</v>
      </c>
    </row>
    <row r="13" spans="1:42" ht="22.5" customHeight="1" x14ac:dyDescent="0.55000000000000004">
      <c r="A13" s="5"/>
      <c r="B13" s="52" t="s">
        <v>66</v>
      </c>
      <c r="C13" s="103"/>
      <c r="D13" s="64"/>
      <c r="E13" s="64">
        <v>10028387</v>
      </c>
      <c r="F13" s="66"/>
      <c r="G13" s="66"/>
      <c r="H13" s="66"/>
      <c r="I13" s="66"/>
      <c r="J13" s="73"/>
      <c r="K13" s="8"/>
      <c r="L13" s="9" t="s">
        <v>67</v>
      </c>
      <c r="M13" s="10">
        <v>0.41873618948717944</v>
      </c>
      <c r="N13" s="11"/>
      <c r="O13" s="43">
        <v>30.5</v>
      </c>
      <c r="U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L13" s="102"/>
      <c r="AM13" s="100"/>
    </row>
    <row r="14" spans="1:42" ht="22.5" customHeight="1" x14ac:dyDescent="0.55000000000000004">
      <c r="A14" s="5"/>
      <c r="B14" s="52"/>
      <c r="C14" s="63">
        <v>37000203</v>
      </c>
      <c r="D14" s="64"/>
      <c r="E14" s="64"/>
      <c r="F14" s="64"/>
      <c r="G14" s="65"/>
      <c r="H14" s="66"/>
      <c r="I14" s="66"/>
      <c r="J14" s="73"/>
      <c r="K14" s="8"/>
      <c r="L14" s="9" t="s">
        <v>79</v>
      </c>
      <c r="M14" s="10"/>
      <c r="N14" s="11"/>
      <c r="O14" s="43"/>
      <c r="S14" s="14"/>
    </row>
    <row r="15" spans="1:42" ht="22.5" customHeight="1" x14ac:dyDescent="0.55000000000000004">
      <c r="A15" s="5"/>
      <c r="B15" s="52" t="s">
        <v>66</v>
      </c>
      <c r="C15" s="103"/>
      <c r="D15" s="89">
        <v>30021491</v>
      </c>
      <c r="E15" s="64"/>
      <c r="F15" s="66"/>
      <c r="G15" s="66"/>
      <c r="H15" s="66"/>
      <c r="I15" s="66"/>
      <c r="J15" s="73"/>
      <c r="K15" s="8"/>
      <c r="L15" s="9" t="s">
        <v>86</v>
      </c>
      <c r="M15" s="10">
        <v>1</v>
      </c>
      <c r="N15" s="11" t="s">
        <v>71</v>
      </c>
      <c r="O15" s="12">
        <v>10.666666666666666</v>
      </c>
      <c r="U15" s="100">
        <f>$U$2/(3600/O15)</f>
        <v>2.9629629629629628</v>
      </c>
      <c r="X15" s="100">
        <f>U15</f>
        <v>2.9629629629629628</v>
      </c>
      <c r="Y15" s="100"/>
      <c r="Z15" s="100"/>
      <c r="AA15" s="100">
        <f>X15</f>
        <v>2.9629629629629628</v>
      </c>
      <c r="AB15" s="100"/>
      <c r="AC15" s="100"/>
      <c r="AD15" s="100">
        <f>AA15</f>
        <v>2.9629629629629628</v>
      </c>
      <c r="AE15" s="100"/>
      <c r="AF15" s="100"/>
      <c r="AG15" s="100">
        <f>AD15</f>
        <v>2.9629629629629628</v>
      </c>
      <c r="AH15" s="100"/>
      <c r="AI15" s="100"/>
      <c r="AJ15" s="100">
        <f>AG15</f>
        <v>2.9629629629629628</v>
      </c>
      <c r="AK15" s="98">
        <f>O15*$AK$2</f>
        <v>5.8103703703703697</v>
      </c>
      <c r="AL15" s="102">
        <f>M16*O16</f>
        <v>23.718414161666665</v>
      </c>
      <c r="AM15" s="100">
        <f>AL15+AK15</f>
        <v>29.528784532037037</v>
      </c>
      <c r="AN15" s="3">
        <v>31</v>
      </c>
      <c r="AO15" s="3">
        <v>2.5535999999999999</v>
      </c>
      <c r="AP15" s="3">
        <f>SUM(AN15:AO15)</f>
        <v>33.553600000000003</v>
      </c>
    </row>
    <row r="16" spans="1:42" ht="22.5" customHeight="1" x14ac:dyDescent="0.55000000000000004">
      <c r="A16" s="5"/>
      <c r="B16" s="52" t="s">
        <v>66</v>
      </c>
      <c r="C16" s="103"/>
      <c r="D16" s="64"/>
      <c r="E16" s="64">
        <v>10028387</v>
      </c>
      <c r="F16" s="66"/>
      <c r="G16" s="66"/>
      <c r="H16" s="66"/>
      <c r="I16" s="66"/>
      <c r="J16" s="73"/>
      <c r="K16" s="8"/>
      <c r="L16" s="9" t="s">
        <v>67</v>
      </c>
      <c r="M16" s="10">
        <v>0.77765292333333325</v>
      </c>
      <c r="N16" s="11"/>
      <c r="O16" s="43">
        <v>30.5</v>
      </c>
      <c r="U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L16" s="102"/>
      <c r="AM16" s="100"/>
    </row>
    <row r="17" spans="1:42" ht="22.5" customHeight="1" x14ac:dyDescent="0.55000000000000004">
      <c r="A17" s="5"/>
      <c r="B17" s="52" t="s">
        <v>66</v>
      </c>
      <c r="C17" s="63">
        <v>37000204</v>
      </c>
      <c r="D17" s="66"/>
      <c r="E17" s="64"/>
      <c r="F17" s="64"/>
      <c r="G17" s="65"/>
      <c r="H17" s="66"/>
      <c r="I17" s="66"/>
      <c r="J17" s="73"/>
      <c r="K17" s="8"/>
      <c r="L17" s="9" t="s">
        <v>80</v>
      </c>
      <c r="M17" s="10"/>
      <c r="N17" s="11"/>
      <c r="O17" s="12"/>
    </row>
    <row r="18" spans="1:42" ht="22.5" customHeight="1" x14ac:dyDescent="0.55000000000000004">
      <c r="A18" s="5"/>
      <c r="B18" s="52" t="s">
        <v>66</v>
      </c>
      <c r="C18" s="103"/>
      <c r="D18" s="89">
        <v>30021492</v>
      </c>
      <c r="E18" s="64"/>
      <c r="F18" s="66"/>
      <c r="G18" s="66"/>
      <c r="H18" s="66"/>
      <c r="I18" s="66"/>
      <c r="J18" s="73"/>
      <c r="K18" s="8"/>
      <c r="L18" s="9" t="s">
        <v>85</v>
      </c>
      <c r="M18" s="10">
        <v>1</v>
      </c>
      <c r="N18" s="11" t="s">
        <v>71</v>
      </c>
      <c r="O18" s="12">
        <v>12.153846153846153</v>
      </c>
      <c r="S18" s="14"/>
      <c r="U18" s="100">
        <f>$U$2/(3600/O18)</f>
        <v>3.3760683760683756</v>
      </c>
      <c r="X18" s="100">
        <f>U18</f>
        <v>3.3760683760683756</v>
      </c>
      <c r="Y18" s="100"/>
      <c r="Z18" s="100"/>
      <c r="AA18" s="100">
        <f>X18</f>
        <v>3.3760683760683756</v>
      </c>
      <c r="AB18" s="100"/>
      <c r="AC18" s="100"/>
      <c r="AD18" s="100">
        <f>AA18</f>
        <v>3.3760683760683756</v>
      </c>
      <c r="AE18" s="100"/>
      <c r="AF18" s="100"/>
      <c r="AG18" s="100">
        <f>AD18</f>
        <v>3.3760683760683756</v>
      </c>
      <c r="AH18" s="100"/>
      <c r="AI18" s="100"/>
      <c r="AJ18" s="100">
        <f>AG18</f>
        <v>3.3760683760683756</v>
      </c>
      <c r="AK18" s="98">
        <f>O18*$AK$2</f>
        <v>6.6204700854700853</v>
      </c>
      <c r="AL18" s="102">
        <f>M19*O19</f>
        <v>38.314361338076921</v>
      </c>
      <c r="AM18" s="100">
        <f>AL18+AK18</f>
        <v>44.93483142354701</v>
      </c>
      <c r="AN18" s="3">
        <v>46</v>
      </c>
      <c r="AO18" s="3">
        <v>2.5535999999999999</v>
      </c>
      <c r="AP18" s="3">
        <f>SUM(AN18:AO18)</f>
        <v>48.553600000000003</v>
      </c>
    </row>
    <row r="19" spans="1:42" ht="22.5" customHeight="1" x14ac:dyDescent="0.55000000000000004">
      <c r="A19" s="5"/>
      <c r="B19" s="52" t="s">
        <v>66</v>
      </c>
      <c r="C19" s="103"/>
      <c r="D19" s="64"/>
      <c r="E19" s="64">
        <v>10028387</v>
      </c>
      <c r="F19" s="66"/>
      <c r="G19" s="66"/>
      <c r="H19" s="66"/>
      <c r="I19" s="66"/>
      <c r="J19" s="73"/>
      <c r="K19" s="8"/>
      <c r="L19" s="9" t="s">
        <v>67</v>
      </c>
      <c r="M19" s="10">
        <v>1.2562085684615383</v>
      </c>
      <c r="N19" s="11"/>
      <c r="O19" s="43">
        <v>30.5</v>
      </c>
      <c r="U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L19" s="102"/>
      <c r="AM19" s="100"/>
    </row>
    <row r="20" spans="1:42" ht="22.5" customHeight="1" x14ac:dyDescent="0.55000000000000004">
      <c r="A20" s="5"/>
      <c r="B20" s="52" t="s">
        <v>66</v>
      </c>
      <c r="C20" s="63">
        <v>37000205</v>
      </c>
      <c r="D20" s="64"/>
      <c r="E20" s="64"/>
      <c r="F20" s="64"/>
      <c r="G20" s="65"/>
      <c r="H20" s="66"/>
      <c r="I20" s="66"/>
      <c r="J20" s="73"/>
      <c r="K20" s="8"/>
      <c r="L20" s="9" t="s">
        <v>81</v>
      </c>
      <c r="M20" s="10"/>
      <c r="N20" s="11"/>
      <c r="O20" s="43"/>
    </row>
    <row r="21" spans="1:42" ht="22.5" customHeight="1" x14ac:dyDescent="0.55000000000000004">
      <c r="A21" s="5"/>
      <c r="B21" s="52" t="s">
        <v>66</v>
      </c>
      <c r="C21" s="103"/>
      <c r="D21" s="89">
        <v>30021493</v>
      </c>
      <c r="E21" s="64"/>
      <c r="F21" s="66"/>
      <c r="G21" s="66"/>
      <c r="H21" s="66"/>
      <c r="I21" s="66"/>
      <c r="J21" s="73"/>
      <c r="K21" s="8"/>
      <c r="L21" s="9" t="s">
        <v>88</v>
      </c>
      <c r="M21" s="10">
        <v>1</v>
      </c>
      <c r="N21" s="11" t="s">
        <v>71</v>
      </c>
      <c r="O21" s="43">
        <v>15</v>
      </c>
      <c r="S21" s="14"/>
      <c r="U21" s="100">
        <f>$U$2/(3600/O21)</f>
        <v>4.166666666666667</v>
      </c>
      <c r="X21" s="100">
        <f>U21</f>
        <v>4.166666666666667</v>
      </c>
      <c r="Y21" s="100"/>
      <c r="Z21" s="100"/>
      <c r="AA21" s="100">
        <f>X21</f>
        <v>4.166666666666667</v>
      </c>
      <c r="AB21" s="100"/>
      <c r="AC21" s="100"/>
      <c r="AD21" s="100">
        <f>AA21</f>
        <v>4.166666666666667</v>
      </c>
      <c r="AE21" s="100"/>
      <c r="AF21" s="100"/>
      <c r="AG21" s="100">
        <f>AD21</f>
        <v>4.166666666666667</v>
      </c>
      <c r="AH21" s="100"/>
      <c r="AI21" s="100"/>
      <c r="AJ21" s="100">
        <f>AG21</f>
        <v>4.166666666666667</v>
      </c>
      <c r="AK21" s="98">
        <f>O21*$AK$2</f>
        <v>8.1708333333333325</v>
      </c>
      <c r="AL21" s="102">
        <f>M22*O22</f>
        <v>62.260837174374991</v>
      </c>
      <c r="AM21" s="100">
        <f>AL21+AK21</f>
        <v>70.431670507708318</v>
      </c>
      <c r="AN21" s="3">
        <v>75</v>
      </c>
      <c r="AO21" s="3">
        <v>2.5535999999999999</v>
      </c>
      <c r="AP21" s="3">
        <f>SUM(AN21:AO21)</f>
        <v>77.553600000000003</v>
      </c>
    </row>
    <row r="22" spans="1:42" ht="22.5" customHeight="1" x14ac:dyDescent="0.55000000000000004">
      <c r="A22" s="5"/>
      <c r="B22" s="52" t="s">
        <v>66</v>
      </c>
      <c r="C22" s="103"/>
      <c r="D22" s="64"/>
      <c r="E22" s="64">
        <v>10028387</v>
      </c>
      <c r="F22" s="66"/>
      <c r="G22" s="66"/>
      <c r="H22" s="66"/>
      <c r="I22" s="66"/>
      <c r="J22" s="73"/>
      <c r="K22" s="8"/>
      <c r="L22" s="9" t="s">
        <v>67</v>
      </c>
      <c r="M22" s="10">
        <v>2.0413389237499997</v>
      </c>
      <c r="N22" s="11"/>
      <c r="O22" s="43">
        <v>30.5</v>
      </c>
    </row>
    <row r="23" spans="1:42" ht="22.5" customHeight="1" x14ac:dyDescent="0.55000000000000004">
      <c r="A23" s="5"/>
      <c r="B23" s="52" t="s">
        <v>66</v>
      </c>
      <c r="C23" s="63"/>
      <c r="D23" s="64"/>
      <c r="E23" s="65"/>
      <c r="F23" s="66"/>
      <c r="G23" s="66"/>
      <c r="H23" s="66"/>
      <c r="I23" s="66"/>
      <c r="J23" s="73"/>
      <c r="K23" s="8"/>
      <c r="L23" s="9"/>
      <c r="M23" s="10"/>
      <c r="N23" s="11"/>
      <c r="O23" s="43"/>
      <c r="S23" s="14"/>
    </row>
    <row r="24" spans="1:42" ht="22.5" customHeight="1" x14ac:dyDescent="0.55000000000000004">
      <c r="A24" s="5"/>
      <c r="B24" s="52"/>
      <c r="C24" s="63"/>
      <c r="D24" s="64"/>
      <c r="E24" s="64"/>
      <c r="F24" s="64"/>
      <c r="G24" s="65"/>
      <c r="H24" s="66"/>
      <c r="I24" s="66"/>
      <c r="J24" s="73"/>
      <c r="K24" s="8"/>
      <c r="L24" s="9"/>
      <c r="M24" s="10"/>
      <c r="N24" s="11"/>
      <c r="O24" s="43"/>
      <c r="S24" s="14"/>
    </row>
    <row r="25" spans="1:42" ht="22.5" customHeight="1" x14ac:dyDescent="0.55000000000000004">
      <c r="A25" s="5"/>
      <c r="B25" s="52"/>
      <c r="C25" s="63"/>
      <c r="D25" s="66"/>
      <c r="E25" s="64"/>
      <c r="F25" s="64"/>
      <c r="G25" s="65"/>
      <c r="H25" s="66"/>
      <c r="I25" s="66"/>
      <c r="J25" s="73"/>
      <c r="K25" s="8"/>
      <c r="L25" s="9"/>
      <c r="M25" s="10"/>
      <c r="N25" s="11"/>
      <c r="O25" s="12"/>
      <c r="S25" s="14"/>
    </row>
    <row r="26" spans="1:42" ht="22.5" customHeight="1" x14ac:dyDescent="0.55000000000000004">
      <c r="A26" s="5"/>
      <c r="B26" s="52" t="s">
        <v>66</v>
      </c>
      <c r="C26" s="63"/>
      <c r="D26" s="64"/>
      <c r="E26" s="66"/>
      <c r="F26" s="64"/>
      <c r="G26" s="65"/>
      <c r="H26" s="66"/>
      <c r="I26" s="66"/>
      <c r="J26" s="73"/>
      <c r="K26" s="8"/>
      <c r="L26" s="9"/>
      <c r="M26" s="10"/>
      <c r="N26" s="11"/>
      <c r="O26" s="12"/>
    </row>
    <row r="27" spans="1:42" ht="22.5" customHeight="1" x14ac:dyDescent="0.55000000000000004">
      <c r="A27" s="5"/>
      <c r="B27" s="52" t="s">
        <v>66</v>
      </c>
      <c r="C27" s="63"/>
      <c r="D27" s="64"/>
      <c r="E27" s="64"/>
      <c r="F27" s="66"/>
      <c r="G27" s="65"/>
      <c r="H27" s="66"/>
      <c r="I27" s="66"/>
      <c r="J27" s="73"/>
      <c r="K27" s="8"/>
      <c r="L27" s="9"/>
      <c r="M27" s="10"/>
      <c r="N27" s="11"/>
      <c r="O27" s="43"/>
    </row>
    <row r="28" spans="1:42" ht="22.5" customHeight="1" x14ac:dyDescent="0.55000000000000004">
      <c r="A28" s="5"/>
      <c r="B28" s="52"/>
      <c r="C28" s="63"/>
      <c r="D28" s="64"/>
      <c r="E28" s="64"/>
      <c r="F28" s="66"/>
      <c r="G28" s="65"/>
      <c r="H28" s="66"/>
      <c r="I28" s="66"/>
      <c r="J28" s="73"/>
      <c r="K28" s="8"/>
      <c r="L28" s="9"/>
      <c r="M28" s="10"/>
      <c r="N28" s="11"/>
      <c r="O28" s="43"/>
    </row>
    <row r="29" spans="1:42" ht="22.5" customHeight="1" x14ac:dyDescent="0.55000000000000004">
      <c r="A29" s="5"/>
      <c r="B29" s="52"/>
      <c r="C29" s="63"/>
      <c r="D29" s="66"/>
      <c r="E29" s="64"/>
      <c r="F29" s="66"/>
      <c r="G29" s="65"/>
      <c r="H29" s="66"/>
      <c r="I29" s="66"/>
      <c r="J29" s="73"/>
      <c r="K29" s="8"/>
      <c r="L29" s="9"/>
      <c r="M29" s="10"/>
      <c r="N29" s="11"/>
      <c r="O29" s="43"/>
    </row>
    <row r="30" spans="1:42" ht="22.5" customHeight="1" x14ac:dyDescent="0.55000000000000004">
      <c r="A30" s="5"/>
      <c r="B30" s="52"/>
      <c r="C30" s="63"/>
      <c r="D30" s="64"/>
      <c r="E30" s="66"/>
      <c r="F30" s="64"/>
      <c r="G30" s="65"/>
      <c r="H30" s="66"/>
      <c r="I30" s="66"/>
      <c r="J30" s="73"/>
      <c r="K30" s="8"/>
      <c r="L30" s="9"/>
      <c r="M30" s="10"/>
      <c r="N30" s="11"/>
      <c r="O30" s="43"/>
    </row>
    <row r="31" spans="1:42" ht="22.5" customHeight="1" x14ac:dyDescent="0.55000000000000004">
      <c r="A31" s="5"/>
      <c r="B31" s="52" t="s">
        <v>66</v>
      </c>
      <c r="C31" s="63"/>
      <c r="D31" s="64"/>
      <c r="E31" s="66"/>
      <c r="F31" s="64"/>
      <c r="G31" s="65"/>
      <c r="H31" s="66"/>
      <c r="I31" s="66"/>
      <c r="J31" s="73"/>
      <c r="K31" s="8"/>
      <c r="L31" s="9"/>
      <c r="M31" s="10"/>
      <c r="N31" s="11"/>
      <c r="O31" s="43"/>
      <c r="S31" s="14"/>
    </row>
    <row r="32" spans="1:42" ht="22.5" customHeight="1" x14ac:dyDescent="0.55000000000000004">
      <c r="A32" s="5"/>
      <c r="B32" s="52" t="s">
        <v>66</v>
      </c>
      <c r="C32" s="63"/>
      <c r="D32" s="64"/>
      <c r="E32" s="66"/>
      <c r="F32" s="64"/>
      <c r="G32" s="65"/>
      <c r="H32" s="66"/>
      <c r="I32" s="66"/>
      <c r="J32" s="73"/>
      <c r="K32" s="8"/>
      <c r="L32" s="9"/>
      <c r="M32" s="10"/>
      <c r="N32" s="11"/>
      <c r="O32" s="43"/>
    </row>
    <row r="33" spans="1:19" ht="22.5" customHeight="1" x14ac:dyDescent="0.55000000000000004">
      <c r="A33" s="5"/>
      <c r="B33" s="52" t="s">
        <v>66</v>
      </c>
      <c r="C33" s="63"/>
      <c r="D33" s="64"/>
      <c r="E33" s="64"/>
      <c r="F33" s="64"/>
      <c r="G33" s="65"/>
      <c r="H33" s="66"/>
      <c r="I33" s="66"/>
      <c r="J33" s="73"/>
      <c r="K33" s="8"/>
      <c r="L33" s="9"/>
      <c r="M33" s="10"/>
      <c r="N33" s="11"/>
      <c r="O33" s="43"/>
    </row>
    <row r="34" spans="1:19" ht="22.5" customHeight="1" x14ac:dyDescent="0.55000000000000004">
      <c r="A34" s="5"/>
      <c r="B34" s="52" t="s">
        <v>66</v>
      </c>
      <c r="C34" s="63"/>
      <c r="D34" s="64"/>
      <c r="E34" s="64"/>
      <c r="F34" s="64"/>
      <c r="G34" s="65"/>
      <c r="H34" s="66"/>
      <c r="I34" s="66"/>
      <c r="J34" s="73"/>
      <c r="K34" s="8"/>
      <c r="L34" s="9"/>
      <c r="M34" s="10"/>
      <c r="N34" s="11"/>
      <c r="O34" s="43"/>
    </row>
    <row r="35" spans="1:19" ht="22.5" customHeight="1" x14ac:dyDescent="0.55000000000000004">
      <c r="A35" s="5"/>
      <c r="B35" s="52"/>
      <c r="C35" s="63"/>
      <c r="D35" s="64"/>
      <c r="E35" s="64"/>
      <c r="F35" s="64"/>
      <c r="G35" s="65"/>
      <c r="H35" s="66"/>
      <c r="I35" s="66"/>
      <c r="J35" s="73"/>
      <c r="K35" s="8"/>
      <c r="L35" s="9"/>
      <c r="M35" s="10"/>
      <c r="N35" s="11"/>
      <c r="O35" s="43"/>
      <c r="S35" s="14"/>
    </row>
    <row r="36" spans="1:19" ht="22.5" customHeight="1" x14ac:dyDescent="0.55000000000000004">
      <c r="A36" s="5"/>
      <c r="B36" s="52"/>
      <c r="C36" s="63"/>
      <c r="D36" s="64"/>
      <c r="E36" s="64"/>
      <c r="F36" s="64"/>
      <c r="G36" s="65"/>
      <c r="H36" s="66"/>
      <c r="I36" s="66"/>
      <c r="J36" s="73"/>
      <c r="K36" s="8"/>
      <c r="L36" s="9"/>
      <c r="M36" s="10"/>
      <c r="N36" s="11"/>
      <c r="O36" s="43"/>
      <c r="S36" s="14"/>
    </row>
    <row r="37" spans="1:19" ht="22.5" customHeight="1" x14ac:dyDescent="0.55000000000000004">
      <c r="A37" s="5"/>
      <c r="B37" s="52"/>
      <c r="C37" s="63"/>
      <c r="D37" s="64"/>
      <c r="E37" s="64"/>
      <c r="F37" s="64"/>
      <c r="G37" s="65"/>
      <c r="H37" s="66"/>
      <c r="I37" s="66"/>
      <c r="J37" s="73"/>
      <c r="K37" s="8"/>
      <c r="L37" s="9"/>
      <c r="M37" s="10"/>
      <c r="N37" s="11"/>
      <c r="O37" s="43"/>
    </row>
    <row r="38" spans="1:19" ht="22.5" customHeight="1" x14ac:dyDescent="0.55000000000000004">
      <c r="A38" s="5"/>
      <c r="B38" s="52"/>
      <c r="C38" s="63"/>
      <c r="D38" s="64"/>
      <c r="E38" s="64"/>
      <c r="F38" s="64"/>
      <c r="G38" s="65"/>
      <c r="H38" s="66"/>
      <c r="I38" s="66"/>
      <c r="J38" s="73"/>
      <c r="K38" s="8"/>
      <c r="L38" s="9"/>
      <c r="M38" s="10"/>
      <c r="N38" s="11"/>
      <c r="O38" s="43"/>
    </row>
    <row r="39" spans="1:19" ht="22.5" customHeight="1" x14ac:dyDescent="0.55000000000000004">
      <c r="A39" s="5"/>
      <c r="B39" s="52" t="s">
        <v>66</v>
      </c>
      <c r="C39" s="63"/>
      <c r="D39" s="64"/>
      <c r="E39" s="64"/>
      <c r="F39" s="64"/>
      <c r="G39" s="65"/>
      <c r="H39" s="66"/>
      <c r="I39" s="66"/>
      <c r="J39" s="73"/>
      <c r="K39" s="8"/>
      <c r="L39" s="9"/>
      <c r="M39" s="10"/>
      <c r="N39" s="11"/>
      <c r="O39" s="43"/>
    </row>
    <row r="40" spans="1:19" ht="22.5" customHeight="1" x14ac:dyDescent="0.55000000000000004">
      <c r="A40" s="5"/>
      <c r="B40" s="52" t="s">
        <v>66</v>
      </c>
      <c r="C40" s="63"/>
      <c r="D40" s="64"/>
      <c r="E40" s="64"/>
      <c r="F40" s="64"/>
      <c r="G40" s="65"/>
      <c r="H40" s="66"/>
      <c r="I40" s="66"/>
      <c r="J40" s="73"/>
      <c r="K40" s="8"/>
      <c r="L40" s="9"/>
      <c r="M40" s="10"/>
      <c r="N40" s="11"/>
      <c r="O40" s="43"/>
    </row>
    <row r="41" spans="1:19" ht="22.5" customHeight="1" x14ac:dyDescent="0.55000000000000004">
      <c r="A41" s="5"/>
      <c r="B41" s="52" t="s">
        <v>66</v>
      </c>
      <c r="C41" s="63"/>
      <c r="D41" s="64"/>
      <c r="E41" s="64"/>
      <c r="F41" s="64"/>
      <c r="G41" s="65"/>
      <c r="H41" s="66"/>
      <c r="I41" s="66"/>
      <c r="J41" s="73"/>
      <c r="K41" s="8"/>
      <c r="L41" s="9"/>
      <c r="M41" s="10"/>
      <c r="N41" s="11"/>
      <c r="O41" s="43"/>
    </row>
    <row r="42" spans="1:19" ht="22.5" customHeight="1" x14ac:dyDescent="0.55000000000000004">
      <c r="A42" s="5"/>
      <c r="B42" s="52" t="s">
        <v>66</v>
      </c>
      <c r="C42" s="63"/>
      <c r="D42" s="64"/>
      <c r="E42" s="64"/>
      <c r="F42" s="64"/>
      <c r="G42" s="65"/>
      <c r="H42" s="66"/>
      <c r="I42" s="66"/>
      <c r="J42" s="73"/>
      <c r="K42" s="8"/>
      <c r="L42" s="9"/>
      <c r="M42" s="10"/>
      <c r="N42" s="11"/>
      <c r="O42" s="43"/>
    </row>
    <row r="43" spans="1:19" ht="22.5" customHeight="1" x14ac:dyDescent="0.55000000000000004">
      <c r="A43" s="5"/>
      <c r="B43" s="52" t="s">
        <v>66</v>
      </c>
      <c r="C43" s="63"/>
      <c r="D43" s="64"/>
      <c r="E43" s="64"/>
      <c r="F43" s="64"/>
      <c r="G43" s="65"/>
      <c r="H43" s="66"/>
      <c r="I43" s="66"/>
      <c r="J43" s="73"/>
      <c r="K43" s="8"/>
      <c r="L43" s="9"/>
      <c r="M43" s="10"/>
      <c r="N43" s="11"/>
      <c r="O43" s="43"/>
    </row>
    <row r="44" spans="1:19" ht="22.5" customHeight="1" x14ac:dyDescent="0.55000000000000004">
      <c r="A44" s="5"/>
      <c r="B44" s="52"/>
      <c r="C44" s="63"/>
      <c r="D44" s="64"/>
      <c r="E44" s="64"/>
      <c r="F44" s="64"/>
      <c r="G44" s="65"/>
      <c r="H44" s="66"/>
      <c r="I44" s="66"/>
      <c r="J44" s="73"/>
      <c r="K44" s="8"/>
      <c r="L44" s="9"/>
      <c r="M44" s="10"/>
      <c r="N44" s="11"/>
      <c r="O44" s="43"/>
      <c r="S44" s="14"/>
    </row>
    <row r="45" spans="1:19" ht="22.5" customHeight="1" x14ac:dyDescent="0.55000000000000004">
      <c r="A45" s="5"/>
      <c r="B45" s="52"/>
      <c r="C45" s="63"/>
      <c r="D45" s="64"/>
      <c r="E45" s="64"/>
      <c r="F45" s="64"/>
      <c r="G45" s="65"/>
      <c r="H45" s="66"/>
      <c r="I45" s="66"/>
      <c r="J45" s="73"/>
      <c r="K45" s="8"/>
      <c r="L45" s="9"/>
      <c r="M45" s="10"/>
      <c r="N45" s="11"/>
      <c r="O45" s="43"/>
      <c r="S45" s="14"/>
    </row>
    <row r="46" spans="1:19" ht="22.5" customHeight="1" x14ac:dyDescent="0.55000000000000004">
      <c r="A46" s="5"/>
      <c r="B46" s="52"/>
      <c r="C46" s="63"/>
      <c r="D46" s="64"/>
      <c r="E46" s="64"/>
      <c r="F46" s="64"/>
      <c r="G46" s="65"/>
      <c r="H46" s="66"/>
      <c r="I46" s="66"/>
      <c r="J46" s="73"/>
      <c r="K46" s="8"/>
      <c r="L46" s="9"/>
      <c r="M46" s="10"/>
      <c r="N46" s="11"/>
      <c r="O46" s="43"/>
    </row>
    <row r="47" spans="1:19" ht="22.5" customHeight="1" x14ac:dyDescent="0.55000000000000004">
      <c r="A47" s="5"/>
      <c r="B47" s="52"/>
      <c r="C47" s="63"/>
      <c r="D47" s="64"/>
      <c r="E47" s="64"/>
      <c r="F47" s="64"/>
      <c r="G47" s="65"/>
      <c r="H47" s="66"/>
      <c r="I47" s="66"/>
      <c r="J47" s="73"/>
      <c r="K47" s="8"/>
      <c r="L47" s="9"/>
      <c r="M47" s="10"/>
      <c r="N47" s="11"/>
      <c r="O47" s="43"/>
    </row>
    <row r="48" spans="1:19" ht="22.5" customHeight="1" x14ac:dyDescent="0.55000000000000004">
      <c r="A48" s="5"/>
      <c r="B48" s="52" t="s">
        <v>66</v>
      </c>
      <c r="C48" s="63"/>
      <c r="D48" s="64"/>
      <c r="E48" s="64"/>
      <c r="F48" s="64"/>
      <c r="G48" s="65"/>
      <c r="H48" s="66"/>
      <c r="I48" s="66"/>
      <c r="J48" s="73"/>
      <c r="K48" s="8"/>
      <c r="L48" s="9"/>
      <c r="M48" s="10"/>
      <c r="N48" s="11"/>
      <c r="O48" s="43"/>
    </row>
    <row r="49" spans="1:19" ht="22.5" customHeight="1" x14ac:dyDescent="0.55000000000000004">
      <c r="A49" s="5"/>
      <c r="B49" s="52" t="s">
        <v>66</v>
      </c>
      <c r="C49" s="63"/>
      <c r="D49" s="64"/>
      <c r="E49" s="64"/>
      <c r="F49" s="64"/>
      <c r="G49" s="65"/>
      <c r="H49" s="66"/>
      <c r="I49" s="66"/>
      <c r="J49" s="73"/>
      <c r="K49" s="8"/>
      <c r="L49" s="9"/>
      <c r="M49" s="10"/>
      <c r="N49" s="11"/>
      <c r="O49" s="43"/>
    </row>
    <row r="50" spans="1:19" ht="22.5" customHeight="1" x14ac:dyDescent="0.55000000000000004">
      <c r="A50" s="5"/>
      <c r="B50" s="52" t="s">
        <v>66</v>
      </c>
      <c r="C50" s="63"/>
      <c r="D50" s="64"/>
      <c r="E50" s="64"/>
      <c r="F50" s="64"/>
      <c r="G50" s="65"/>
      <c r="H50" s="66"/>
      <c r="I50" s="66"/>
      <c r="J50" s="73"/>
      <c r="K50" s="8"/>
      <c r="L50" s="9"/>
      <c r="M50" s="10"/>
      <c r="N50" s="11"/>
      <c r="O50" s="43"/>
    </row>
    <row r="51" spans="1:19" ht="22.5" customHeight="1" x14ac:dyDescent="0.55000000000000004">
      <c r="A51" s="5"/>
      <c r="B51" s="52" t="s">
        <v>66</v>
      </c>
      <c r="C51" s="63"/>
      <c r="D51" s="64"/>
      <c r="E51" s="64"/>
      <c r="F51" s="64"/>
      <c r="G51" s="65"/>
      <c r="H51" s="66"/>
      <c r="I51" s="66"/>
      <c r="J51" s="73"/>
      <c r="K51" s="8"/>
      <c r="L51" s="9"/>
      <c r="M51" s="10"/>
      <c r="N51" s="11"/>
      <c r="O51" s="43"/>
    </row>
    <row r="52" spans="1:19" ht="22.5" customHeight="1" x14ac:dyDescent="0.55000000000000004">
      <c r="A52" s="5"/>
      <c r="B52" s="52" t="s">
        <v>66</v>
      </c>
      <c r="C52" s="63"/>
      <c r="D52" s="64"/>
      <c r="E52" s="64"/>
      <c r="F52" s="64"/>
      <c r="G52" s="65"/>
      <c r="H52" s="66"/>
      <c r="I52" s="66"/>
      <c r="J52" s="73"/>
      <c r="K52" s="8"/>
      <c r="L52" s="9"/>
      <c r="M52" s="10"/>
      <c r="N52" s="11"/>
      <c r="O52" s="43"/>
    </row>
    <row r="53" spans="1:19" ht="22.5" customHeight="1" x14ac:dyDescent="0.55000000000000004">
      <c r="A53" s="5"/>
      <c r="B53" s="52"/>
      <c r="C53" s="63"/>
      <c r="D53" s="64"/>
      <c r="E53" s="64"/>
      <c r="F53" s="64"/>
      <c r="G53" s="65"/>
      <c r="H53" s="66"/>
      <c r="I53" s="66"/>
      <c r="J53" s="73"/>
      <c r="K53" s="8"/>
      <c r="L53" s="9"/>
      <c r="M53" s="10"/>
      <c r="N53" s="11"/>
      <c r="O53" s="43"/>
      <c r="S53" s="14"/>
    </row>
    <row r="54" spans="1:19" ht="22.5" customHeight="1" x14ac:dyDescent="0.55000000000000004">
      <c r="A54" s="5"/>
      <c r="B54" s="52"/>
      <c r="C54" s="63"/>
      <c r="D54" s="64"/>
      <c r="E54" s="64"/>
      <c r="F54" s="64"/>
      <c r="G54" s="65"/>
      <c r="H54" s="66"/>
      <c r="I54" s="66"/>
      <c r="J54" s="73"/>
      <c r="K54" s="8"/>
      <c r="L54" s="9"/>
      <c r="M54" s="10"/>
      <c r="N54" s="11"/>
      <c r="O54" s="43"/>
      <c r="S54" s="14"/>
    </row>
    <row r="55" spans="1:19" ht="22.5" customHeight="1" x14ac:dyDescent="0.55000000000000004">
      <c r="A55" s="5"/>
      <c r="B55" s="52"/>
      <c r="C55" s="63"/>
      <c r="D55" s="64"/>
      <c r="E55" s="64"/>
      <c r="F55" s="64"/>
      <c r="G55" s="65"/>
      <c r="H55" s="66"/>
      <c r="I55" s="66"/>
      <c r="J55" s="73"/>
      <c r="K55" s="8"/>
      <c r="L55" s="9"/>
      <c r="M55" s="10"/>
      <c r="N55" s="11"/>
      <c r="O55" s="43"/>
    </row>
    <row r="56" spans="1:19" ht="22.5" customHeight="1" x14ac:dyDescent="0.55000000000000004">
      <c r="A56" s="5"/>
      <c r="B56" s="52"/>
      <c r="C56" s="63"/>
      <c r="D56" s="64"/>
      <c r="E56" s="64"/>
      <c r="F56" s="64"/>
      <c r="G56" s="65"/>
      <c r="H56" s="66"/>
      <c r="I56" s="66"/>
      <c r="J56" s="73"/>
      <c r="K56" s="8"/>
      <c r="L56" s="9"/>
      <c r="M56" s="10"/>
      <c r="N56" s="11"/>
      <c r="O56" s="43"/>
    </row>
    <row r="57" spans="1:19" ht="22.5" customHeight="1" x14ac:dyDescent="0.55000000000000004">
      <c r="A57" s="5"/>
      <c r="B57" s="52" t="s">
        <v>66</v>
      </c>
      <c r="C57" s="63"/>
      <c r="D57" s="64"/>
      <c r="E57" s="64"/>
      <c r="F57" s="64"/>
      <c r="G57" s="65"/>
      <c r="H57" s="66"/>
      <c r="I57" s="66"/>
      <c r="J57" s="73"/>
      <c r="K57" s="8"/>
      <c r="L57" s="9"/>
      <c r="M57" s="10"/>
      <c r="N57" s="11"/>
      <c r="O57" s="43"/>
    </row>
    <row r="58" spans="1:19" ht="22.5" customHeight="1" x14ac:dyDescent="0.55000000000000004">
      <c r="A58" s="5"/>
      <c r="B58" s="52" t="s">
        <v>66</v>
      </c>
      <c r="C58" s="63"/>
      <c r="D58" s="64"/>
      <c r="E58" s="64"/>
      <c r="F58" s="64"/>
      <c r="G58" s="65"/>
      <c r="H58" s="66"/>
      <c r="I58" s="66"/>
      <c r="J58" s="73"/>
      <c r="K58" s="8"/>
      <c r="L58" s="9"/>
      <c r="M58" s="10"/>
      <c r="N58" s="11"/>
      <c r="O58" s="43"/>
    </row>
    <row r="59" spans="1:19" ht="22.5" customHeight="1" x14ac:dyDescent="0.55000000000000004">
      <c r="A59" s="5"/>
      <c r="B59" s="52" t="s">
        <v>66</v>
      </c>
      <c r="C59" s="63"/>
      <c r="D59" s="64"/>
      <c r="E59" s="64"/>
      <c r="F59" s="64"/>
      <c r="G59" s="65"/>
      <c r="H59" s="66"/>
      <c r="I59" s="66"/>
      <c r="J59" s="73"/>
      <c r="K59" s="8"/>
      <c r="L59" s="9"/>
      <c r="M59" s="10"/>
      <c r="N59" s="11"/>
      <c r="O59" s="43"/>
    </row>
    <row r="60" spans="1:19" ht="22.5" customHeight="1" x14ac:dyDescent="0.55000000000000004">
      <c r="A60" s="5"/>
      <c r="B60" s="52" t="s">
        <v>66</v>
      </c>
      <c r="C60" s="63"/>
      <c r="D60" s="64"/>
      <c r="E60" s="64"/>
      <c r="F60" s="64"/>
      <c r="G60" s="65"/>
      <c r="H60" s="66"/>
      <c r="I60" s="66"/>
      <c r="J60" s="73"/>
      <c r="K60" s="8"/>
      <c r="L60" s="9"/>
      <c r="M60" s="10"/>
      <c r="N60" s="11"/>
      <c r="O60" s="43"/>
    </row>
    <row r="61" spans="1:19" ht="22.5" customHeight="1" x14ac:dyDescent="0.55000000000000004">
      <c r="A61" s="5"/>
      <c r="B61" s="52"/>
      <c r="C61" s="63"/>
      <c r="D61" s="64"/>
      <c r="E61" s="64"/>
      <c r="F61" s="64"/>
      <c r="G61" s="65"/>
      <c r="H61" s="66"/>
      <c r="I61" s="66"/>
      <c r="J61" s="73"/>
      <c r="K61" s="8"/>
      <c r="L61" s="9"/>
      <c r="M61" s="10"/>
      <c r="N61" s="11"/>
      <c r="O61" s="43"/>
      <c r="S61" s="14"/>
    </row>
    <row r="62" spans="1:19" ht="22.5" customHeight="1" x14ac:dyDescent="0.55000000000000004">
      <c r="A62" s="5"/>
      <c r="B62" s="52"/>
      <c r="C62" s="63"/>
      <c r="D62" s="64"/>
      <c r="E62" s="64"/>
      <c r="F62" s="64"/>
      <c r="G62" s="65"/>
      <c r="H62" s="66"/>
      <c r="I62" s="66"/>
      <c r="J62" s="73"/>
      <c r="K62" s="8"/>
      <c r="L62" s="9"/>
      <c r="M62" s="10"/>
      <c r="N62" s="11"/>
      <c r="O62" s="43"/>
      <c r="S62" s="14"/>
    </row>
    <row r="63" spans="1:19" ht="22.5" customHeight="1" x14ac:dyDescent="0.55000000000000004">
      <c r="A63" s="5"/>
      <c r="B63" s="52"/>
      <c r="C63" s="63"/>
      <c r="D63" s="64"/>
      <c r="E63" s="64"/>
      <c r="F63" s="64"/>
      <c r="G63" s="65"/>
      <c r="H63" s="66"/>
      <c r="I63" s="66"/>
      <c r="J63" s="73"/>
      <c r="K63" s="8"/>
      <c r="L63" s="9"/>
      <c r="M63" s="10"/>
      <c r="N63" s="11"/>
      <c r="O63" s="43"/>
    </row>
    <row r="64" spans="1:19" ht="22.5" customHeight="1" x14ac:dyDescent="0.55000000000000004">
      <c r="A64" s="5"/>
      <c r="B64" s="52"/>
      <c r="C64" s="63"/>
      <c r="D64" s="64"/>
      <c r="E64" s="64"/>
      <c r="F64" s="64"/>
      <c r="G64" s="65"/>
      <c r="H64" s="66"/>
      <c r="I64" s="66"/>
      <c r="J64" s="73"/>
      <c r="K64" s="8"/>
      <c r="L64" s="9"/>
      <c r="M64" s="10"/>
      <c r="N64" s="11"/>
      <c r="O64" s="43"/>
    </row>
    <row r="65" spans="1:19" ht="22.5" customHeight="1" x14ac:dyDescent="0.55000000000000004">
      <c r="A65" s="5"/>
      <c r="B65" s="52" t="s">
        <v>66</v>
      </c>
      <c r="C65" s="63"/>
      <c r="D65" s="64"/>
      <c r="E65" s="64"/>
      <c r="F65" s="64"/>
      <c r="G65" s="65"/>
      <c r="H65" s="66"/>
      <c r="I65" s="66"/>
      <c r="J65" s="73"/>
      <c r="K65" s="8"/>
      <c r="L65" s="9"/>
      <c r="M65" s="10"/>
      <c r="N65" s="11"/>
      <c r="O65" s="43"/>
    </row>
    <row r="66" spans="1:19" ht="22.5" customHeight="1" x14ac:dyDescent="0.55000000000000004">
      <c r="A66" s="5"/>
      <c r="B66" s="52" t="s">
        <v>66</v>
      </c>
      <c r="C66" s="63"/>
      <c r="D66" s="64"/>
      <c r="E66" s="64"/>
      <c r="F66" s="64"/>
      <c r="G66" s="65"/>
      <c r="H66" s="66"/>
      <c r="I66" s="66"/>
      <c r="J66" s="73"/>
      <c r="K66" s="8"/>
      <c r="L66" s="9"/>
      <c r="M66" s="10"/>
      <c r="N66" s="11"/>
      <c r="O66" s="43"/>
    </row>
    <row r="67" spans="1:19" ht="22.5" customHeight="1" x14ac:dyDescent="0.55000000000000004">
      <c r="A67" s="5"/>
      <c r="B67" s="52" t="s">
        <v>66</v>
      </c>
      <c r="C67" s="63"/>
      <c r="D67" s="64"/>
      <c r="E67" s="64"/>
      <c r="F67" s="64"/>
      <c r="G67" s="65"/>
      <c r="H67" s="66"/>
      <c r="I67" s="66"/>
      <c r="J67" s="73"/>
      <c r="K67" s="8"/>
      <c r="L67" s="9"/>
      <c r="M67" s="10"/>
      <c r="N67" s="11"/>
      <c r="O67" s="43"/>
    </row>
    <row r="68" spans="1:19" ht="22.5" customHeight="1" x14ac:dyDescent="0.55000000000000004">
      <c r="A68" s="5"/>
      <c r="B68" s="52" t="s">
        <v>66</v>
      </c>
      <c r="C68" s="63"/>
      <c r="D68" s="64"/>
      <c r="E68" s="64"/>
      <c r="F68" s="64"/>
      <c r="G68" s="65"/>
      <c r="H68" s="66"/>
      <c r="I68" s="66"/>
      <c r="J68" s="73"/>
      <c r="K68" s="8"/>
      <c r="L68" s="9"/>
      <c r="M68" s="10"/>
      <c r="N68" s="11"/>
      <c r="O68" s="43"/>
    </row>
    <row r="69" spans="1:19" ht="22.5" customHeight="1" x14ac:dyDescent="0.55000000000000004">
      <c r="A69" s="5"/>
      <c r="B69" s="52"/>
      <c r="C69" s="63"/>
      <c r="D69" s="64"/>
      <c r="E69" s="64"/>
      <c r="F69" s="64"/>
      <c r="G69" s="65"/>
      <c r="H69" s="66"/>
      <c r="I69" s="66"/>
      <c r="J69" s="73"/>
      <c r="K69" s="8"/>
      <c r="L69" s="9"/>
      <c r="M69" s="10"/>
      <c r="N69" s="11"/>
      <c r="O69" s="43"/>
      <c r="S69" s="14"/>
    </row>
    <row r="70" spans="1:19" ht="22.5" customHeight="1" x14ac:dyDescent="0.55000000000000004">
      <c r="A70" s="5"/>
      <c r="B70" s="52"/>
      <c r="C70" s="63"/>
      <c r="D70" s="64"/>
      <c r="E70" s="64"/>
      <c r="F70" s="64"/>
      <c r="G70" s="65"/>
      <c r="H70" s="66"/>
      <c r="I70" s="66"/>
      <c r="J70" s="73"/>
      <c r="K70" s="8"/>
      <c r="L70" s="9"/>
      <c r="M70" s="10"/>
      <c r="N70" s="11"/>
      <c r="O70" s="43"/>
    </row>
    <row r="71" spans="1:19" ht="22.5" customHeight="1" x14ac:dyDescent="0.55000000000000004">
      <c r="A71" s="5"/>
      <c r="B71" s="52"/>
      <c r="C71" s="63"/>
      <c r="D71" s="64"/>
      <c r="E71" s="64"/>
      <c r="F71" s="64"/>
      <c r="G71" s="65"/>
      <c r="H71" s="66"/>
      <c r="I71" s="66"/>
      <c r="J71" s="73"/>
      <c r="K71" s="8"/>
      <c r="L71" s="9"/>
      <c r="M71" s="10"/>
      <c r="N71" s="11"/>
      <c r="O71" s="43"/>
    </row>
    <row r="72" spans="1:19" ht="22.5" customHeight="1" x14ac:dyDescent="0.55000000000000004">
      <c r="A72" s="5"/>
      <c r="B72" s="52" t="s">
        <v>66</v>
      </c>
      <c r="C72" s="63"/>
      <c r="D72" s="64"/>
      <c r="E72" s="64"/>
      <c r="F72" s="64"/>
      <c r="G72" s="65"/>
      <c r="H72" s="66"/>
      <c r="I72" s="66"/>
      <c r="J72" s="73"/>
      <c r="K72" s="8"/>
      <c r="L72" s="9"/>
      <c r="M72" s="10"/>
      <c r="N72" s="11"/>
      <c r="O72" s="43"/>
      <c r="S72" s="14"/>
    </row>
    <row r="73" spans="1:19" ht="22.5" customHeight="1" x14ac:dyDescent="0.55000000000000004">
      <c r="A73" s="5"/>
      <c r="B73" s="52" t="s">
        <v>66</v>
      </c>
      <c r="C73" s="63"/>
      <c r="D73" s="64"/>
      <c r="E73" s="64"/>
      <c r="F73" s="64"/>
      <c r="G73" s="65"/>
      <c r="H73" s="66"/>
      <c r="I73" s="66"/>
      <c r="J73" s="73"/>
      <c r="K73" s="8"/>
      <c r="L73" s="9"/>
      <c r="M73" s="10"/>
      <c r="N73" s="11"/>
      <c r="O73" s="43"/>
    </row>
    <row r="74" spans="1:19" ht="22.5" customHeight="1" x14ac:dyDescent="0.55000000000000004">
      <c r="A74" s="5"/>
      <c r="B74" s="52" t="s">
        <v>66</v>
      </c>
      <c r="C74" s="63"/>
      <c r="D74" s="64"/>
      <c r="E74" s="64"/>
      <c r="F74" s="64"/>
      <c r="G74" s="65"/>
      <c r="H74" s="66"/>
      <c r="I74" s="66"/>
      <c r="J74" s="73"/>
      <c r="K74" s="8"/>
      <c r="L74" s="9"/>
      <c r="M74" s="10"/>
      <c r="N74" s="11"/>
      <c r="O74" s="43"/>
      <c r="S74" s="14"/>
    </row>
    <row r="75" spans="1:19" ht="22.5" customHeight="1" x14ac:dyDescent="0.55000000000000004">
      <c r="A75" s="5"/>
      <c r="B75" s="52" t="s">
        <v>66</v>
      </c>
      <c r="C75" s="63"/>
      <c r="D75" s="64"/>
      <c r="E75" s="64"/>
      <c r="F75" s="64"/>
      <c r="G75" s="65"/>
      <c r="H75" s="66"/>
      <c r="I75" s="66"/>
      <c r="J75" s="73"/>
      <c r="K75" s="8"/>
      <c r="L75" s="9"/>
      <c r="M75" s="10"/>
      <c r="N75" s="11"/>
      <c r="O75" s="43"/>
      <c r="S75" s="14"/>
    </row>
    <row r="76" spans="1:19" ht="22.5" customHeight="1" x14ac:dyDescent="0.55000000000000004">
      <c r="A76" s="5"/>
      <c r="B76" s="52" t="s">
        <v>66</v>
      </c>
      <c r="C76" s="63"/>
      <c r="D76" s="64"/>
      <c r="E76" s="64"/>
      <c r="F76" s="64"/>
      <c r="G76" s="65"/>
      <c r="H76" s="66"/>
      <c r="I76" s="66"/>
      <c r="J76" s="73"/>
      <c r="K76" s="8"/>
      <c r="L76" s="9"/>
      <c r="M76" s="10"/>
      <c r="N76" s="11"/>
      <c r="O76" s="43"/>
    </row>
    <row r="77" spans="1:19" ht="22.5" customHeight="1" x14ac:dyDescent="0.55000000000000004">
      <c r="A77" s="5"/>
      <c r="B77" s="52" t="s">
        <v>66</v>
      </c>
      <c r="C77" s="63"/>
      <c r="D77" s="64"/>
      <c r="E77" s="64"/>
      <c r="F77" s="64"/>
      <c r="G77" s="65"/>
      <c r="H77" s="66"/>
      <c r="I77" s="66"/>
      <c r="J77" s="73"/>
      <c r="K77" s="8"/>
      <c r="L77" s="9"/>
      <c r="M77" s="10"/>
      <c r="N77" s="11"/>
      <c r="O77" s="43"/>
      <c r="S77" s="14"/>
    </row>
    <row r="78" spans="1:19" ht="22.5" customHeight="1" x14ac:dyDescent="0.55000000000000004">
      <c r="A78" s="5"/>
      <c r="B78" s="52"/>
      <c r="C78" s="63"/>
      <c r="D78" s="64"/>
      <c r="E78" s="64"/>
      <c r="F78" s="64"/>
      <c r="G78" s="65"/>
      <c r="H78" s="66"/>
      <c r="I78" s="66"/>
      <c r="J78" s="73"/>
      <c r="K78" s="8"/>
      <c r="L78" s="16"/>
      <c r="M78" s="10"/>
      <c r="N78" s="11"/>
      <c r="O78" s="43"/>
      <c r="S78" s="14"/>
    </row>
    <row r="79" spans="1:19" ht="22.5" customHeight="1" x14ac:dyDescent="0.55000000000000004">
      <c r="A79" s="5"/>
      <c r="B79" s="52"/>
      <c r="C79" s="63"/>
      <c r="D79" s="64"/>
      <c r="E79" s="64"/>
      <c r="F79" s="64"/>
      <c r="G79" s="65"/>
      <c r="H79" s="66"/>
      <c r="I79" s="66"/>
      <c r="J79" s="73"/>
      <c r="K79" s="8"/>
      <c r="L79" s="17"/>
      <c r="M79" s="10"/>
      <c r="N79" s="11"/>
      <c r="O79" s="43"/>
      <c r="S79" s="14"/>
    </row>
    <row r="80" spans="1:19" ht="22.5" customHeight="1" x14ac:dyDescent="0.55000000000000004">
      <c r="A80" s="5"/>
      <c r="B80" s="52"/>
      <c r="C80" s="63"/>
      <c r="D80" s="64"/>
      <c r="E80" s="64"/>
      <c r="F80" s="64"/>
      <c r="G80" s="65"/>
      <c r="H80" s="66"/>
      <c r="I80" s="66"/>
      <c r="J80" s="73"/>
      <c r="K80" s="8"/>
      <c r="L80" s="17"/>
      <c r="M80" s="10"/>
      <c r="N80" s="11"/>
      <c r="O80" s="43"/>
    </row>
    <row r="81" spans="1:19" ht="22.5" customHeight="1" x14ac:dyDescent="0.55000000000000004">
      <c r="A81" s="5"/>
      <c r="B81" s="52"/>
      <c r="C81" s="63"/>
      <c r="D81" s="64"/>
      <c r="E81" s="64"/>
      <c r="F81" s="64"/>
      <c r="G81" s="65"/>
      <c r="H81" s="66"/>
      <c r="I81" s="66"/>
      <c r="J81" s="73"/>
      <c r="K81" s="8"/>
      <c r="L81" s="9"/>
      <c r="M81" s="10"/>
      <c r="N81" s="11"/>
      <c r="O81" s="43"/>
      <c r="S81" s="14"/>
    </row>
    <row r="82" spans="1:19" ht="22.5" customHeight="1" x14ac:dyDescent="0.55000000000000004">
      <c r="A82" s="5"/>
      <c r="B82" s="52"/>
      <c r="C82" s="63"/>
      <c r="D82" s="64"/>
      <c r="E82" s="64"/>
      <c r="F82" s="64"/>
      <c r="G82" s="65"/>
      <c r="H82" s="66"/>
      <c r="I82" s="66"/>
      <c r="J82" s="73"/>
      <c r="K82" s="8"/>
      <c r="L82" s="16"/>
      <c r="M82" s="10"/>
      <c r="N82" s="11"/>
      <c r="O82" s="43"/>
      <c r="S82" s="14"/>
    </row>
    <row r="83" spans="1:19" ht="22.5" customHeight="1" x14ac:dyDescent="0.55000000000000004">
      <c r="A83" s="5"/>
      <c r="B83" s="52"/>
      <c r="C83" s="63"/>
      <c r="D83" s="64"/>
      <c r="E83" s="64"/>
      <c r="F83" s="64"/>
      <c r="G83" s="65"/>
      <c r="H83" s="66"/>
      <c r="I83" s="66"/>
      <c r="J83" s="73"/>
      <c r="K83" s="8"/>
      <c r="L83" s="17"/>
      <c r="M83" s="10"/>
      <c r="N83" s="11"/>
      <c r="O83" s="43"/>
      <c r="S83" s="14"/>
    </row>
    <row r="84" spans="1:19" ht="22.5" customHeight="1" x14ac:dyDescent="0.55000000000000004">
      <c r="A84" s="5"/>
      <c r="B84" s="52"/>
      <c r="C84" s="63"/>
      <c r="D84" s="64"/>
      <c r="E84" s="64"/>
      <c r="F84" s="64"/>
      <c r="G84" s="65"/>
      <c r="H84" s="66"/>
      <c r="I84" s="66"/>
      <c r="J84" s="73"/>
      <c r="K84" s="8"/>
      <c r="L84" s="17"/>
      <c r="M84" s="10"/>
      <c r="N84" s="11"/>
      <c r="O84" s="43"/>
    </row>
    <row r="85" spans="1:19" ht="22.5" customHeight="1" x14ac:dyDescent="0.55000000000000004">
      <c r="A85" s="5"/>
      <c r="B85" s="52"/>
      <c r="C85" s="63"/>
      <c r="D85" s="64"/>
      <c r="E85" s="64"/>
      <c r="F85" s="64"/>
      <c r="G85" s="65"/>
      <c r="H85" s="66"/>
      <c r="I85" s="66"/>
      <c r="J85" s="73"/>
      <c r="K85" s="8"/>
      <c r="L85" s="9"/>
      <c r="M85" s="10"/>
      <c r="N85" s="11"/>
      <c r="O85" s="43"/>
      <c r="S85" s="14"/>
    </row>
    <row r="86" spans="1:19" ht="22.5" customHeight="1" x14ac:dyDescent="0.55000000000000004">
      <c r="A86" s="5"/>
      <c r="B86" s="52"/>
      <c r="C86" s="63"/>
      <c r="D86" s="64"/>
      <c r="E86" s="64"/>
      <c r="F86" s="64"/>
      <c r="G86" s="65"/>
      <c r="H86" s="66"/>
      <c r="I86" s="66"/>
      <c r="J86" s="73"/>
      <c r="K86" s="8"/>
      <c r="L86" s="9"/>
      <c r="M86" s="10"/>
      <c r="N86" s="11"/>
      <c r="O86" s="43"/>
      <c r="S86" s="14"/>
    </row>
    <row r="87" spans="1:19" ht="22.5" customHeight="1" x14ac:dyDescent="0.55000000000000004">
      <c r="A87" s="5"/>
      <c r="B87" s="52"/>
      <c r="C87" s="63"/>
      <c r="D87" s="64"/>
      <c r="E87" s="64"/>
      <c r="F87" s="64"/>
      <c r="G87" s="66"/>
      <c r="H87" s="66"/>
      <c r="I87" s="66"/>
      <c r="J87" s="73"/>
      <c r="K87" s="8"/>
      <c r="L87" s="9"/>
      <c r="M87" s="10"/>
      <c r="N87" s="11"/>
      <c r="O87" s="43"/>
      <c r="S87" s="14"/>
    </row>
    <row r="88" spans="1:19" ht="22.5" customHeight="1" x14ac:dyDescent="0.55000000000000004">
      <c r="A88" s="5"/>
      <c r="B88" s="52"/>
      <c r="C88" s="63"/>
      <c r="D88" s="64"/>
      <c r="E88" s="64"/>
      <c r="F88" s="64"/>
      <c r="G88" s="65"/>
      <c r="H88" s="66"/>
      <c r="I88" s="66"/>
      <c r="J88" s="73"/>
      <c r="K88" s="8"/>
      <c r="L88" s="9"/>
      <c r="M88" s="10"/>
      <c r="N88" s="11"/>
      <c r="O88" s="43"/>
    </row>
    <row r="89" spans="1:19" ht="22.5" customHeight="1" x14ac:dyDescent="0.55000000000000004">
      <c r="A89" s="5"/>
      <c r="B89" s="52"/>
      <c r="C89" s="63"/>
      <c r="D89" s="64"/>
      <c r="E89" s="64"/>
      <c r="F89" s="64"/>
      <c r="G89" s="65"/>
      <c r="H89" s="66"/>
      <c r="I89" s="66"/>
      <c r="J89" s="73"/>
      <c r="K89" s="8"/>
      <c r="L89" s="9"/>
      <c r="M89" s="10"/>
      <c r="N89" s="11"/>
      <c r="O89" s="43"/>
      <c r="S89" s="14"/>
    </row>
    <row r="90" spans="1:19" ht="22.5" customHeight="1" x14ac:dyDescent="0.55000000000000004">
      <c r="A90" s="5"/>
      <c r="B90" s="52"/>
      <c r="C90" s="63"/>
      <c r="D90" s="64"/>
      <c r="E90" s="64"/>
      <c r="F90" s="64"/>
      <c r="G90" s="65"/>
      <c r="H90" s="66"/>
      <c r="I90" s="66"/>
      <c r="J90" s="73"/>
      <c r="K90" s="8"/>
      <c r="L90" s="9"/>
      <c r="M90" s="10"/>
      <c r="N90" s="11"/>
      <c r="O90" s="43"/>
      <c r="S90" s="14"/>
    </row>
    <row r="91" spans="1:19" ht="22.5" customHeight="1" x14ac:dyDescent="0.55000000000000004">
      <c r="A91" s="5"/>
      <c r="B91" s="52"/>
      <c r="C91" s="63"/>
      <c r="D91" s="64"/>
      <c r="E91" s="64"/>
      <c r="F91" s="64"/>
      <c r="H91" s="66"/>
      <c r="I91" s="66"/>
      <c r="J91" s="73"/>
      <c r="K91" s="8"/>
      <c r="L91" s="9"/>
      <c r="M91" s="10"/>
      <c r="N91" s="11"/>
      <c r="O91" s="43"/>
      <c r="S91" s="14"/>
    </row>
    <row r="92" spans="1:19" ht="22.5" customHeight="1" x14ac:dyDescent="0.55000000000000004">
      <c r="A92" s="5"/>
      <c r="B92" s="52"/>
      <c r="C92" s="63"/>
      <c r="D92" s="64"/>
      <c r="E92" s="64"/>
      <c r="F92" s="64"/>
      <c r="G92" s="65"/>
      <c r="H92" s="66"/>
      <c r="I92" s="66"/>
      <c r="J92" s="73"/>
      <c r="K92" s="8"/>
      <c r="L92" s="9"/>
      <c r="M92" s="10"/>
      <c r="N92" s="11"/>
      <c r="O92" s="43"/>
    </row>
    <row r="93" spans="1:19" ht="22.5" customHeight="1" x14ac:dyDescent="0.55000000000000004">
      <c r="A93" s="5"/>
      <c r="B93" s="52"/>
      <c r="C93" s="63"/>
      <c r="D93" s="64"/>
      <c r="E93" s="64"/>
      <c r="F93" s="64"/>
      <c r="G93" s="65"/>
      <c r="H93" s="66"/>
      <c r="I93" s="66"/>
      <c r="J93" s="73"/>
      <c r="K93" s="8"/>
      <c r="L93" s="9"/>
      <c r="M93" s="10"/>
      <c r="N93" s="11"/>
      <c r="O93" s="43"/>
      <c r="S93" s="14"/>
    </row>
    <row r="94" spans="1:19" ht="22.5" customHeight="1" x14ac:dyDescent="0.55000000000000004">
      <c r="A94" s="5"/>
      <c r="B94" s="52"/>
      <c r="C94" s="63"/>
      <c r="D94" s="64"/>
      <c r="E94" s="64"/>
      <c r="F94" s="64"/>
      <c r="G94" s="65"/>
      <c r="H94" s="66"/>
      <c r="I94" s="66"/>
      <c r="J94" s="73"/>
      <c r="K94" s="8"/>
      <c r="L94" s="9"/>
      <c r="M94" s="10"/>
      <c r="N94" s="11"/>
      <c r="O94" s="43"/>
      <c r="S94" s="14"/>
    </row>
    <row r="95" spans="1:19" ht="22.5" customHeight="1" x14ac:dyDescent="0.55000000000000004">
      <c r="A95" s="5"/>
      <c r="B95" s="52"/>
      <c r="C95" s="63"/>
      <c r="D95" s="64"/>
      <c r="E95" s="64"/>
      <c r="F95" s="64"/>
      <c r="G95" s="65"/>
      <c r="H95" s="66"/>
      <c r="I95" s="66"/>
      <c r="J95" s="73"/>
      <c r="K95" s="8"/>
      <c r="L95" s="9"/>
      <c r="M95" s="10"/>
      <c r="N95" s="11"/>
      <c r="O95" s="43"/>
      <c r="S95" s="14"/>
    </row>
    <row r="96" spans="1:19" ht="22.5" customHeight="1" x14ac:dyDescent="0.55000000000000004">
      <c r="A96" s="5"/>
      <c r="B96" s="52"/>
      <c r="C96" s="63"/>
      <c r="D96" s="64"/>
      <c r="E96" s="64"/>
      <c r="F96" s="64"/>
      <c r="G96" s="65"/>
      <c r="H96" s="66"/>
      <c r="I96" s="66"/>
      <c r="J96" s="73"/>
      <c r="K96" s="8"/>
      <c r="L96" s="9"/>
      <c r="M96" s="10"/>
      <c r="N96" s="11"/>
      <c r="O96" s="43"/>
    </row>
    <row r="97" spans="1:19" ht="22.5" customHeight="1" x14ac:dyDescent="0.55000000000000004">
      <c r="A97" s="5"/>
      <c r="B97" s="52"/>
      <c r="C97" s="63"/>
      <c r="D97" s="64"/>
      <c r="E97" s="64"/>
      <c r="F97" s="64"/>
      <c r="G97" s="65"/>
      <c r="H97" s="66"/>
      <c r="I97" s="66"/>
      <c r="J97" s="73"/>
      <c r="K97" s="8"/>
      <c r="L97" s="9"/>
      <c r="M97" s="10"/>
      <c r="N97" s="11"/>
      <c r="O97" s="43"/>
      <c r="S97" s="14"/>
    </row>
    <row r="98" spans="1:19" ht="22.5" customHeight="1" x14ac:dyDescent="0.55000000000000004">
      <c r="A98" s="5"/>
      <c r="B98" s="52"/>
      <c r="C98" s="63"/>
      <c r="D98" s="64"/>
      <c r="E98" s="64"/>
      <c r="F98" s="64"/>
      <c r="G98" s="65"/>
      <c r="H98" s="66"/>
      <c r="I98" s="66"/>
      <c r="J98" s="73"/>
      <c r="K98" s="8"/>
      <c r="L98" s="9"/>
      <c r="M98" s="10"/>
      <c r="N98" s="11"/>
      <c r="O98" s="43"/>
      <c r="S98" s="14"/>
    </row>
    <row r="99" spans="1:19" ht="22.5" customHeight="1" x14ac:dyDescent="0.55000000000000004">
      <c r="A99" s="5"/>
      <c r="B99" s="52"/>
      <c r="C99" s="63"/>
      <c r="D99" s="64"/>
      <c r="E99" s="64"/>
      <c r="F99" s="64"/>
      <c r="G99" s="65"/>
      <c r="H99" s="66"/>
      <c r="I99" s="66"/>
      <c r="J99" s="73"/>
      <c r="K99" s="8"/>
      <c r="L99" s="9"/>
      <c r="M99" s="10"/>
      <c r="N99" s="11"/>
      <c r="O99" s="43"/>
      <c r="S99" s="14"/>
    </row>
    <row r="100" spans="1:19" ht="22.5" customHeight="1" x14ac:dyDescent="0.55000000000000004">
      <c r="A100" s="5"/>
      <c r="B100" s="52"/>
      <c r="C100" s="63"/>
      <c r="D100" s="64"/>
      <c r="E100" s="64"/>
      <c r="F100" s="64"/>
      <c r="G100" s="65"/>
      <c r="H100" s="66"/>
      <c r="I100" s="66"/>
      <c r="J100" s="73"/>
      <c r="K100" s="8"/>
      <c r="L100" s="9"/>
      <c r="M100" s="10"/>
      <c r="N100" s="11"/>
      <c r="O100" s="43"/>
    </row>
    <row r="101" spans="1:19" ht="22.5" customHeight="1" x14ac:dyDescent="0.55000000000000004">
      <c r="A101" s="5"/>
      <c r="B101" s="52"/>
      <c r="C101" s="63"/>
      <c r="D101" s="64"/>
      <c r="E101" s="64"/>
      <c r="F101" s="64"/>
      <c r="G101" s="65"/>
      <c r="H101" s="66"/>
      <c r="I101" s="66"/>
      <c r="J101" s="73"/>
      <c r="K101" s="8"/>
      <c r="L101" s="9"/>
      <c r="M101" s="10"/>
      <c r="N101" s="11"/>
      <c r="O101" s="43"/>
      <c r="S101" s="14"/>
    </row>
    <row r="102" spans="1:19" ht="22.5" customHeight="1" x14ac:dyDescent="0.55000000000000004">
      <c r="A102" s="5"/>
      <c r="B102" s="52"/>
      <c r="C102" s="63"/>
      <c r="D102" s="64"/>
      <c r="E102" s="64"/>
      <c r="F102" s="64"/>
      <c r="G102" s="65"/>
      <c r="H102" s="66"/>
      <c r="I102" s="66"/>
      <c r="J102" s="73"/>
      <c r="K102" s="8"/>
      <c r="L102" s="16"/>
      <c r="M102" s="10"/>
      <c r="N102" s="11"/>
      <c r="O102" s="43"/>
      <c r="S102" s="14"/>
    </row>
    <row r="103" spans="1:19" ht="22.5" customHeight="1" x14ac:dyDescent="0.55000000000000004">
      <c r="A103" s="5"/>
      <c r="B103" s="52"/>
      <c r="C103" s="63"/>
      <c r="D103" s="64"/>
      <c r="E103" s="64"/>
      <c r="F103" s="64"/>
      <c r="G103" s="65"/>
      <c r="H103" s="66"/>
      <c r="I103" s="66"/>
      <c r="J103" s="73"/>
      <c r="K103" s="8"/>
      <c r="L103" s="17"/>
      <c r="M103" s="10"/>
      <c r="N103" s="11"/>
      <c r="O103" s="43"/>
      <c r="S103" s="14"/>
    </row>
    <row r="104" spans="1:19" ht="22.5" customHeight="1" x14ac:dyDescent="0.55000000000000004">
      <c r="A104" s="5"/>
      <c r="B104" s="52"/>
      <c r="C104" s="63"/>
      <c r="D104" s="64"/>
      <c r="E104" s="64"/>
      <c r="F104" s="64"/>
      <c r="G104" s="65"/>
      <c r="H104" s="66"/>
      <c r="I104" s="66"/>
      <c r="J104" s="73"/>
      <c r="K104" s="8"/>
      <c r="L104" s="17"/>
      <c r="M104" s="10"/>
      <c r="N104" s="11"/>
      <c r="O104" s="43"/>
    </row>
    <row r="105" spans="1:19" ht="22.5" customHeight="1" x14ac:dyDescent="0.55000000000000004">
      <c r="A105" s="5"/>
      <c r="B105" s="52"/>
      <c r="C105" s="63"/>
      <c r="D105" s="64"/>
      <c r="E105" s="64"/>
      <c r="F105" s="64"/>
      <c r="G105" s="65"/>
      <c r="H105" s="66"/>
      <c r="I105" s="66"/>
      <c r="J105" s="73"/>
      <c r="K105" s="8"/>
      <c r="L105" s="9"/>
      <c r="M105" s="10"/>
      <c r="N105" s="11"/>
      <c r="O105" s="43"/>
      <c r="S105" s="14"/>
    </row>
    <row r="106" spans="1:19" ht="22.5" customHeight="1" x14ac:dyDescent="0.55000000000000004">
      <c r="A106" s="5"/>
      <c r="B106" s="52"/>
      <c r="C106" s="63"/>
      <c r="D106" s="64"/>
      <c r="E106" s="64"/>
      <c r="F106" s="64"/>
      <c r="G106" s="65"/>
      <c r="H106" s="66"/>
      <c r="I106" s="66"/>
      <c r="J106" s="73"/>
      <c r="K106" s="8"/>
      <c r="L106" s="16"/>
      <c r="M106" s="10"/>
      <c r="N106" s="11"/>
      <c r="O106" s="43"/>
      <c r="S106" s="14"/>
    </row>
    <row r="107" spans="1:19" ht="22.5" customHeight="1" x14ac:dyDescent="0.55000000000000004">
      <c r="A107" s="5"/>
      <c r="B107" s="52"/>
      <c r="C107" s="63"/>
      <c r="D107" s="64"/>
      <c r="E107" s="64"/>
      <c r="F107" s="64"/>
      <c r="G107" s="65"/>
      <c r="H107" s="66"/>
      <c r="I107" s="66"/>
      <c r="J107" s="73"/>
      <c r="K107" s="8"/>
      <c r="L107" s="17"/>
      <c r="M107" s="10"/>
      <c r="N107" s="11"/>
      <c r="O107" s="43"/>
      <c r="S107" s="14"/>
    </row>
    <row r="108" spans="1:19" ht="22.5" customHeight="1" x14ac:dyDescent="0.55000000000000004">
      <c r="A108" s="5"/>
      <c r="B108" s="52"/>
      <c r="C108" s="63"/>
      <c r="D108" s="64"/>
      <c r="E108" s="64"/>
      <c r="F108" s="64"/>
      <c r="G108" s="65"/>
      <c r="H108" s="66"/>
      <c r="I108" s="66"/>
      <c r="J108" s="73"/>
      <c r="K108" s="8"/>
      <c r="L108" s="17"/>
      <c r="M108" s="10"/>
      <c r="N108" s="11"/>
      <c r="O108" s="43"/>
    </row>
    <row r="109" spans="1:19" ht="22.5" customHeight="1" x14ac:dyDescent="0.55000000000000004">
      <c r="A109" s="5"/>
      <c r="B109" s="52"/>
      <c r="C109" s="63"/>
      <c r="D109" s="64"/>
      <c r="E109" s="64"/>
      <c r="F109" s="64"/>
      <c r="G109" s="65"/>
      <c r="H109" s="66"/>
      <c r="I109" s="66"/>
      <c r="J109" s="73"/>
      <c r="K109" s="8"/>
      <c r="L109" s="9"/>
      <c r="M109" s="10"/>
      <c r="N109" s="11"/>
      <c r="O109" s="43"/>
      <c r="S109" s="14"/>
    </row>
    <row r="110" spans="1:19" ht="22.5" customHeight="1" x14ac:dyDescent="0.55000000000000004">
      <c r="A110" s="5"/>
      <c r="B110" s="52"/>
      <c r="C110" s="63"/>
      <c r="D110" s="64"/>
      <c r="E110" s="64"/>
      <c r="F110" s="64"/>
      <c r="G110" s="65"/>
      <c r="H110" s="66"/>
      <c r="I110" s="66"/>
      <c r="J110" s="73"/>
      <c r="K110" s="8"/>
      <c r="L110" s="16"/>
      <c r="M110" s="10"/>
      <c r="N110" s="11"/>
      <c r="O110" s="43"/>
      <c r="S110" s="14"/>
    </row>
    <row r="111" spans="1:19" ht="22.5" customHeight="1" x14ac:dyDescent="0.55000000000000004">
      <c r="A111" s="5"/>
      <c r="B111" s="52"/>
      <c r="C111" s="63"/>
      <c r="D111" s="64"/>
      <c r="E111" s="64"/>
      <c r="F111" s="64"/>
      <c r="G111" s="65"/>
      <c r="H111" s="66"/>
      <c r="I111" s="66"/>
      <c r="J111" s="73"/>
      <c r="K111" s="8"/>
      <c r="L111" s="17"/>
      <c r="M111" s="10"/>
      <c r="N111" s="11"/>
      <c r="O111" s="43"/>
      <c r="S111" s="14"/>
    </row>
    <row r="112" spans="1:19" ht="22.5" customHeight="1" x14ac:dyDescent="0.55000000000000004">
      <c r="A112" s="5"/>
      <c r="B112" s="52"/>
      <c r="C112" s="63"/>
      <c r="D112" s="64"/>
      <c r="E112" s="64"/>
      <c r="F112" s="64"/>
      <c r="G112" s="65"/>
      <c r="H112" s="66"/>
      <c r="I112" s="66"/>
      <c r="J112" s="73"/>
      <c r="K112" s="8"/>
      <c r="L112" s="17"/>
      <c r="M112" s="10"/>
      <c r="N112" s="11"/>
      <c r="O112" s="43"/>
    </row>
    <row r="113" spans="1:19" ht="22.5" customHeight="1" x14ac:dyDescent="0.55000000000000004">
      <c r="A113" s="5"/>
      <c r="B113" s="52"/>
      <c r="C113" s="63"/>
      <c r="D113" s="64"/>
      <c r="E113" s="64"/>
      <c r="F113" s="64"/>
      <c r="G113" s="65"/>
      <c r="H113" s="66"/>
      <c r="I113" s="66"/>
      <c r="J113" s="73"/>
      <c r="K113" s="8"/>
      <c r="L113" s="9"/>
      <c r="M113" s="10"/>
      <c r="N113" s="11"/>
      <c r="O113" s="43"/>
      <c r="S113" s="14"/>
    </row>
    <row r="114" spans="1:19" ht="22.5" customHeight="1" x14ac:dyDescent="0.55000000000000004">
      <c r="A114" s="5"/>
      <c r="B114" s="52"/>
      <c r="C114" s="63"/>
      <c r="D114" s="64"/>
      <c r="E114" s="64"/>
      <c r="F114" s="64"/>
      <c r="G114" s="65"/>
      <c r="H114" s="66"/>
      <c r="I114" s="66"/>
      <c r="J114" s="73"/>
      <c r="K114" s="8"/>
      <c r="L114" s="16"/>
      <c r="M114" s="10"/>
      <c r="N114" s="11"/>
      <c r="O114" s="43"/>
      <c r="S114" s="14"/>
    </row>
    <row r="115" spans="1:19" ht="22.5" customHeight="1" x14ac:dyDescent="0.55000000000000004">
      <c r="A115" s="5"/>
      <c r="B115" s="52"/>
      <c r="C115" s="63"/>
      <c r="D115" s="64"/>
      <c r="E115" s="64"/>
      <c r="F115" s="64"/>
      <c r="G115" s="66"/>
      <c r="H115" s="66"/>
      <c r="I115" s="66"/>
      <c r="J115" s="73"/>
      <c r="K115" s="8"/>
      <c r="L115" s="17"/>
      <c r="M115" s="10"/>
      <c r="N115" s="11"/>
      <c r="O115" s="43"/>
      <c r="S115" s="14"/>
    </row>
    <row r="116" spans="1:19" ht="22.5" customHeight="1" x14ac:dyDescent="0.55000000000000004">
      <c r="A116" s="5"/>
      <c r="B116" s="52"/>
      <c r="C116" s="63"/>
      <c r="D116" s="64"/>
      <c r="E116" s="64"/>
      <c r="F116" s="64"/>
      <c r="G116" s="65"/>
      <c r="H116" s="66"/>
      <c r="I116" s="66"/>
      <c r="J116" s="73"/>
      <c r="K116" s="8"/>
      <c r="L116" s="17"/>
      <c r="M116" s="10"/>
      <c r="N116" s="11"/>
      <c r="O116" s="43"/>
    </row>
    <row r="117" spans="1:19" ht="22.5" customHeight="1" x14ac:dyDescent="0.55000000000000004">
      <c r="A117" s="5"/>
      <c r="B117" s="52"/>
      <c r="C117" s="63"/>
      <c r="D117" s="64"/>
      <c r="E117" s="64"/>
      <c r="F117" s="64"/>
      <c r="G117" s="65"/>
      <c r="H117" s="66"/>
      <c r="I117" s="66"/>
      <c r="J117" s="73"/>
      <c r="K117" s="8"/>
      <c r="L117" s="9"/>
      <c r="M117" s="10"/>
      <c r="N117" s="11"/>
      <c r="O117" s="43"/>
      <c r="S117" s="14"/>
    </row>
    <row r="118" spans="1:19" ht="22.5" customHeight="1" x14ac:dyDescent="0.55000000000000004">
      <c r="A118" s="5"/>
      <c r="B118" s="52"/>
      <c r="C118" s="63"/>
      <c r="D118" s="64"/>
      <c r="E118" s="64"/>
      <c r="F118" s="64"/>
      <c r="H118" s="66"/>
      <c r="I118" s="66"/>
      <c r="J118" s="73"/>
      <c r="K118" s="8"/>
      <c r="L118" s="17"/>
      <c r="M118" s="10"/>
      <c r="N118" s="11"/>
      <c r="O118" s="43"/>
      <c r="S118" s="14"/>
    </row>
    <row r="119" spans="1:19" ht="22.5" customHeight="1" x14ac:dyDescent="0.55000000000000004">
      <c r="A119" s="5"/>
      <c r="B119" s="52"/>
      <c r="C119" s="63"/>
      <c r="D119" s="64"/>
      <c r="E119" s="64"/>
      <c r="F119" s="64"/>
      <c r="G119" s="65"/>
      <c r="H119" s="66"/>
      <c r="I119" s="66"/>
      <c r="J119" s="73"/>
      <c r="K119" s="8"/>
      <c r="L119" s="17"/>
      <c r="M119" s="10"/>
      <c r="N119" s="11"/>
      <c r="O119" s="43"/>
    </row>
    <row r="120" spans="1:19" ht="22.5" customHeight="1" x14ac:dyDescent="0.55000000000000004">
      <c r="A120" s="5"/>
      <c r="B120" s="52"/>
      <c r="C120" s="63"/>
      <c r="D120" s="64"/>
      <c r="E120" s="64"/>
      <c r="F120" s="64"/>
      <c r="G120" s="65"/>
      <c r="H120" s="66"/>
      <c r="I120" s="66"/>
      <c r="J120" s="73"/>
      <c r="K120" s="8"/>
      <c r="L120" s="9"/>
      <c r="M120" s="10"/>
      <c r="N120" s="11"/>
      <c r="O120" s="43"/>
      <c r="S120" s="14"/>
    </row>
    <row r="121" spans="1:19" ht="22.5" customHeight="1" x14ac:dyDescent="0.55000000000000004">
      <c r="A121" s="5"/>
      <c r="B121" s="52"/>
      <c r="C121" s="63"/>
      <c r="D121" s="64"/>
      <c r="E121" s="64"/>
      <c r="F121" s="64"/>
      <c r="G121" s="65"/>
      <c r="H121" s="66"/>
      <c r="I121" s="66"/>
      <c r="J121" s="73"/>
      <c r="K121" s="8"/>
      <c r="L121" s="9"/>
      <c r="M121" s="10"/>
      <c r="N121" s="11"/>
      <c r="O121" s="43"/>
      <c r="S121" s="14"/>
    </row>
    <row r="122" spans="1:19" ht="22.5" customHeight="1" x14ac:dyDescent="0.55000000000000004">
      <c r="A122" s="5"/>
      <c r="B122" s="52"/>
      <c r="C122" s="63"/>
      <c r="D122" s="64"/>
      <c r="E122" s="64"/>
      <c r="F122" s="64"/>
      <c r="G122" s="65"/>
      <c r="H122" s="66"/>
      <c r="I122" s="66"/>
      <c r="J122" s="73"/>
      <c r="K122" s="8"/>
      <c r="L122" s="18"/>
      <c r="M122" s="10"/>
      <c r="N122" s="11"/>
      <c r="O122" s="43"/>
      <c r="S122" s="14"/>
    </row>
    <row r="123" spans="1:19" ht="22.5" customHeight="1" x14ac:dyDescent="0.55000000000000004">
      <c r="A123" s="5"/>
      <c r="B123" s="52"/>
      <c r="C123" s="63"/>
      <c r="D123" s="64"/>
      <c r="E123" s="64"/>
      <c r="F123" s="64"/>
      <c r="G123" s="65"/>
      <c r="H123" s="66"/>
      <c r="I123" s="66"/>
      <c r="J123" s="73"/>
      <c r="K123" s="8"/>
      <c r="L123" s="18"/>
      <c r="M123" s="10"/>
      <c r="N123" s="11"/>
      <c r="O123" s="43"/>
    </row>
    <row r="124" spans="1:19" ht="22.5" customHeight="1" x14ac:dyDescent="0.55000000000000004">
      <c r="A124" s="5"/>
      <c r="B124" s="52"/>
      <c r="C124" s="63"/>
      <c r="D124" s="64"/>
      <c r="E124" s="64"/>
      <c r="F124" s="64"/>
      <c r="G124" s="65"/>
      <c r="H124" s="66"/>
      <c r="I124" s="66"/>
      <c r="J124" s="73"/>
      <c r="K124" s="8"/>
      <c r="L124" s="9"/>
      <c r="M124" s="10"/>
      <c r="N124" s="11"/>
      <c r="O124" s="43"/>
      <c r="S124" s="14"/>
    </row>
    <row r="125" spans="1:19" ht="22.5" customHeight="1" x14ac:dyDescent="0.55000000000000004">
      <c r="A125" s="5"/>
      <c r="B125" s="52"/>
      <c r="C125" s="63"/>
      <c r="D125" s="64"/>
      <c r="E125" s="64"/>
      <c r="F125" s="64"/>
      <c r="G125" s="65"/>
      <c r="H125" s="66"/>
      <c r="I125" s="66"/>
      <c r="J125" s="73"/>
      <c r="K125" s="8"/>
      <c r="L125" s="9"/>
      <c r="M125" s="10"/>
      <c r="N125" s="11"/>
      <c r="O125" s="43"/>
      <c r="S125" s="14"/>
    </row>
    <row r="126" spans="1:19" ht="22.5" customHeight="1" x14ac:dyDescent="0.55000000000000004">
      <c r="A126" s="5"/>
      <c r="B126" s="52"/>
      <c r="C126" s="63"/>
      <c r="D126" s="64"/>
      <c r="E126" s="64"/>
      <c r="F126" s="64"/>
      <c r="G126" s="65"/>
      <c r="H126" s="66"/>
      <c r="I126" s="66"/>
      <c r="J126" s="73"/>
      <c r="K126" s="8"/>
      <c r="L126" s="18"/>
      <c r="M126" s="10"/>
      <c r="N126" s="11"/>
      <c r="O126" s="43"/>
      <c r="S126" s="14"/>
    </row>
    <row r="127" spans="1:19" ht="22.5" customHeight="1" x14ac:dyDescent="0.55000000000000004">
      <c r="A127" s="5"/>
      <c r="B127" s="52"/>
      <c r="C127" s="63"/>
      <c r="D127" s="64"/>
      <c r="E127" s="64"/>
      <c r="F127" s="64"/>
      <c r="G127" s="65"/>
      <c r="H127" s="66"/>
      <c r="I127" s="66"/>
      <c r="J127" s="73"/>
      <c r="K127" s="8"/>
      <c r="L127" s="18"/>
      <c r="M127" s="10"/>
      <c r="N127" s="11"/>
      <c r="O127" s="43"/>
    </row>
    <row r="128" spans="1:19" ht="22.5" customHeight="1" x14ac:dyDescent="0.55000000000000004">
      <c r="A128" s="5"/>
      <c r="B128" s="52"/>
      <c r="C128" s="63"/>
      <c r="D128" s="64"/>
      <c r="E128" s="64"/>
      <c r="F128" s="64"/>
      <c r="G128" s="65"/>
      <c r="H128" s="66"/>
      <c r="I128" s="66"/>
      <c r="J128" s="73"/>
      <c r="K128" s="8"/>
      <c r="L128" s="9"/>
      <c r="M128" s="10"/>
      <c r="N128" s="11"/>
      <c r="O128" s="43"/>
      <c r="S128" s="14"/>
    </row>
    <row r="129" spans="1:19" ht="22.5" customHeight="1" x14ac:dyDescent="0.55000000000000004">
      <c r="A129" s="5"/>
      <c r="B129" s="52"/>
      <c r="C129" s="63"/>
      <c r="D129" s="64"/>
      <c r="E129" s="64"/>
      <c r="F129" s="64"/>
      <c r="G129" s="65"/>
      <c r="H129" s="66"/>
      <c r="I129" s="66"/>
      <c r="J129" s="73"/>
      <c r="K129" s="8"/>
      <c r="L129" s="9"/>
      <c r="M129" s="10"/>
      <c r="N129" s="11"/>
      <c r="O129" s="43"/>
      <c r="S129" s="14"/>
    </row>
    <row r="130" spans="1:19" ht="22.5" customHeight="1" x14ac:dyDescent="0.55000000000000004">
      <c r="A130" s="5"/>
      <c r="B130" s="52"/>
      <c r="C130" s="63"/>
      <c r="D130" s="64"/>
      <c r="E130" s="64"/>
      <c r="F130" s="64"/>
      <c r="G130" s="65"/>
      <c r="H130" s="66"/>
      <c r="I130" s="66"/>
      <c r="J130" s="73"/>
      <c r="K130" s="8"/>
      <c r="L130" s="18"/>
      <c r="M130" s="10"/>
      <c r="N130" s="11"/>
      <c r="O130" s="43"/>
      <c r="S130" s="14"/>
    </row>
    <row r="131" spans="1:19" ht="22.5" customHeight="1" x14ac:dyDescent="0.55000000000000004">
      <c r="A131" s="5"/>
      <c r="B131" s="52"/>
      <c r="C131" s="63"/>
      <c r="D131" s="64"/>
      <c r="E131" s="64"/>
      <c r="F131" s="64"/>
      <c r="G131" s="65"/>
      <c r="H131" s="66"/>
      <c r="I131" s="66"/>
      <c r="J131" s="73"/>
      <c r="K131" s="8"/>
      <c r="L131" s="18"/>
      <c r="M131" s="10"/>
      <c r="N131" s="11"/>
      <c r="O131" s="43"/>
    </row>
    <row r="132" spans="1:19" ht="22.5" customHeight="1" x14ac:dyDescent="0.55000000000000004">
      <c r="A132" s="5"/>
      <c r="B132" s="52"/>
      <c r="C132" s="63"/>
      <c r="D132" s="64"/>
      <c r="E132" s="64"/>
      <c r="F132" s="64"/>
      <c r="G132" s="65"/>
      <c r="H132" s="66"/>
      <c r="I132" s="66"/>
      <c r="J132" s="73"/>
      <c r="K132" s="8"/>
      <c r="L132" s="9"/>
      <c r="M132" s="10"/>
      <c r="N132" s="11"/>
      <c r="O132" s="43"/>
      <c r="S132" s="14"/>
    </row>
    <row r="133" spans="1:19" ht="22.5" customHeight="1" x14ac:dyDescent="0.55000000000000004">
      <c r="A133" s="5"/>
      <c r="B133" s="52"/>
      <c r="C133" s="63"/>
      <c r="D133" s="64"/>
      <c r="E133" s="64"/>
      <c r="F133" s="64"/>
      <c r="G133" s="65"/>
      <c r="H133" s="66"/>
      <c r="I133" s="66"/>
      <c r="J133" s="73"/>
      <c r="K133" s="8"/>
      <c r="L133" s="16"/>
      <c r="M133" s="10"/>
      <c r="N133" s="11"/>
      <c r="O133" s="43"/>
      <c r="S133" s="14"/>
    </row>
    <row r="134" spans="1:19" ht="22.5" customHeight="1" x14ac:dyDescent="0.55000000000000004">
      <c r="A134" s="5"/>
      <c r="B134" s="52"/>
      <c r="C134" s="63"/>
      <c r="D134" s="64"/>
      <c r="E134" s="64"/>
      <c r="F134" s="64"/>
      <c r="G134" s="65"/>
      <c r="H134" s="66"/>
      <c r="I134" s="66"/>
      <c r="J134" s="73"/>
      <c r="K134" s="8"/>
      <c r="L134" s="17"/>
      <c r="M134" s="10"/>
      <c r="N134" s="11"/>
      <c r="O134" s="43"/>
      <c r="S134" s="14"/>
    </row>
    <row r="135" spans="1:19" ht="22.5" customHeight="1" x14ac:dyDescent="0.55000000000000004">
      <c r="A135" s="5"/>
      <c r="B135" s="52"/>
      <c r="C135" s="63"/>
      <c r="D135" s="64"/>
      <c r="E135" s="64"/>
      <c r="F135" s="64"/>
      <c r="G135" s="65"/>
      <c r="H135" s="66"/>
      <c r="I135" s="66"/>
      <c r="J135" s="73"/>
      <c r="K135" s="8"/>
      <c r="L135" s="17"/>
      <c r="M135" s="10"/>
      <c r="N135" s="11"/>
      <c r="O135" s="43"/>
    </row>
    <row r="136" spans="1:19" ht="22.5" customHeight="1" x14ac:dyDescent="0.55000000000000004">
      <c r="A136" s="5"/>
      <c r="B136" s="52"/>
      <c r="C136" s="63"/>
      <c r="D136" s="64"/>
      <c r="E136" s="64"/>
      <c r="F136" s="64"/>
      <c r="G136" s="65"/>
      <c r="H136" s="66"/>
      <c r="I136" s="66"/>
      <c r="J136" s="73"/>
      <c r="K136" s="8"/>
      <c r="L136" s="17"/>
      <c r="M136" s="10"/>
      <c r="N136" s="11"/>
      <c r="O136" s="43"/>
    </row>
    <row r="137" spans="1:19" ht="22.5" customHeight="1" x14ac:dyDescent="0.55000000000000004">
      <c r="A137" s="5"/>
      <c r="B137" s="52"/>
      <c r="C137" s="63"/>
      <c r="D137" s="64"/>
      <c r="E137" s="64"/>
      <c r="F137" s="64"/>
      <c r="G137" s="65"/>
      <c r="H137" s="66"/>
      <c r="I137" s="66"/>
      <c r="J137" s="73"/>
      <c r="K137" s="8"/>
      <c r="L137" s="9"/>
      <c r="M137" s="10"/>
      <c r="N137" s="11"/>
      <c r="O137" s="43"/>
    </row>
    <row r="138" spans="1:19" ht="22.5" customHeight="1" x14ac:dyDescent="0.55000000000000004">
      <c r="A138" s="5"/>
      <c r="B138" s="52"/>
      <c r="C138" s="63"/>
      <c r="D138" s="64"/>
      <c r="E138" s="64"/>
      <c r="F138" s="64"/>
      <c r="G138" s="65"/>
      <c r="H138" s="65"/>
      <c r="I138" s="66"/>
      <c r="J138" s="73"/>
      <c r="K138" s="8"/>
      <c r="L138" s="9"/>
      <c r="M138" s="10"/>
      <c r="N138" s="11"/>
      <c r="O138" s="43"/>
    </row>
    <row r="139" spans="1:19" ht="22.5" customHeight="1" x14ac:dyDescent="0.55000000000000004">
      <c r="A139" s="5"/>
      <c r="B139" s="52"/>
      <c r="C139" s="63"/>
      <c r="D139" s="64"/>
      <c r="E139" s="64"/>
      <c r="F139" s="64"/>
      <c r="G139" s="65"/>
      <c r="H139" s="65"/>
      <c r="I139" s="66"/>
      <c r="J139" s="73"/>
      <c r="K139" s="8"/>
      <c r="L139" s="9"/>
      <c r="M139" s="10"/>
      <c r="N139" s="11"/>
      <c r="O139" s="43"/>
    </row>
    <row r="140" spans="1:19" ht="22.5" customHeight="1" x14ac:dyDescent="0.55000000000000004">
      <c r="A140" s="5"/>
      <c r="B140" s="52"/>
      <c r="C140" s="63"/>
      <c r="D140" s="64"/>
      <c r="E140" s="64"/>
      <c r="F140" s="64"/>
      <c r="G140" s="65"/>
      <c r="H140" s="65"/>
      <c r="I140" s="66"/>
      <c r="J140" s="73"/>
      <c r="K140" s="8"/>
      <c r="L140" s="9"/>
      <c r="M140" s="10"/>
      <c r="N140" s="11"/>
      <c r="O140" s="43"/>
      <c r="S140" s="14"/>
    </row>
    <row r="141" spans="1:19" ht="22.5" customHeight="1" x14ac:dyDescent="0.55000000000000004">
      <c r="A141" s="20"/>
      <c r="B141" s="52"/>
      <c r="C141" s="63"/>
      <c r="D141" s="64"/>
      <c r="E141" s="64"/>
      <c r="F141" s="64"/>
      <c r="G141" s="65"/>
      <c r="H141" s="65"/>
      <c r="I141" s="66"/>
      <c r="J141" s="73"/>
      <c r="K141" s="8"/>
      <c r="L141" s="9"/>
      <c r="M141" s="10"/>
      <c r="N141" s="11"/>
      <c r="O141" s="43"/>
    </row>
    <row r="142" spans="1:19" ht="22.5" customHeight="1" x14ac:dyDescent="0.55000000000000004">
      <c r="A142" s="5"/>
      <c r="B142" s="52"/>
      <c r="C142" s="63"/>
      <c r="D142" s="64"/>
      <c r="E142" s="64"/>
      <c r="F142" s="64"/>
      <c r="G142" s="65"/>
      <c r="H142" s="65"/>
      <c r="I142" s="66"/>
      <c r="J142" s="73"/>
      <c r="K142" s="8"/>
      <c r="L142" s="17"/>
      <c r="M142" s="10"/>
      <c r="N142" s="11"/>
      <c r="O142" s="43"/>
      <c r="S142" s="14"/>
    </row>
    <row r="143" spans="1:19" ht="22.5" customHeight="1" x14ac:dyDescent="0.55000000000000004">
      <c r="A143" s="5"/>
      <c r="B143" s="52"/>
      <c r="C143" s="63"/>
      <c r="D143" s="64"/>
      <c r="E143" s="64"/>
      <c r="F143" s="64"/>
      <c r="G143" s="65"/>
      <c r="H143" s="65"/>
      <c r="I143" s="66"/>
      <c r="J143" s="73"/>
      <c r="K143" s="8"/>
      <c r="L143" s="9"/>
      <c r="M143" s="10"/>
      <c r="N143" s="11"/>
      <c r="O143" s="43"/>
      <c r="S143" s="14"/>
    </row>
    <row r="144" spans="1:19" ht="22.5" customHeight="1" x14ac:dyDescent="0.55000000000000004">
      <c r="A144" s="5"/>
      <c r="B144" s="52"/>
      <c r="C144" s="63"/>
      <c r="D144" s="64"/>
      <c r="E144" s="64"/>
      <c r="F144" s="64"/>
      <c r="G144" s="65"/>
      <c r="H144" s="66"/>
      <c r="I144" s="66"/>
      <c r="J144" s="73"/>
      <c r="K144" s="8"/>
      <c r="L144" s="9"/>
      <c r="M144" s="10"/>
      <c r="N144" s="11"/>
      <c r="O144" s="43"/>
    </row>
    <row r="145" spans="1:19" ht="22.5" customHeight="1" x14ac:dyDescent="0.55000000000000004">
      <c r="A145" s="5"/>
      <c r="B145" s="52"/>
      <c r="C145" s="63"/>
      <c r="D145" s="64"/>
      <c r="E145" s="64"/>
      <c r="F145" s="64"/>
      <c r="G145" s="65"/>
      <c r="H145" s="66"/>
      <c r="I145" s="66"/>
      <c r="J145" s="73"/>
      <c r="K145" s="8"/>
      <c r="L145" s="9"/>
      <c r="M145" s="10"/>
      <c r="N145" s="11"/>
      <c r="O145" s="43"/>
      <c r="S145" s="14"/>
    </row>
    <row r="146" spans="1:19" ht="22.5" customHeight="1" x14ac:dyDescent="0.55000000000000004">
      <c r="A146" s="5"/>
      <c r="B146" s="52"/>
      <c r="C146" s="63"/>
      <c r="D146" s="64"/>
      <c r="E146" s="64"/>
      <c r="F146" s="64"/>
      <c r="G146" s="65"/>
      <c r="H146" s="66"/>
      <c r="I146" s="66"/>
      <c r="J146" s="73"/>
      <c r="K146" s="8"/>
      <c r="L146" s="18"/>
      <c r="M146" s="10"/>
      <c r="N146" s="11"/>
      <c r="O146" s="43"/>
      <c r="S146" s="14"/>
    </row>
    <row r="147" spans="1:19" ht="22.5" customHeight="1" x14ac:dyDescent="0.55000000000000004">
      <c r="A147" s="20"/>
      <c r="B147" s="52"/>
      <c r="C147" s="63"/>
      <c r="D147" s="64"/>
      <c r="E147" s="64"/>
      <c r="F147" s="64"/>
      <c r="G147" s="65"/>
      <c r="H147" s="66"/>
      <c r="I147" s="66"/>
      <c r="J147" s="73"/>
      <c r="K147" s="8"/>
      <c r="L147" s="9"/>
      <c r="M147" s="10"/>
      <c r="N147" s="11"/>
      <c r="O147" s="43"/>
    </row>
    <row r="148" spans="1:19" ht="22.5" customHeight="1" x14ac:dyDescent="0.55000000000000004">
      <c r="A148" s="5"/>
      <c r="B148" s="52"/>
      <c r="C148" s="63"/>
      <c r="D148" s="64"/>
      <c r="E148" s="64"/>
      <c r="F148" s="64"/>
      <c r="G148" s="66"/>
      <c r="H148" s="66"/>
      <c r="I148" s="66"/>
      <c r="J148" s="73"/>
      <c r="K148" s="8"/>
      <c r="L148" s="18"/>
      <c r="M148" s="10"/>
      <c r="N148" s="11"/>
      <c r="O148" s="43"/>
      <c r="S148" s="14"/>
    </row>
    <row r="149" spans="1:19" ht="22.5" customHeight="1" x14ac:dyDescent="0.55000000000000004">
      <c r="A149" s="5"/>
      <c r="B149" s="52"/>
      <c r="C149" s="63"/>
      <c r="D149" s="64"/>
      <c r="E149" s="64"/>
      <c r="F149" s="64"/>
      <c r="G149" s="66"/>
      <c r="H149" s="66"/>
      <c r="I149" s="66"/>
      <c r="J149" s="73"/>
      <c r="K149" s="8"/>
      <c r="L149" s="18"/>
      <c r="M149" s="10"/>
      <c r="N149" s="11"/>
      <c r="O149" s="43"/>
    </row>
    <row r="150" spans="1:19" ht="22.5" customHeight="1" x14ac:dyDescent="0.55000000000000004">
      <c r="A150" s="5"/>
      <c r="B150" s="52"/>
      <c r="C150" s="63"/>
      <c r="D150" s="64"/>
      <c r="E150" s="64"/>
      <c r="F150" s="64"/>
      <c r="G150" s="65"/>
      <c r="H150" s="65"/>
      <c r="I150" s="65"/>
      <c r="J150" s="73"/>
      <c r="K150" s="8"/>
      <c r="L150" s="18"/>
      <c r="M150" s="10"/>
      <c r="N150" s="11"/>
      <c r="O150" s="43"/>
      <c r="S150" s="14"/>
    </row>
    <row r="151" spans="1:19" ht="22.5" customHeight="1" x14ac:dyDescent="0.55000000000000004">
      <c r="A151" s="5"/>
      <c r="B151" s="52"/>
      <c r="C151" s="63"/>
      <c r="D151" s="64"/>
      <c r="E151" s="64"/>
      <c r="F151" s="64"/>
      <c r="G151" s="65"/>
      <c r="H151" s="66"/>
      <c r="I151" s="66"/>
      <c r="J151" s="74"/>
      <c r="K151" s="8"/>
      <c r="L151" s="18"/>
      <c r="M151" s="10"/>
      <c r="N151" s="11"/>
      <c r="O151" s="43"/>
      <c r="S151" s="14"/>
    </row>
    <row r="152" spans="1:19" ht="22.5" customHeight="1" x14ac:dyDescent="0.55000000000000004">
      <c r="A152" s="5"/>
      <c r="B152" s="52"/>
      <c r="C152" s="63"/>
      <c r="D152" s="64"/>
      <c r="E152" s="64"/>
      <c r="F152" s="64"/>
      <c r="G152" s="65"/>
      <c r="H152" s="66"/>
      <c r="I152" s="66"/>
      <c r="J152" s="73"/>
      <c r="K152" s="8"/>
      <c r="L152" s="18"/>
      <c r="M152" s="10"/>
      <c r="N152" s="11"/>
      <c r="O152" s="43"/>
      <c r="S152" s="14"/>
    </row>
    <row r="153" spans="1:19" ht="22.5" customHeight="1" x14ac:dyDescent="0.55000000000000004">
      <c r="A153" s="5"/>
      <c r="B153" s="52"/>
      <c r="C153" s="63"/>
      <c r="D153" s="64"/>
      <c r="E153" s="64"/>
      <c r="F153" s="64"/>
      <c r="G153" s="65"/>
      <c r="H153" s="66"/>
      <c r="I153" s="66"/>
      <c r="J153" s="73"/>
      <c r="K153" s="8"/>
      <c r="L153" s="18"/>
      <c r="M153" s="10"/>
      <c r="N153" s="11"/>
      <c r="O153" s="43"/>
      <c r="S153" s="14"/>
    </row>
    <row r="154" spans="1:19" ht="22.5" customHeight="1" x14ac:dyDescent="0.55000000000000004">
      <c r="A154" s="5"/>
      <c r="B154" s="52"/>
      <c r="C154" s="63"/>
      <c r="D154" s="64"/>
      <c r="E154" s="64"/>
      <c r="F154" s="64"/>
      <c r="G154" s="65"/>
      <c r="H154" s="66"/>
      <c r="I154" s="66"/>
      <c r="J154" s="73"/>
      <c r="K154" s="8"/>
      <c r="L154" s="18"/>
      <c r="M154" s="10"/>
      <c r="N154" s="11"/>
      <c r="O154" s="43"/>
      <c r="S154" s="14"/>
    </row>
    <row r="155" spans="1:19" ht="22.5" customHeight="1" x14ac:dyDescent="0.55000000000000004">
      <c r="A155" s="5"/>
      <c r="B155" s="52"/>
      <c r="C155" s="63"/>
      <c r="D155" s="64"/>
      <c r="E155" s="64"/>
      <c r="F155" s="64"/>
      <c r="G155" s="65"/>
      <c r="H155" s="66"/>
      <c r="I155" s="66"/>
      <c r="J155" s="73"/>
      <c r="K155" s="8"/>
      <c r="L155" s="18"/>
      <c r="M155" s="10"/>
      <c r="N155" s="11"/>
      <c r="O155" s="43"/>
      <c r="S155" s="14"/>
    </row>
    <row r="156" spans="1:19" ht="22.5" customHeight="1" x14ac:dyDescent="0.55000000000000004">
      <c r="A156" s="5"/>
      <c r="B156" s="52"/>
      <c r="C156" s="63"/>
      <c r="D156" s="64"/>
      <c r="E156" s="64"/>
      <c r="F156" s="64"/>
      <c r="G156" s="65"/>
      <c r="H156" s="66"/>
      <c r="I156" s="66"/>
      <c r="J156" s="73"/>
      <c r="K156" s="8"/>
      <c r="L156" s="18"/>
      <c r="M156" s="10"/>
      <c r="N156" s="11"/>
      <c r="O156" s="43"/>
    </row>
    <row r="157" spans="1:19" ht="22.5" customHeight="1" x14ac:dyDescent="0.55000000000000004">
      <c r="A157" s="5"/>
      <c r="B157" s="52"/>
      <c r="C157" s="63"/>
      <c r="D157" s="64"/>
      <c r="E157" s="64"/>
      <c r="F157" s="64"/>
      <c r="G157" s="65"/>
      <c r="H157" s="66"/>
      <c r="I157" s="66"/>
      <c r="J157" s="73"/>
      <c r="K157" s="8"/>
      <c r="L157" s="18"/>
      <c r="M157" s="10"/>
      <c r="N157" s="11"/>
      <c r="O157" s="43"/>
      <c r="S157" s="14"/>
    </row>
    <row r="158" spans="1:19" ht="22.5" customHeight="1" x14ac:dyDescent="0.55000000000000004">
      <c r="A158" s="5"/>
      <c r="B158" s="52"/>
      <c r="C158" s="63"/>
      <c r="D158" s="64"/>
      <c r="E158" s="64"/>
      <c r="F158" s="64"/>
      <c r="G158" s="65"/>
      <c r="H158" s="66"/>
      <c r="I158" s="65"/>
      <c r="J158" s="74"/>
      <c r="K158" s="8"/>
      <c r="L158" s="18"/>
      <c r="M158" s="10"/>
      <c r="N158" s="11"/>
      <c r="O158" s="43"/>
    </row>
    <row r="159" spans="1:19" ht="22.5" customHeight="1" x14ac:dyDescent="0.55000000000000004">
      <c r="A159" s="5"/>
      <c r="B159" s="52"/>
      <c r="C159" s="63"/>
      <c r="D159" s="64"/>
      <c r="E159" s="64"/>
      <c r="F159" s="64"/>
      <c r="G159" s="65"/>
      <c r="H159" s="66"/>
      <c r="I159" s="66"/>
      <c r="J159" s="73"/>
      <c r="K159" s="8"/>
      <c r="L159" s="18"/>
      <c r="M159" s="10"/>
      <c r="N159" s="11"/>
      <c r="O159" s="43"/>
      <c r="S159" s="14"/>
    </row>
    <row r="160" spans="1:19" ht="22.5" customHeight="1" x14ac:dyDescent="0.55000000000000004">
      <c r="A160" s="5"/>
      <c r="B160" s="52"/>
      <c r="C160" s="63"/>
      <c r="D160" s="64"/>
      <c r="E160" s="64"/>
      <c r="F160" s="64"/>
      <c r="G160" s="65"/>
      <c r="H160" s="66"/>
      <c r="I160" s="66"/>
      <c r="J160" s="73"/>
      <c r="K160" s="8"/>
      <c r="L160" s="18"/>
      <c r="M160" s="10"/>
      <c r="N160" s="11"/>
      <c r="O160" s="43"/>
      <c r="S160" s="14"/>
    </row>
    <row r="161" spans="1:19" ht="22.5" customHeight="1" x14ac:dyDescent="0.55000000000000004">
      <c r="A161" s="5"/>
      <c r="B161" s="52"/>
      <c r="C161" s="63"/>
      <c r="D161" s="64"/>
      <c r="E161" s="64"/>
      <c r="F161" s="64"/>
      <c r="G161" s="65"/>
      <c r="H161" s="66"/>
      <c r="I161" s="66"/>
      <c r="J161" s="73"/>
      <c r="K161" s="8"/>
      <c r="L161" s="18"/>
      <c r="M161" s="10"/>
      <c r="N161" s="11"/>
      <c r="O161" s="43"/>
      <c r="S161" s="14"/>
    </row>
    <row r="162" spans="1:19" x14ac:dyDescent="0.55000000000000004">
      <c r="A162" s="5"/>
      <c r="B162" s="52"/>
      <c r="C162" s="63"/>
      <c r="D162" s="64"/>
      <c r="E162" s="64"/>
      <c r="F162" s="64"/>
      <c r="G162" s="65"/>
      <c r="H162" s="66"/>
      <c r="I162" s="66"/>
      <c r="J162" s="73"/>
      <c r="K162" s="8"/>
      <c r="L162" s="18"/>
      <c r="M162" s="10"/>
      <c r="N162" s="11"/>
      <c r="O162" s="43"/>
    </row>
    <row r="163" spans="1:19" x14ac:dyDescent="0.55000000000000004">
      <c r="A163" s="5"/>
      <c r="B163" s="52"/>
      <c r="C163" s="63"/>
      <c r="D163" s="64"/>
      <c r="E163" s="64"/>
      <c r="F163" s="64"/>
      <c r="G163" s="65"/>
      <c r="H163" s="66"/>
      <c r="I163" s="66"/>
      <c r="J163" s="73"/>
      <c r="K163" s="8"/>
      <c r="L163" s="18"/>
      <c r="M163" s="10"/>
      <c r="N163" s="11"/>
      <c r="O163" s="43"/>
      <c r="S163" s="14"/>
    </row>
    <row r="164" spans="1:19" x14ac:dyDescent="0.55000000000000004">
      <c r="A164" s="5"/>
      <c r="B164" s="52"/>
      <c r="C164" s="63"/>
      <c r="D164" s="64"/>
      <c r="E164" s="64"/>
      <c r="F164" s="64"/>
      <c r="G164" s="65"/>
      <c r="H164" s="66"/>
      <c r="I164" s="66"/>
      <c r="J164" s="73"/>
      <c r="K164" s="8"/>
      <c r="L164" s="18"/>
      <c r="M164" s="10"/>
      <c r="N164" s="11"/>
      <c r="O164" s="43"/>
      <c r="S164" s="14"/>
    </row>
    <row r="165" spans="1:19" ht="22.5" customHeight="1" x14ac:dyDescent="0.55000000000000004">
      <c r="A165" s="5"/>
      <c r="B165" s="52"/>
      <c r="C165" s="63"/>
      <c r="D165" s="64"/>
      <c r="E165" s="64"/>
      <c r="F165" s="64"/>
      <c r="G165" s="65"/>
      <c r="H165" s="66"/>
      <c r="I165" s="66"/>
      <c r="J165" s="73"/>
      <c r="K165" s="8"/>
      <c r="L165" s="18"/>
      <c r="M165" s="10"/>
      <c r="N165" s="11"/>
      <c r="O165" s="43"/>
    </row>
    <row r="166" spans="1:19" ht="22.5" customHeight="1" x14ac:dyDescent="0.55000000000000004">
      <c r="A166" s="5"/>
      <c r="B166" s="52"/>
      <c r="C166" s="63"/>
      <c r="D166" s="64"/>
      <c r="E166" s="64"/>
      <c r="F166" s="64"/>
      <c r="G166" s="65"/>
      <c r="H166" s="66"/>
      <c r="I166" s="66"/>
      <c r="J166" s="73"/>
      <c r="K166" s="8"/>
      <c r="L166" s="18"/>
      <c r="M166" s="10"/>
      <c r="N166" s="11"/>
      <c r="O166" s="43"/>
    </row>
    <row r="167" spans="1:19" ht="22.5" customHeight="1" x14ac:dyDescent="0.55000000000000004">
      <c r="A167" s="5"/>
      <c r="B167" s="52"/>
      <c r="C167" s="63"/>
      <c r="D167" s="64"/>
      <c r="E167" s="64"/>
      <c r="F167" s="64"/>
      <c r="G167" s="65"/>
      <c r="H167" s="66"/>
      <c r="I167" s="66"/>
      <c r="J167" s="73"/>
      <c r="K167" s="8"/>
      <c r="L167" s="18"/>
      <c r="M167" s="10"/>
      <c r="N167" s="11"/>
      <c r="O167" s="43"/>
    </row>
    <row r="168" spans="1:19" ht="22.5" customHeight="1" x14ac:dyDescent="0.55000000000000004">
      <c r="A168" s="5"/>
      <c r="B168" s="52"/>
      <c r="C168" s="63"/>
      <c r="D168" s="64"/>
      <c r="E168" s="64"/>
      <c r="F168" s="64"/>
      <c r="G168" s="65"/>
      <c r="H168" s="66"/>
      <c r="I168" s="66"/>
      <c r="J168" s="73"/>
      <c r="K168" s="8"/>
      <c r="L168" s="18"/>
      <c r="M168" s="10"/>
      <c r="N168" s="11"/>
      <c r="O168" s="43"/>
      <c r="S168" s="14"/>
    </row>
    <row r="169" spans="1:19" ht="22.5" customHeight="1" x14ac:dyDescent="0.55000000000000004">
      <c r="A169" s="5"/>
      <c r="B169" s="52"/>
      <c r="C169" s="63"/>
      <c r="D169" s="64"/>
      <c r="E169" s="64"/>
      <c r="F169" s="64"/>
      <c r="G169" s="65"/>
      <c r="H169" s="66"/>
      <c r="I169" s="66"/>
      <c r="J169" s="73"/>
      <c r="K169" s="8"/>
      <c r="L169" s="18"/>
      <c r="M169" s="10"/>
      <c r="N169" s="11"/>
      <c r="O169" s="43"/>
      <c r="S169" s="14"/>
    </row>
    <row r="170" spans="1:19" ht="22.5" customHeight="1" x14ac:dyDescent="0.55000000000000004">
      <c r="A170" s="5"/>
      <c r="B170" s="52"/>
      <c r="C170" s="63"/>
      <c r="D170" s="64"/>
      <c r="E170" s="64"/>
      <c r="F170" s="64"/>
      <c r="G170" s="65"/>
      <c r="H170" s="66"/>
      <c r="I170" s="66"/>
      <c r="J170" s="73"/>
      <c r="K170" s="8"/>
      <c r="L170" s="18"/>
      <c r="M170" s="10"/>
      <c r="N170" s="11"/>
      <c r="O170" s="43"/>
      <c r="S170" s="14"/>
    </row>
    <row r="171" spans="1:19" ht="22.5" customHeight="1" x14ac:dyDescent="0.55000000000000004">
      <c r="A171" s="5"/>
      <c r="B171" s="52"/>
      <c r="C171" s="63"/>
      <c r="D171" s="64"/>
      <c r="E171" s="64"/>
      <c r="F171" s="64"/>
      <c r="G171" s="65"/>
      <c r="H171" s="66"/>
      <c r="I171" s="66"/>
      <c r="J171" s="73"/>
      <c r="K171" s="8"/>
      <c r="L171" s="18"/>
      <c r="M171" s="10"/>
      <c r="N171" s="11"/>
      <c r="O171" s="43"/>
      <c r="S171" s="14"/>
    </row>
    <row r="172" spans="1:19" ht="22.5" customHeight="1" x14ac:dyDescent="0.55000000000000004">
      <c r="A172" s="5"/>
      <c r="B172" s="52"/>
      <c r="C172" s="63"/>
      <c r="D172" s="64"/>
      <c r="E172" s="64"/>
      <c r="F172" s="64"/>
      <c r="G172" s="65"/>
      <c r="H172" s="66"/>
      <c r="I172" s="66"/>
      <c r="J172" s="73"/>
      <c r="K172" s="8"/>
      <c r="L172" s="18"/>
      <c r="M172" s="10"/>
      <c r="N172" s="11"/>
      <c r="O172" s="43"/>
      <c r="S172" s="14"/>
    </row>
    <row r="173" spans="1:19" ht="22.5" customHeight="1" x14ac:dyDescent="0.55000000000000004">
      <c r="A173" s="5"/>
      <c r="B173" s="52"/>
      <c r="C173" s="63"/>
      <c r="D173" s="64"/>
      <c r="E173" s="64"/>
      <c r="F173" s="64"/>
      <c r="G173" s="65"/>
      <c r="H173" s="66"/>
      <c r="I173" s="66"/>
      <c r="J173" s="73"/>
      <c r="K173" s="8"/>
      <c r="L173" s="18"/>
      <c r="M173" s="10"/>
      <c r="N173" s="11"/>
      <c r="O173" s="43"/>
    </row>
    <row r="174" spans="1:19" ht="22.5" customHeight="1" x14ac:dyDescent="0.55000000000000004">
      <c r="A174" s="5"/>
      <c r="B174" s="52"/>
      <c r="C174" s="63"/>
      <c r="D174" s="64"/>
      <c r="E174" s="64"/>
      <c r="F174" s="64"/>
      <c r="G174" s="65"/>
      <c r="H174" s="66"/>
      <c r="I174" s="66"/>
      <c r="J174" s="73"/>
      <c r="K174" s="8"/>
      <c r="L174" s="18"/>
      <c r="M174" s="10"/>
      <c r="N174" s="11"/>
      <c r="O174" s="43"/>
      <c r="S174" s="14"/>
    </row>
    <row r="175" spans="1:19" ht="22.5" customHeight="1" x14ac:dyDescent="0.55000000000000004">
      <c r="A175" s="5"/>
      <c r="B175" s="52"/>
      <c r="C175" s="63"/>
      <c r="D175" s="64"/>
      <c r="E175" s="64"/>
      <c r="F175" s="64"/>
      <c r="G175" s="65"/>
      <c r="H175" s="66"/>
      <c r="I175" s="66"/>
      <c r="J175" s="73"/>
      <c r="K175" s="8"/>
      <c r="L175" s="18"/>
      <c r="M175" s="10"/>
      <c r="N175" s="11"/>
      <c r="O175" s="43"/>
    </row>
    <row r="176" spans="1:19" ht="22.5" customHeight="1" x14ac:dyDescent="0.55000000000000004">
      <c r="A176" s="5"/>
      <c r="B176" s="52"/>
      <c r="C176" s="63"/>
      <c r="D176" s="64"/>
      <c r="E176" s="64"/>
      <c r="F176" s="64"/>
      <c r="G176" s="65"/>
      <c r="H176" s="66"/>
      <c r="I176" s="66"/>
      <c r="J176" s="73"/>
      <c r="K176" s="8"/>
      <c r="L176" s="18"/>
      <c r="M176" s="10"/>
      <c r="N176" s="11"/>
      <c r="O176" s="43"/>
      <c r="S176" s="14"/>
    </row>
    <row r="177" spans="1:19" ht="22.5" customHeight="1" x14ac:dyDescent="0.55000000000000004">
      <c r="A177" s="5"/>
      <c r="B177" s="52"/>
      <c r="C177" s="63"/>
      <c r="D177" s="64"/>
      <c r="E177" s="64"/>
      <c r="F177" s="64"/>
      <c r="G177" s="65"/>
      <c r="H177" s="66"/>
      <c r="I177" s="66"/>
      <c r="J177" s="73"/>
      <c r="K177" s="8"/>
      <c r="L177" s="18"/>
      <c r="M177" s="10"/>
      <c r="N177" s="11"/>
      <c r="O177" s="43"/>
    </row>
    <row r="178" spans="1:19" ht="22.5" customHeight="1" x14ac:dyDescent="0.55000000000000004">
      <c r="A178" s="5"/>
      <c r="B178" s="52"/>
      <c r="C178" s="63"/>
      <c r="D178" s="64"/>
      <c r="E178" s="64"/>
      <c r="F178" s="64"/>
      <c r="G178" s="65"/>
      <c r="H178" s="66"/>
      <c r="I178" s="66"/>
      <c r="J178" s="73"/>
      <c r="K178" s="8"/>
      <c r="L178" s="18"/>
      <c r="M178" s="10"/>
      <c r="N178" s="11"/>
      <c r="O178" s="43"/>
    </row>
    <row r="179" spans="1:19" ht="22.5" customHeight="1" x14ac:dyDescent="0.55000000000000004">
      <c r="A179" s="5"/>
      <c r="B179" s="52"/>
      <c r="C179" s="63"/>
      <c r="D179" s="64"/>
      <c r="E179" s="64"/>
      <c r="F179" s="64"/>
      <c r="G179" s="65"/>
      <c r="H179" s="66"/>
      <c r="I179" s="66"/>
      <c r="J179" s="73"/>
      <c r="K179" s="8"/>
      <c r="L179" s="18"/>
      <c r="M179" s="10"/>
      <c r="N179" s="11"/>
      <c r="O179" s="43"/>
    </row>
    <row r="180" spans="1:19" ht="22.5" customHeight="1" x14ac:dyDescent="0.55000000000000004">
      <c r="A180" s="5"/>
      <c r="B180" s="52"/>
      <c r="C180" s="63"/>
      <c r="D180" s="64"/>
      <c r="E180" s="64"/>
      <c r="F180" s="64"/>
      <c r="G180" s="65"/>
      <c r="H180" s="66"/>
      <c r="I180" s="66"/>
      <c r="J180" s="73"/>
      <c r="K180" s="8"/>
      <c r="L180" s="18"/>
      <c r="M180" s="10"/>
      <c r="N180" s="11"/>
      <c r="O180" s="43"/>
      <c r="S180" s="14"/>
    </row>
    <row r="181" spans="1:19" ht="22.5" customHeight="1" x14ac:dyDescent="0.55000000000000004">
      <c r="A181" s="5"/>
      <c r="B181" s="52"/>
      <c r="C181" s="63"/>
      <c r="D181" s="64"/>
      <c r="E181" s="64"/>
      <c r="F181" s="64"/>
      <c r="G181" s="65"/>
      <c r="H181" s="66"/>
      <c r="I181" s="66"/>
      <c r="J181" s="73"/>
      <c r="K181" s="8"/>
      <c r="L181" s="18"/>
      <c r="M181" s="10"/>
      <c r="N181" s="11"/>
      <c r="O181" s="43"/>
      <c r="S181" s="14"/>
    </row>
    <row r="182" spans="1:19" ht="22.5" customHeight="1" x14ac:dyDescent="0.55000000000000004">
      <c r="A182" s="5"/>
      <c r="B182" s="52"/>
      <c r="C182" s="63"/>
      <c r="D182" s="64"/>
      <c r="E182" s="64"/>
      <c r="F182" s="64"/>
      <c r="G182" s="65"/>
      <c r="H182" s="66"/>
      <c r="I182" s="66"/>
      <c r="J182" s="73"/>
      <c r="K182" s="8"/>
      <c r="L182" s="18"/>
      <c r="M182" s="10"/>
      <c r="N182" s="11"/>
      <c r="O182" s="43"/>
      <c r="S182" s="14"/>
    </row>
    <row r="183" spans="1:19" ht="22.5" customHeight="1" x14ac:dyDescent="0.55000000000000004">
      <c r="A183" s="5"/>
      <c r="B183" s="52"/>
      <c r="C183" s="63"/>
      <c r="D183" s="64"/>
      <c r="E183" s="64"/>
      <c r="F183" s="64"/>
      <c r="G183" s="65"/>
      <c r="H183" s="66"/>
      <c r="I183" s="66"/>
      <c r="J183" s="73"/>
      <c r="K183" s="8"/>
      <c r="L183" s="18"/>
      <c r="M183" s="10"/>
      <c r="N183" s="11"/>
      <c r="O183" s="43"/>
      <c r="S183" s="14"/>
    </row>
    <row r="184" spans="1:19" ht="22.5" customHeight="1" x14ac:dyDescent="0.55000000000000004">
      <c r="A184" s="5"/>
      <c r="B184" s="52"/>
      <c r="C184" s="63"/>
      <c r="D184" s="64"/>
      <c r="E184" s="64"/>
      <c r="F184" s="64"/>
      <c r="G184" s="65"/>
      <c r="H184" s="66"/>
      <c r="I184" s="66"/>
      <c r="J184" s="73"/>
      <c r="K184" s="8"/>
      <c r="L184" s="18"/>
      <c r="M184" s="10"/>
      <c r="N184" s="11"/>
      <c r="O184" s="43"/>
      <c r="S184" s="14"/>
    </row>
    <row r="185" spans="1:19" ht="22.5" customHeight="1" x14ac:dyDescent="0.55000000000000004">
      <c r="A185" s="5"/>
      <c r="B185" s="52"/>
      <c r="C185" s="63"/>
      <c r="D185" s="64"/>
      <c r="E185" s="64"/>
      <c r="F185" s="64"/>
      <c r="G185" s="65"/>
      <c r="H185" s="66"/>
      <c r="I185" s="66"/>
      <c r="J185" s="73"/>
      <c r="K185" s="8"/>
      <c r="L185" s="18"/>
      <c r="M185" s="10"/>
      <c r="N185" s="11"/>
      <c r="O185" s="43"/>
    </row>
    <row r="186" spans="1:19" ht="22.5" customHeight="1" x14ac:dyDescent="0.55000000000000004">
      <c r="A186" s="5"/>
      <c r="B186" s="52"/>
      <c r="C186" s="63"/>
      <c r="D186" s="64"/>
      <c r="E186" s="64"/>
      <c r="F186" s="64"/>
      <c r="G186" s="65"/>
      <c r="H186" s="66"/>
      <c r="I186" s="66"/>
      <c r="J186" s="73"/>
      <c r="K186" s="8"/>
      <c r="L186" s="18"/>
      <c r="M186" s="10"/>
      <c r="N186" s="11"/>
      <c r="O186" s="43"/>
      <c r="S186" s="14"/>
    </row>
    <row r="187" spans="1:19" ht="22.5" customHeight="1" x14ac:dyDescent="0.55000000000000004">
      <c r="A187" s="5"/>
      <c r="B187" s="52"/>
      <c r="C187" s="63"/>
      <c r="D187" s="64"/>
      <c r="E187" s="64"/>
      <c r="F187" s="64"/>
      <c r="G187" s="65"/>
      <c r="H187" s="66"/>
      <c r="I187" s="66"/>
      <c r="J187" s="73"/>
      <c r="K187" s="8"/>
      <c r="L187" s="18"/>
      <c r="M187" s="10"/>
      <c r="N187" s="11"/>
      <c r="O187" s="43"/>
    </row>
    <row r="188" spans="1:19" ht="22.5" customHeight="1" x14ac:dyDescent="0.55000000000000004">
      <c r="A188" s="5"/>
      <c r="B188" s="52"/>
      <c r="C188" s="63"/>
      <c r="D188" s="64"/>
      <c r="E188" s="64"/>
      <c r="F188" s="64"/>
      <c r="G188" s="65"/>
      <c r="H188" s="66"/>
      <c r="I188" s="66"/>
      <c r="J188" s="73"/>
      <c r="K188" s="8"/>
      <c r="L188" s="18"/>
      <c r="M188" s="10"/>
      <c r="N188" s="11"/>
      <c r="O188" s="43"/>
      <c r="S188" s="14"/>
    </row>
    <row r="189" spans="1:19" ht="22.5" customHeight="1" x14ac:dyDescent="0.55000000000000004">
      <c r="A189" s="5"/>
      <c r="B189" s="52"/>
      <c r="C189" s="63"/>
      <c r="D189" s="64"/>
      <c r="E189" s="64"/>
      <c r="F189" s="64"/>
      <c r="G189" s="65"/>
      <c r="H189" s="66"/>
      <c r="I189" s="66"/>
      <c r="J189" s="73"/>
      <c r="K189" s="8"/>
      <c r="L189" s="18"/>
      <c r="M189" s="10"/>
      <c r="N189" s="11"/>
      <c r="O189" s="43"/>
    </row>
    <row r="190" spans="1:19" ht="22.5" customHeight="1" x14ac:dyDescent="0.55000000000000004">
      <c r="A190" s="5"/>
      <c r="B190" s="52"/>
      <c r="C190" s="63"/>
      <c r="D190" s="64"/>
      <c r="E190" s="64"/>
      <c r="F190" s="64"/>
      <c r="G190" s="65"/>
      <c r="H190" s="66"/>
      <c r="I190" s="66"/>
      <c r="J190" s="73"/>
      <c r="K190" s="8"/>
      <c r="L190" s="18"/>
      <c r="M190" s="10"/>
      <c r="N190" s="11"/>
      <c r="O190" s="43"/>
    </row>
    <row r="191" spans="1:19" ht="22.5" customHeight="1" x14ac:dyDescent="0.55000000000000004">
      <c r="A191" s="5"/>
      <c r="B191" s="52"/>
      <c r="C191" s="63"/>
      <c r="D191" s="64"/>
      <c r="E191" s="64"/>
      <c r="F191" s="64"/>
      <c r="G191" s="65"/>
      <c r="H191" s="66"/>
      <c r="I191" s="66"/>
      <c r="J191" s="73"/>
      <c r="K191" s="8"/>
      <c r="L191" s="18"/>
      <c r="M191" s="10"/>
      <c r="N191" s="11"/>
      <c r="O191" s="43"/>
    </row>
    <row r="192" spans="1:19" ht="22.5" customHeight="1" x14ac:dyDescent="0.55000000000000004">
      <c r="A192" s="5"/>
      <c r="B192" s="52"/>
      <c r="C192" s="63"/>
      <c r="D192" s="64"/>
      <c r="E192" s="64"/>
      <c r="F192" s="64"/>
      <c r="G192" s="65"/>
      <c r="H192" s="66"/>
      <c r="I192" s="66"/>
      <c r="J192" s="73"/>
      <c r="K192" s="8"/>
      <c r="L192" s="18"/>
      <c r="M192" s="10"/>
      <c r="N192" s="11"/>
      <c r="O192" s="43"/>
      <c r="S192" s="14"/>
    </row>
    <row r="193" spans="1:20" ht="22.5" customHeight="1" x14ac:dyDescent="0.55000000000000004">
      <c r="A193" s="5"/>
      <c r="B193" s="52"/>
      <c r="C193" s="63"/>
      <c r="D193" s="64"/>
      <c r="E193" s="64"/>
      <c r="F193" s="64"/>
      <c r="G193" s="65"/>
      <c r="H193" s="66"/>
      <c r="I193" s="66"/>
      <c r="J193" s="73"/>
      <c r="K193" s="8"/>
      <c r="L193" s="18"/>
      <c r="M193" s="10"/>
      <c r="N193" s="11"/>
      <c r="O193" s="43"/>
      <c r="S193" s="14"/>
    </row>
    <row r="194" spans="1:20" ht="22.5" customHeight="1" x14ac:dyDescent="0.55000000000000004">
      <c r="A194" s="5"/>
      <c r="B194" s="52"/>
      <c r="C194" s="63"/>
      <c r="D194" s="64"/>
      <c r="E194" s="64"/>
      <c r="F194" s="64"/>
      <c r="G194" s="65"/>
      <c r="H194" s="66"/>
      <c r="I194" s="66"/>
      <c r="J194" s="73"/>
      <c r="K194" s="8"/>
      <c r="L194" s="76"/>
      <c r="M194" s="10"/>
      <c r="N194" s="11"/>
      <c r="O194" s="43"/>
      <c r="S194" s="14"/>
    </row>
    <row r="195" spans="1:20" ht="22.5" customHeight="1" x14ac:dyDescent="0.55000000000000004">
      <c r="A195" s="5"/>
      <c r="B195" s="52"/>
      <c r="C195" s="63"/>
      <c r="D195" s="64"/>
      <c r="E195" s="64"/>
      <c r="F195" s="64"/>
      <c r="G195" s="65"/>
      <c r="H195" s="66"/>
      <c r="I195" s="66"/>
      <c r="J195" s="73"/>
      <c r="K195" s="8"/>
      <c r="L195" s="76"/>
      <c r="M195" s="10"/>
      <c r="N195" s="11"/>
      <c r="O195" s="43"/>
    </row>
    <row r="196" spans="1:20" ht="22.5" customHeight="1" x14ac:dyDescent="0.55000000000000004">
      <c r="A196" s="5"/>
      <c r="B196" s="52"/>
      <c r="C196" s="63"/>
      <c r="D196" s="64"/>
      <c r="E196" s="64"/>
      <c r="F196" s="64"/>
      <c r="G196" s="65"/>
      <c r="H196" s="66"/>
      <c r="I196" s="66"/>
      <c r="J196" s="73"/>
      <c r="K196" s="8"/>
      <c r="L196" s="76"/>
      <c r="M196" s="10"/>
      <c r="N196" s="11"/>
      <c r="O196" s="43"/>
      <c r="S196" s="14"/>
    </row>
    <row r="197" spans="1:20" ht="22.5" customHeight="1" x14ac:dyDescent="0.55000000000000004">
      <c r="A197" s="5"/>
      <c r="B197" s="52"/>
      <c r="C197" s="63"/>
      <c r="D197" s="64"/>
      <c r="E197" s="64"/>
      <c r="F197" s="64"/>
      <c r="G197" s="65"/>
      <c r="H197" s="66"/>
      <c r="I197" s="66"/>
      <c r="J197" s="73"/>
      <c r="K197" s="8"/>
      <c r="L197" s="76"/>
      <c r="M197" s="10"/>
      <c r="N197" s="11"/>
      <c r="O197" s="43"/>
    </row>
    <row r="198" spans="1:20" x14ac:dyDescent="0.55000000000000004">
      <c r="A198" s="5"/>
      <c r="B198" s="52"/>
      <c r="C198" s="63"/>
      <c r="D198" s="64"/>
      <c r="E198" s="64"/>
      <c r="F198" s="64"/>
      <c r="G198" s="65"/>
      <c r="H198" s="66"/>
      <c r="I198" s="66"/>
      <c r="J198" s="73"/>
      <c r="K198" s="8"/>
      <c r="L198" s="76"/>
      <c r="M198" s="10"/>
      <c r="N198" s="11"/>
      <c r="O198" s="43"/>
      <c r="S198" s="14"/>
    </row>
    <row r="199" spans="1:20" x14ac:dyDescent="0.55000000000000004">
      <c r="A199" s="5"/>
      <c r="B199" s="52"/>
      <c r="C199" s="63"/>
      <c r="D199" s="64"/>
      <c r="E199" s="64"/>
      <c r="F199" s="64"/>
      <c r="G199" s="65"/>
      <c r="H199" s="66"/>
      <c r="I199" s="66"/>
      <c r="J199" s="73"/>
      <c r="K199" s="8"/>
      <c r="L199" s="76"/>
      <c r="M199" s="10"/>
      <c r="N199" s="11"/>
      <c r="O199" s="43"/>
      <c r="S199" s="14"/>
    </row>
    <row r="200" spans="1:20" x14ac:dyDescent="0.55000000000000004">
      <c r="A200" s="5"/>
      <c r="B200" s="52"/>
      <c r="C200" s="63"/>
      <c r="D200" s="64"/>
      <c r="E200" s="64"/>
      <c r="F200" s="64"/>
      <c r="G200" s="65"/>
      <c r="H200" s="66"/>
      <c r="I200" s="66"/>
      <c r="J200" s="73"/>
      <c r="K200" s="8"/>
      <c r="L200" s="18"/>
      <c r="M200" s="10"/>
      <c r="N200" s="11"/>
      <c r="O200" s="43"/>
    </row>
    <row r="201" spans="1:20" ht="22.5" customHeight="1" x14ac:dyDescent="0.55000000000000004">
      <c r="A201" s="5"/>
      <c r="B201" s="52"/>
      <c r="C201" s="63"/>
      <c r="D201" s="64"/>
      <c r="E201" s="64"/>
      <c r="F201" s="64"/>
      <c r="G201" s="65"/>
      <c r="H201" s="66"/>
      <c r="I201" s="66"/>
      <c r="J201" s="73"/>
      <c r="K201" s="8"/>
      <c r="L201" s="18"/>
      <c r="M201" s="10"/>
      <c r="N201" s="11"/>
      <c r="O201" s="43"/>
    </row>
    <row r="202" spans="1:20" ht="22.5" customHeight="1" x14ac:dyDescent="0.55000000000000004">
      <c r="A202" s="5"/>
      <c r="B202" s="52"/>
      <c r="C202" s="63"/>
      <c r="D202" s="64"/>
      <c r="E202" s="64"/>
      <c r="F202" s="64"/>
      <c r="G202" s="65"/>
      <c r="H202" s="66"/>
      <c r="I202" s="66"/>
      <c r="J202" s="73"/>
      <c r="K202" s="8"/>
      <c r="L202" s="18"/>
      <c r="M202" s="10"/>
      <c r="N202" s="11"/>
      <c r="O202" s="43"/>
    </row>
    <row r="203" spans="1:20" ht="22.5" customHeight="1" x14ac:dyDescent="0.55000000000000004">
      <c r="A203" s="5"/>
      <c r="B203" s="52"/>
      <c r="C203" s="63"/>
      <c r="D203" s="64"/>
      <c r="E203" s="64"/>
      <c r="F203" s="64"/>
      <c r="G203" s="65"/>
      <c r="H203" s="66"/>
      <c r="I203" s="66"/>
      <c r="J203" s="73"/>
      <c r="K203" s="8"/>
      <c r="L203" s="18"/>
      <c r="M203" s="10"/>
      <c r="N203" s="11"/>
      <c r="O203" s="43"/>
      <c r="S203" s="14"/>
    </row>
    <row r="204" spans="1:20" ht="22.5" customHeight="1" x14ac:dyDescent="0.55000000000000004">
      <c r="A204" s="5"/>
      <c r="B204" s="52"/>
      <c r="C204" s="63"/>
      <c r="D204" s="64"/>
      <c r="E204" s="64"/>
      <c r="F204" s="64"/>
      <c r="G204" s="65"/>
      <c r="H204" s="66"/>
      <c r="I204" s="66"/>
      <c r="J204" s="73"/>
      <c r="K204" s="8"/>
      <c r="L204" s="18"/>
      <c r="M204" s="10"/>
      <c r="N204" s="11"/>
      <c r="O204" s="43"/>
    </row>
    <row r="205" spans="1:20" ht="22.5" customHeight="1" x14ac:dyDescent="0.55000000000000004">
      <c r="A205" s="5"/>
      <c r="B205" s="52"/>
      <c r="C205" s="63"/>
      <c r="D205" s="64"/>
      <c r="E205" s="64"/>
      <c r="F205" s="64"/>
      <c r="G205" s="65"/>
      <c r="H205" s="66"/>
      <c r="I205" s="66"/>
      <c r="J205" s="73"/>
      <c r="K205" s="8"/>
      <c r="L205" s="18"/>
      <c r="M205" s="10"/>
      <c r="N205" s="11"/>
      <c r="O205" s="43"/>
      <c r="S205" s="14"/>
    </row>
    <row r="206" spans="1:20" ht="22.5" customHeight="1" x14ac:dyDescent="0.55000000000000004">
      <c r="A206" s="5"/>
      <c r="B206" s="52"/>
      <c r="C206" s="63"/>
      <c r="D206" s="64"/>
      <c r="E206" s="64"/>
      <c r="F206" s="64"/>
      <c r="G206" s="65"/>
      <c r="H206" s="66"/>
      <c r="I206" s="66"/>
      <c r="J206" s="73"/>
      <c r="K206" s="8"/>
      <c r="L206" s="18"/>
      <c r="M206" s="10"/>
      <c r="N206" s="11"/>
      <c r="O206" s="43"/>
    </row>
    <row r="207" spans="1:20" s="13" customFormat="1" ht="22.5" customHeight="1" x14ac:dyDescent="0.55000000000000004">
      <c r="A207" s="5"/>
      <c r="B207" s="52"/>
      <c r="C207" s="63"/>
      <c r="D207" s="64"/>
      <c r="E207" s="64"/>
      <c r="F207" s="64"/>
      <c r="G207" s="65"/>
      <c r="H207" s="66"/>
      <c r="I207" s="66"/>
      <c r="J207" s="73"/>
      <c r="K207" s="8"/>
      <c r="L207" s="18"/>
      <c r="M207" s="10"/>
      <c r="N207" s="3"/>
      <c r="O207" s="50"/>
      <c r="T207" s="3"/>
    </row>
    <row r="208" spans="1:20" s="13" customFormat="1" ht="22.5" customHeight="1" x14ac:dyDescent="0.55000000000000004">
      <c r="A208" s="5"/>
      <c r="B208" s="52"/>
      <c r="C208" s="63"/>
      <c r="D208" s="64"/>
      <c r="E208" s="64"/>
      <c r="F208" s="64"/>
      <c r="G208" s="65"/>
      <c r="H208" s="66"/>
      <c r="I208" s="66"/>
      <c r="J208" s="73"/>
      <c r="K208" s="8"/>
      <c r="L208" s="18"/>
      <c r="M208" s="10"/>
      <c r="N208" s="3"/>
      <c r="O208" s="50"/>
      <c r="T208" s="3"/>
    </row>
    <row r="209" spans="1:20" s="13" customFormat="1" ht="22.5" customHeight="1" x14ac:dyDescent="0.55000000000000004">
      <c r="A209" s="5"/>
      <c r="B209" s="52"/>
      <c r="C209" s="63"/>
      <c r="D209" s="64"/>
      <c r="E209" s="64"/>
      <c r="F209" s="64"/>
      <c r="G209" s="65"/>
      <c r="H209" s="66"/>
      <c r="I209" s="66"/>
      <c r="J209" s="73"/>
      <c r="K209" s="8"/>
      <c r="L209" s="18"/>
      <c r="M209" s="10"/>
      <c r="N209" s="3"/>
      <c r="O209" s="50"/>
      <c r="T209" s="3"/>
    </row>
    <row r="210" spans="1:20" s="13" customFormat="1" ht="22.5" customHeight="1" x14ac:dyDescent="0.55000000000000004">
      <c r="A210" s="5"/>
      <c r="B210" s="52"/>
      <c r="C210" s="63"/>
      <c r="D210" s="64"/>
      <c r="E210" s="64"/>
      <c r="F210" s="64"/>
      <c r="G210" s="65"/>
      <c r="H210" s="66"/>
      <c r="I210" s="66"/>
      <c r="J210" s="73"/>
      <c r="K210" s="8"/>
      <c r="L210" s="18"/>
      <c r="M210" s="10"/>
      <c r="N210" s="3"/>
      <c r="O210" s="50"/>
      <c r="T210" s="3"/>
    </row>
    <row r="211" spans="1:20" s="13" customFormat="1" ht="22.5" customHeight="1" x14ac:dyDescent="0.55000000000000004">
      <c r="A211" s="5"/>
      <c r="B211" s="52"/>
      <c r="C211" s="63"/>
      <c r="D211" s="64"/>
      <c r="E211" s="64"/>
      <c r="F211" s="64"/>
      <c r="G211" s="65"/>
      <c r="H211" s="66"/>
      <c r="I211" s="66"/>
      <c r="J211" s="73"/>
      <c r="K211" s="8"/>
      <c r="L211" s="18"/>
      <c r="M211" s="10"/>
      <c r="N211" s="3"/>
      <c r="O211" s="50"/>
      <c r="T211" s="3"/>
    </row>
    <row r="212" spans="1:20" s="13" customFormat="1" ht="22.5" customHeight="1" x14ac:dyDescent="0.55000000000000004">
      <c r="A212" s="5"/>
      <c r="B212" s="52"/>
      <c r="C212" s="63"/>
      <c r="D212" s="64"/>
      <c r="E212" s="64"/>
      <c r="F212" s="64"/>
      <c r="G212" s="65"/>
      <c r="H212" s="66"/>
      <c r="I212" s="66"/>
      <c r="J212" s="73"/>
      <c r="K212" s="8"/>
      <c r="L212" s="18"/>
      <c r="M212" s="10"/>
      <c r="N212" s="3"/>
      <c r="O212" s="50"/>
      <c r="T212" s="3"/>
    </row>
    <row r="213" spans="1:20" s="13" customFormat="1" ht="22.5" customHeight="1" x14ac:dyDescent="0.55000000000000004">
      <c r="A213" s="5"/>
      <c r="B213" s="52"/>
      <c r="C213" s="63"/>
      <c r="D213" s="64"/>
      <c r="E213" s="64"/>
      <c r="F213" s="64"/>
      <c r="G213" s="65"/>
      <c r="H213" s="66"/>
      <c r="I213" s="66"/>
      <c r="J213" s="73"/>
      <c r="K213" s="8"/>
      <c r="L213" s="18"/>
      <c r="M213" s="10"/>
      <c r="N213" s="3"/>
      <c r="O213" s="50"/>
      <c r="T213" s="3"/>
    </row>
    <row r="214" spans="1:20" s="13" customFormat="1" ht="22.5" customHeight="1" x14ac:dyDescent="0.55000000000000004">
      <c r="A214" s="5"/>
      <c r="B214" s="52"/>
      <c r="C214" s="63"/>
      <c r="D214" s="64"/>
      <c r="E214" s="64"/>
      <c r="F214" s="64"/>
      <c r="G214" s="65"/>
      <c r="H214" s="66"/>
      <c r="I214" s="66"/>
      <c r="J214" s="73"/>
      <c r="K214" s="8"/>
      <c r="L214" s="18"/>
      <c r="M214" s="10"/>
      <c r="N214" s="3"/>
      <c r="O214" s="50"/>
      <c r="T214" s="3"/>
    </row>
    <row r="215" spans="1:20" s="13" customFormat="1" ht="22.5" customHeight="1" x14ac:dyDescent="0.55000000000000004">
      <c r="A215" s="5"/>
      <c r="B215" s="52"/>
      <c r="C215" s="63"/>
      <c r="D215" s="64"/>
      <c r="E215" s="64"/>
      <c r="F215" s="64"/>
      <c r="G215" s="65"/>
      <c r="H215" s="66"/>
      <c r="I215" s="66"/>
      <c r="J215" s="73"/>
      <c r="K215" s="8"/>
      <c r="L215" s="18"/>
      <c r="M215" s="10"/>
      <c r="N215" s="3"/>
      <c r="O215" s="50"/>
      <c r="T215" s="3"/>
    </row>
    <row r="216" spans="1:20" s="13" customFormat="1" ht="22.5" customHeight="1" x14ac:dyDescent="0.55000000000000004">
      <c r="A216" s="5"/>
      <c r="B216" s="52"/>
      <c r="C216" s="63"/>
      <c r="D216" s="64"/>
      <c r="E216" s="64"/>
      <c r="F216" s="64"/>
      <c r="G216" s="65"/>
      <c r="H216" s="66"/>
      <c r="I216" s="66"/>
      <c r="J216" s="73"/>
      <c r="K216" s="8"/>
      <c r="L216" s="18"/>
      <c r="M216" s="10"/>
      <c r="N216" s="3"/>
      <c r="O216" s="50"/>
      <c r="T216" s="3"/>
    </row>
    <row r="217" spans="1:20" s="13" customFormat="1" ht="22.5" customHeight="1" x14ac:dyDescent="0.55000000000000004">
      <c r="A217" s="5"/>
      <c r="B217" s="52"/>
      <c r="C217" s="63"/>
      <c r="D217" s="64"/>
      <c r="E217" s="64"/>
      <c r="F217" s="64"/>
      <c r="G217" s="65"/>
      <c r="H217" s="66"/>
      <c r="I217" s="66"/>
      <c r="J217" s="73"/>
      <c r="K217" s="8"/>
      <c r="L217" s="18"/>
      <c r="M217" s="10"/>
      <c r="N217" s="3"/>
      <c r="O217" s="50"/>
      <c r="T217" s="3"/>
    </row>
    <row r="218" spans="1:20" s="13" customFormat="1" ht="22.5" customHeight="1" x14ac:dyDescent="0.55000000000000004">
      <c r="A218" s="5"/>
      <c r="B218" s="52"/>
      <c r="C218" s="63"/>
      <c r="D218" s="64"/>
      <c r="E218" s="64"/>
      <c r="F218" s="64"/>
      <c r="G218" s="65"/>
      <c r="H218" s="66"/>
      <c r="I218" s="66"/>
      <c r="J218" s="73"/>
      <c r="K218" s="8"/>
      <c r="L218" s="9"/>
      <c r="M218" s="10"/>
      <c r="N218" s="3"/>
      <c r="O218" s="50"/>
      <c r="T218" s="3"/>
    </row>
    <row r="219" spans="1:20" s="13" customFormat="1" ht="22.5" customHeight="1" x14ac:dyDescent="0.55000000000000004">
      <c r="A219" s="5"/>
      <c r="B219" s="52"/>
      <c r="C219" s="63"/>
      <c r="D219" s="64"/>
      <c r="E219" s="64"/>
      <c r="F219" s="64"/>
      <c r="G219" s="65"/>
      <c r="H219" s="66"/>
      <c r="I219" s="66"/>
      <c r="J219" s="73"/>
      <c r="K219" s="8"/>
      <c r="L219" s="18"/>
      <c r="M219" s="10"/>
      <c r="N219" s="3"/>
      <c r="O219" s="50"/>
      <c r="T219" s="3"/>
    </row>
    <row r="220" spans="1:20" s="13" customFormat="1" ht="22.5" customHeight="1" x14ac:dyDescent="0.55000000000000004">
      <c r="A220" s="5"/>
      <c r="B220" s="52"/>
      <c r="C220" s="63"/>
      <c r="D220" s="64"/>
      <c r="E220" s="64"/>
      <c r="F220" s="64"/>
      <c r="G220" s="65"/>
      <c r="H220" s="66"/>
      <c r="I220" s="66"/>
      <c r="J220" s="73"/>
      <c r="K220" s="8"/>
      <c r="L220" s="18"/>
      <c r="M220" s="10"/>
      <c r="N220" s="3"/>
      <c r="O220" s="50"/>
      <c r="T220" s="3"/>
    </row>
    <row r="221" spans="1:20" s="13" customFormat="1" ht="22.5" customHeight="1" x14ac:dyDescent="0.55000000000000004">
      <c r="A221" s="5"/>
      <c r="B221" s="52"/>
      <c r="C221" s="63"/>
      <c r="D221" s="64"/>
      <c r="E221" s="64"/>
      <c r="F221" s="64"/>
      <c r="G221" s="65"/>
      <c r="H221" s="66"/>
      <c r="I221" s="66"/>
      <c r="J221" s="73"/>
      <c r="K221" s="8"/>
      <c r="L221" s="18"/>
      <c r="M221" s="10"/>
      <c r="N221" s="3"/>
      <c r="O221" s="50"/>
      <c r="T221" s="3"/>
    </row>
    <row r="222" spans="1:20" s="13" customFormat="1" ht="22.5" customHeight="1" x14ac:dyDescent="0.55000000000000004">
      <c r="A222" s="5"/>
      <c r="B222" s="52"/>
      <c r="C222" s="63"/>
      <c r="D222" s="64"/>
      <c r="E222" s="64"/>
      <c r="F222" s="64"/>
      <c r="G222" s="66"/>
      <c r="H222" s="66"/>
      <c r="I222" s="66"/>
      <c r="J222" s="73"/>
      <c r="K222" s="8"/>
      <c r="L222" s="18"/>
      <c r="M222" s="10"/>
      <c r="N222" s="3"/>
      <c r="O222" s="50"/>
      <c r="T222" s="3"/>
    </row>
    <row r="223" spans="1:20" s="13" customFormat="1" ht="22.5" customHeight="1" x14ac:dyDescent="0.55000000000000004">
      <c r="A223" s="5"/>
      <c r="B223" s="52"/>
      <c r="C223" s="63"/>
      <c r="D223" s="64"/>
      <c r="E223" s="64"/>
      <c r="F223" s="64"/>
      <c r="G223" s="66"/>
      <c r="H223" s="66"/>
      <c r="I223" s="66"/>
      <c r="J223" s="73"/>
      <c r="K223" s="8"/>
      <c r="L223" s="18"/>
      <c r="M223" s="10"/>
      <c r="N223" s="3"/>
      <c r="O223" s="50"/>
      <c r="T223" s="3"/>
    </row>
    <row r="224" spans="1:20" s="13" customFormat="1" ht="22.5" customHeight="1" x14ac:dyDescent="0.55000000000000004">
      <c r="A224" s="5"/>
      <c r="B224" s="52"/>
      <c r="C224" s="63"/>
      <c r="D224" s="64"/>
      <c r="E224" s="64"/>
      <c r="F224" s="64"/>
      <c r="G224" s="65"/>
      <c r="H224" s="66"/>
      <c r="I224" s="65"/>
      <c r="J224" s="73"/>
      <c r="K224" s="8"/>
      <c r="L224" s="18"/>
      <c r="M224" s="10"/>
      <c r="N224" s="3"/>
      <c r="O224" s="50"/>
      <c r="T224" s="3"/>
    </row>
    <row r="225" spans="1:20" s="13" customFormat="1" ht="22.5" customHeight="1" x14ac:dyDescent="0.55000000000000004">
      <c r="A225" s="5"/>
      <c r="B225" s="52"/>
      <c r="C225" s="63"/>
      <c r="D225" s="64"/>
      <c r="E225" s="64"/>
      <c r="F225" s="64"/>
      <c r="G225" s="65"/>
      <c r="H225" s="66"/>
      <c r="I225" s="66"/>
      <c r="J225" s="74"/>
      <c r="K225" s="8"/>
      <c r="L225" s="18"/>
      <c r="M225" s="10"/>
      <c r="N225" s="3"/>
      <c r="O225" s="50"/>
      <c r="T225" s="3"/>
    </row>
    <row r="226" spans="1:20" s="13" customFormat="1" ht="22.5" customHeight="1" x14ac:dyDescent="0.55000000000000004">
      <c r="A226" s="5"/>
      <c r="B226" s="52"/>
      <c r="C226" s="63"/>
      <c r="D226" s="64"/>
      <c r="E226" s="64"/>
      <c r="F226" s="64"/>
      <c r="G226" s="65"/>
      <c r="H226" s="66"/>
      <c r="I226" s="66"/>
      <c r="J226" s="73"/>
      <c r="K226" s="8"/>
      <c r="L226" s="18"/>
      <c r="M226" s="10"/>
      <c r="N226" s="3"/>
      <c r="O226" s="50"/>
      <c r="T226" s="3"/>
    </row>
    <row r="227" spans="1:20" s="13" customFormat="1" ht="22.5" customHeight="1" x14ac:dyDescent="0.55000000000000004">
      <c r="A227" s="5"/>
      <c r="B227" s="52"/>
      <c r="C227" s="63"/>
      <c r="D227" s="64"/>
      <c r="E227" s="64"/>
      <c r="F227" s="64"/>
      <c r="G227" s="65"/>
      <c r="H227" s="66"/>
      <c r="I227" s="66"/>
      <c r="J227" s="73"/>
      <c r="K227" s="8"/>
      <c r="L227" s="18"/>
      <c r="M227" s="10"/>
      <c r="N227" s="3"/>
      <c r="O227" s="50"/>
      <c r="T227" s="3"/>
    </row>
    <row r="228" spans="1:20" s="13" customFormat="1" ht="22.5" customHeight="1" x14ac:dyDescent="0.55000000000000004">
      <c r="A228" s="5"/>
      <c r="B228" s="52"/>
      <c r="C228" s="63"/>
      <c r="D228" s="64"/>
      <c r="E228" s="64"/>
      <c r="F228" s="64"/>
      <c r="G228" s="65"/>
      <c r="H228" s="66"/>
      <c r="I228" s="66"/>
      <c r="J228" s="73"/>
      <c r="K228" s="8"/>
      <c r="L228" s="18"/>
      <c r="M228" s="10"/>
      <c r="N228" s="3"/>
      <c r="O228" s="50"/>
      <c r="T228" s="3"/>
    </row>
    <row r="229" spans="1:20" s="13" customFormat="1" ht="22.5" customHeight="1" x14ac:dyDescent="0.55000000000000004">
      <c r="A229" s="5"/>
      <c r="B229" s="52"/>
      <c r="C229" s="63"/>
      <c r="D229" s="64"/>
      <c r="E229" s="64"/>
      <c r="F229" s="64"/>
      <c r="G229" s="65"/>
      <c r="H229" s="66"/>
      <c r="I229" s="66"/>
      <c r="J229" s="73"/>
      <c r="K229" s="8"/>
      <c r="L229" s="18"/>
      <c r="M229" s="10"/>
      <c r="N229" s="3"/>
      <c r="O229" s="50"/>
      <c r="T229" s="3"/>
    </row>
    <row r="230" spans="1:20" s="13" customFormat="1" ht="22.5" customHeight="1" x14ac:dyDescent="0.55000000000000004">
      <c r="A230" s="5"/>
      <c r="B230" s="52"/>
      <c r="C230" s="63"/>
      <c r="D230" s="64"/>
      <c r="E230" s="64"/>
      <c r="F230" s="64"/>
      <c r="G230" s="65"/>
      <c r="H230" s="66"/>
      <c r="I230" s="66"/>
      <c r="J230" s="73"/>
      <c r="K230" s="8"/>
      <c r="L230" s="18"/>
      <c r="M230" s="10"/>
      <c r="N230" s="3"/>
      <c r="O230" s="50"/>
      <c r="T230" s="3"/>
    </row>
    <row r="231" spans="1:20" s="13" customFormat="1" ht="22.5" customHeight="1" x14ac:dyDescent="0.55000000000000004">
      <c r="A231" s="5"/>
      <c r="B231" s="52"/>
      <c r="C231" s="63"/>
      <c r="D231" s="64"/>
      <c r="E231" s="64"/>
      <c r="F231" s="64"/>
      <c r="G231" s="65"/>
      <c r="H231" s="66"/>
      <c r="I231" s="66"/>
      <c r="J231" s="73"/>
      <c r="K231" s="8"/>
      <c r="L231" s="18"/>
      <c r="M231" s="10"/>
      <c r="N231" s="3"/>
      <c r="O231" s="50"/>
      <c r="T231" s="3"/>
    </row>
    <row r="232" spans="1:20" s="13" customFormat="1" ht="22.5" customHeight="1" x14ac:dyDescent="0.55000000000000004">
      <c r="A232" s="5"/>
      <c r="B232" s="52"/>
      <c r="C232" s="63"/>
      <c r="D232" s="64"/>
      <c r="E232" s="64"/>
      <c r="F232" s="64"/>
      <c r="G232" s="65"/>
      <c r="H232" s="66"/>
      <c r="I232" s="66"/>
      <c r="J232" s="73"/>
      <c r="K232" s="8"/>
      <c r="L232" s="18"/>
      <c r="M232" s="10"/>
      <c r="N232" s="3"/>
      <c r="O232" s="50"/>
      <c r="T232" s="3"/>
    </row>
    <row r="233" spans="1:20" s="13" customFormat="1" ht="22.5" customHeight="1" x14ac:dyDescent="0.55000000000000004">
      <c r="A233" s="5"/>
      <c r="B233" s="52"/>
      <c r="C233" s="63"/>
      <c r="D233" s="64"/>
      <c r="E233" s="64"/>
      <c r="F233" s="64"/>
      <c r="G233" s="65"/>
      <c r="H233" s="66"/>
      <c r="I233" s="66"/>
      <c r="J233" s="73"/>
      <c r="K233" s="8"/>
      <c r="L233" s="18"/>
      <c r="M233" s="10"/>
      <c r="N233" s="3"/>
      <c r="O233" s="50"/>
      <c r="T233" s="3"/>
    </row>
    <row r="234" spans="1:20" s="13" customFormat="1" ht="22.5" customHeight="1" x14ac:dyDescent="0.55000000000000004">
      <c r="A234" s="5"/>
      <c r="B234" s="52"/>
      <c r="C234" s="63"/>
      <c r="D234" s="64"/>
      <c r="E234" s="64"/>
      <c r="F234" s="64"/>
      <c r="G234" s="65"/>
      <c r="H234" s="66"/>
      <c r="I234" s="66"/>
      <c r="J234" s="73"/>
      <c r="K234" s="8"/>
      <c r="L234" s="18"/>
      <c r="M234" s="10"/>
      <c r="N234" s="3"/>
      <c r="O234" s="50"/>
      <c r="T234" s="3"/>
    </row>
    <row r="235" spans="1:20" s="13" customFormat="1" ht="22.5" customHeight="1" x14ac:dyDescent="0.55000000000000004">
      <c r="A235" s="5"/>
      <c r="B235" s="52"/>
      <c r="C235" s="63"/>
      <c r="D235" s="64"/>
      <c r="E235" s="64"/>
      <c r="F235" s="64"/>
      <c r="G235" s="65"/>
      <c r="H235" s="66"/>
      <c r="I235" s="66"/>
      <c r="J235" s="73"/>
      <c r="K235" s="8"/>
      <c r="L235" s="18"/>
      <c r="M235" s="10"/>
      <c r="N235" s="3"/>
      <c r="O235" s="50"/>
      <c r="T235" s="3"/>
    </row>
    <row r="236" spans="1:20" s="13" customFormat="1" ht="22.5" customHeight="1" x14ac:dyDescent="0.55000000000000004">
      <c r="A236" s="5"/>
      <c r="B236" s="52"/>
      <c r="C236" s="63"/>
      <c r="D236" s="64"/>
      <c r="E236" s="64"/>
      <c r="F236" s="64"/>
      <c r="G236" s="65"/>
      <c r="H236" s="66"/>
      <c r="I236" s="66"/>
      <c r="J236" s="73"/>
      <c r="K236" s="8"/>
      <c r="L236" s="18"/>
      <c r="M236" s="10"/>
      <c r="N236" s="3"/>
      <c r="O236" s="50"/>
      <c r="T236" s="3"/>
    </row>
    <row r="237" spans="1:20" s="13" customFormat="1" ht="22.5" customHeight="1" x14ac:dyDescent="0.55000000000000004">
      <c r="A237" s="5"/>
      <c r="B237" s="52"/>
      <c r="C237" s="63"/>
      <c r="D237" s="64"/>
      <c r="E237" s="64"/>
      <c r="F237" s="64"/>
      <c r="G237" s="65"/>
      <c r="H237" s="66"/>
      <c r="I237" s="66"/>
      <c r="J237" s="73"/>
      <c r="K237" s="8"/>
      <c r="L237" s="18"/>
      <c r="M237" s="10"/>
      <c r="N237" s="3"/>
      <c r="O237" s="50"/>
      <c r="T237" s="3"/>
    </row>
    <row r="238" spans="1:20" s="13" customFormat="1" ht="22.5" customHeight="1" x14ac:dyDescent="0.55000000000000004">
      <c r="A238" s="5"/>
      <c r="B238" s="52"/>
      <c r="C238" s="63"/>
      <c r="D238" s="64"/>
      <c r="E238" s="64"/>
      <c r="F238" s="64"/>
      <c r="G238" s="65"/>
      <c r="H238" s="66"/>
      <c r="I238" s="66"/>
      <c r="J238" s="73"/>
      <c r="K238" s="8"/>
      <c r="L238" s="18"/>
      <c r="M238" s="10"/>
      <c r="N238" s="3"/>
      <c r="O238" s="50"/>
      <c r="T238" s="3"/>
    </row>
    <row r="239" spans="1:20" s="13" customFormat="1" ht="22.5" customHeight="1" x14ac:dyDescent="0.55000000000000004">
      <c r="A239" s="5"/>
      <c r="B239" s="52"/>
      <c r="C239" s="63"/>
      <c r="D239" s="64"/>
      <c r="E239" s="64"/>
      <c r="F239" s="64"/>
      <c r="G239" s="65"/>
      <c r="H239" s="66"/>
      <c r="I239" s="66"/>
      <c r="J239" s="73"/>
      <c r="K239" s="8"/>
      <c r="L239" s="9"/>
      <c r="M239" s="10"/>
      <c r="N239" s="3"/>
      <c r="O239" s="50"/>
      <c r="T239" s="3"/>
    </row>
    <row r="240" spans="1:20" s="13" customFormat="1" ht="22.5" customHeight="1" x14ac:dyDescent="0.55000000000000004">
      <c r="A240" s="5"/>
      <c r="B240" s="52"/>
      <c r="C240" s="63"/>
      <c r="D240" s="64"/>
      <c r="E240" s="64"/>
      <c r="F240" s="64"/>
      <c r="G240" s="65"/>
      <c r="H240" s="66"/>
      <c r="I240" s="66"/>
      <c r="J240" s="73"/>
      <c r="K240" s="8"/>
      <c r="L240" s="18"/>
      <c r="M240" s="10"/>
      <c r="N240" s="3"/>
      <c r="O240" s="50"/>
      <c r="T240" s="3"/>
    </row>
    <row r="241" spans="1:20" s="13" customFormat="1" ht="22.5" customHeight="1" x14ac:dyDescent="0.55000000000000004">
      <c r="A241" s="5"/>
      <c r="B241" s="52"/>
      <c r="C241" s="63"/>
      <c r="D241" s="64"/>
      <c r="E241" s="64"/>
      <c r="F241" s="64"/>
      <c r="G241" s="65"/>
      <c r="H241" s="66"/>
      <c r="I241" s="66"/>
      <c r="J241" s="73"/>
      <c r="K241" s="8"/>
      <c r="L241" s="18"/>
      <c r="M241" s="10"/>
      <c r="N241" s="3"/>
      <c r="O241" s="50"/>
      <c r="T241" s="3"/>
    </row>
    <row r="242" spans="1:20" s="13" customFormat="1" ht="22.5" customHeight="1" x14ac:dyDescent="0.55000000000000004">
      <c r="A242" s="5"/>
      <c r="B242" s="52"/>
      <c r="C242" s="63"/>
      <c r="D242" s="64"/>
      <c r="E242" s="64"/>
      <c r="F242" s="64"/>
      <c r="G242" s="65"/>
      <c r="H242" s="66"/>
      <c r="I242" s="66"/>
      <c r="J242" s="73"/>
      <c r="K242" s="8"/>
      <c r="L242" s="18"/>
      <c r="M242" s="10"/>
      <c r="N242" s="3"/>
      <c r="O242" s="50"/>
      <c r="T242" s="3"/>
    </row>
    <row r="243" spans="1:20" s="13" customFormat="1" ht="22.5" customHeight="1" x14ac:dyDescent="0.55000000000000004">
      <c r="A243" s="5"/>
      <c r="B243" s="52"/>
      <c r="C243" s="63"/>
      <c r="D243" s="64"/>
      <c r="E243" s="64"/>
      <c r="F243" s="64"/>
      <c r="G243" s="66"/>
      <c r="H243" s="66"/>
      <c r="I243" s="66"/>
      <c r="J243" s="73"/>
      <c r="K243" s="8"/>
      <c r="L243" s="18"/>
      <c r="M243" s="10"/>
      <c r="N243" s="3"/>
      <c r="O243" s="50"/>
      <c r="T243" s="3"/>
    </row>
    <row r="244" spans="1:20" s="13" customFormat="1" ht="22.5" customHeight="1" x14ac:dyDescent="0.55000000000000004">
      <c r="A244" s="5"/>
      <c r="B244" s="52"/>
      <c r="C244" s="63"/>
      <c r="D244" s="64"/>
      <c r="E244" s="64"/>
      <c r="F244" s="64"/>
      <c r="G244" s="66"/>
      <c r="H244" s="66"/>
      <c r="I244" s="66"/>
      <c r="J244" s="73"/>
      <c r="K244" s="8"/>
      <c r="L244" s="18"/>
      <c r="M244" s="10"/>
      <c r="N244" s="3"/>
      <c r="O244" s="50"/>
      <c r="T244" s="3"/>
    </row>
    <row r="245" spans="1:20" s="13" customFormat="1" ht="22.5" customHeight="1" x14ac:dyDescent="0.55000000000000004">
      <c r="A245" s="5"/>
      <c r="B245" s="52"/>
      <c r="C245" s="63"/>
      <c r="D245" s="64"/>
      <c r="E245" s="64"/>
      <c r="F245" s="64"/>
      <c r="G245" s="65"/>
      <c r="H245" s="66"/>
      <c r="I245" s="65"/>
      <c r="J245" s="73"/>
      <c r="K245" s="8"/>
      <c r="L245" s="18"/>
      <c r="M245" s="10"/>
      <c r="N245" s="3"/>
      <c r="O245" s="50"/>
      <c r="T245" s="3"/>
    </row>
    <row r="246" spans="1:20" s="13" customFormat="1" ht="22.5" customHeight="1" x14ac:dyDescent="0.55000000000000004">
      <c r="A246" s="5"/>
      <c r="B246" s="52"/>
      <c r="C246" s="63"/>
      <c r="D246" s="64"/>
      <c r="E246" s="64"/>
      <c r="F246" s="64"/>
      <c r="G246" s="65"/>
      <c r="H246" s="66"/>
      <c r="I246" s="66"/>
      <c r="J246" s="73"/>
      <c r="K246" s="8"/>
      <c r="L246" s="18"/>
      <c r="M246" s="10"/>
      <c r="N246" s="3"/>
      <c r="O246" s="50"/>
      <c r="T246" s="3"/>
    </row>
    <row r="247" spans="1:20" s="13" customFormat="1" ht="22.5" customHeight="1" x14ac:dyDescent="0.55000000000000004">
      <c r="A247" s="5"/>
      <c r="B247" s="52"/>
      <c r="C247" s="63"/>
      <c r="D247" s="64"/>
      <c r="E247" s="64"/>
      <c r="F247" s="64"/>
      <c r="G247" s="65"/>
      <c r="H247" s="66"/>
      <c r="I247" s="66"/>
      <c r="J247" s="73"/>
      <c r="K247" s="8"/>
      <c r="L247" s="18"/>
      <c r="M247" s="10"/>
      <c r="N247" s="3"/>
      <c r="O247" s="50"/>
      <c r="T247" s="3"/>
    </row>
    <row r="248" spans="1:20" s="13" customFormat="1" ht="22.5" customHeight="1" x14ac:dyDescent="0.55000000000000004">
      <c r="A248" s="5"/>
      <c r="B248" s="52"/>
      <c r="C248" s="63"/>
      <c r="D248" s="64"/>
      <c r="E248" s="64"/>
      <c r="F248" s="64"/>
      <c r="G248" s="65"/>
      <c r="H248" s="66"/>
      <c r="I248" s="66"/>
      <c r="J248" s="73"/>
      <c r="K248" s="8"/>
      <c r="L248" s="18"/>
      <c r="M248" s="10"/>
      <c r="N248" s="3"/>
      <c r="O248" s="50"/>
      <c r="T248" s="3"/>
    </row>
    <row r="249" spans="1:20" s="13" customFormat="1" ht="22.5" customHeight="1" x14ac:dyDescent="0.55000000000000004">
      <c r="A249" s="5"/>
      <c r="B249" s="52"/>
      <c r="C249" s="63"/>
      <c r="D249" s="64"/>
      <c r="E249" s="64"/>
      <c r="F249" s="64"/>
      <c r="G249" s="65"/>
      <c r="H249" s="66"/>
      <c r="I249" s="66"/>
      <c r="J249" s="73"/>
      <c r="K249" s="8"/>
      <c r="L249" s="18"/>
      <c r="M249" s="10"/>
      <c r="N249" s="3"/>
      <c r="O249" s="50"/>
      <c r="T249" s="3"/>
    </row>
    <row r="250" spans="1:20" s="13" customFormat="1" ht="22.5" customHeight="1" x14ac:dyDescent="0.55000000000000004">
      <c r="A250" s="5"/>
      <c r="B250" s="52"/>
      <c r="C250" s="63"/>
      <c r="D250" s="64"/>
      <c r="E250" s="64"/>
      <c r="F250" s="64"/>
      <c r="G250" s="65"/>
      <c r="H250" s="66"/>
      <c r="I250" s="66"/>
      <c r="J250" s="73"/>
      <c r="K250" s="8"/>
      <c r="L250" s="18"/>
      <c r="M250" s="10"/>
      <c r="N250" s="3"/>
      <c r="O250" s="50"/>
      <c r="T250" s="3"/>
    </row>
    <row r="251" spans="1:20" s="13" customFormat="1" ht="22.5" customHeight="1" x14ac:dyDescent="0.55000000000000004">
      <c r="A251" s="5"/>
      <c r="B251" s="52"/>
      <c r="C251" s="63"/>
      <c r="D251" s="64"/>
      <c r="E251" s="64"/>
      <c r="F251" s="64"/>
      <c r="G251" s="65"/>
      <c r="H251" s="66"/>
      <c r="I251" s="66"/>
      <c r="J251" s="73"/>
      <c r="K251" s="8"/>
      <c r="L251" s="18"/>
      <c r="M251" s="10"/>
      <c r="N251" s="3"/>
      <c r="O251" s="50"/>
      <c r="T251" s="3"/>
    </row>
    <row r="252" spans="1:20" s="13" customFormat="1" ht="22.5" customHeight="1" x14ac:dyDescent="0.55000000000000004">
      <c r="A252" s="5"/>
      <c r="B252" s="52"/>
      <c r="C252" s="63"/>
      <c r="D252" s="64"/>
      <c r="E252" s="64"/>
      <c r="F252" s="64"/>
      <c r="G252" s="65"/>
      <c r="H252" s="66"/>
      <c r="I252" s="66"/>
      <c r="J252" s="73"/>
      <c r="K252" s="8"/>
      <c r="L252" s="18"/>
      <c r="M252" s="10"/>
      <c r="N252" s="3"/>
      <c r="O252" s="50"/>
      <c r="T252" s="3"/>
    </row>
    <row r="253" spans="1:20" s="13" customFormat="1" ht="22.5" customHeight="1" x14ac:dyDescent="0.55000000000000004">
      <c r="A253" s="5"/>
      <c r="B253" s="52"/>
      <c r="C253" s="63"/>
      <c r="D253" s="64"/>
      <c r="E253" s="64"/>
      <c r="F253" s="64"/>
      <c r="G253" s="65"/>
      <c r="H253" s="66"/>
      <c r="I253" s="66"/>
      <c r="J253" s="73"/>
      <c r="K253" s="8"/>
      <c r="L253" s="9"/>
      <c r="M253" s="10"/>
      <c r="N253" s="3"/>
      <c r="O253" s="50"/>
      <c r="T253" s="3"/>
    </row>
    <row r="254" spans="1:20" s="13" customFormat="1" ht="22.5" customHeight="1" x14ac:dyDescent="0.55000000000000004">
      <c r="A254" s="5"/>
      <c r="B254" s="52"/>
      <c r="C254" s="63"/>
      <c r="D254" s="64"/>
      <c r="E254" s="64"/>
      <c r="F254" s="64"/>
      <c r="G254" s="65"/>
      <c r="H254" s="66"/>
      <c r="I254" s="66"/>
      <c r="J254" s="73"/>
      <c r="K254" s="8"/>
      <c r="L254" s="18"/>
      <c r="M254" s="30"/>
      <c r="N254" s="3"/>
      <c r="O254" s="50"/>
      <c r="T254" s="3"/>
    </row>
    <row r="255" spans="1:20" s="13" customFormat="1" ht="22.5" customHeight="1" x14ac:dyDescent="0.55000000000000004">
      <c r="A255" s="5"/>
      <c r="B255" s="52"/>
      <c r="C255" s="63"/>
      <c r="D255" s="64"/>
      <c r="E255" s="64"/>
      <c r="F255" s="64"/>
      <c r="G255" s="65"/>
      <c r="H255" s="66"/>
      <c r="I255" s="66"/>
      <c r="J255" s="73"/>
      <c r="K255" s="8"/>
      <c r="L255" s="18"/>
      <c r="M255" s="30"/>
      <c r="N255" s="3"/>
      <c r="O255" s="50"/>
      <c r="T255" s="3"/>
    </row>
    <row r="256" spans="1:20" s="13" customFormat="1" ht="22.5" customHeight="1" x14ac:dyDescent="0.55000000000000004">
      <c r="A256" s="5"/>
      <c r="B256" s="52"/>
      <c r="C256" s="63"/>
      <c r="D256" s="64"/>
      <c r="E256" s="64"/>
      <c r="F256" s="64"/>
      <c r="G256" s="65"/>
      <c r="H256" s="66"/>
      <c r="I256" s="66"/>
      <c r="J256" s="73"/>
      <c r="K256" s="8"/>
      <c r="L256" s="18"/>
      <c r="M256" s="30"/>
      <c r="N256" s="3"/>
      <c r="O256" s="50"/>
      <c r="T256" s="3"/>
    </row>
    <row r="257" spans="1:20" s="13" customFormat="1" ht="22.5" customHeight="1" x14ac:dyDescent="0.55000000000000004">
      <c r="A257" s="5"/>
      <c r="B257" s="52"/>
      <c r="C257" s="63"/>
      <c r="D257" s="64"/>
      <c r="E257" s="64"/>
      <c r="F257" s="64"/>
      <c r="G257" s="66"/>
      <c r="H257" s="66"/>
      <c r="I257" s="66"/>
      <c r="J257" s="73"/>
      <c r="K257" s="8"/>
      <c r="L257" s="18"/>
      <c r="M257" s="10"/>
      <c r="N257" s="3"/>
      <c r="O257" s="50"/>
      <c r="T257" s="3"/>
    </row>
    <row r="258" spans="1:20" s="13" customFormat="1" ht="22.5" customHeight="1" x14ac:dyDescent="0.55000000000000004">
      <c r="A258" s="5"/>
      <c r="B258" s="52"/>
      <c r="C258" s="63"/>
      <c r="D258" s="64"/>
      <c r="E258" s="64"/>
      <c r="F258" s="64"/>
      <c r="G258" s="66"/>
      <c r="H258" s="66"/>
      <c r="I258" s="66"/>
      <c r="J258" s="73"/>
      <c r="K258" s="8"/>
      <c r="L258" s="18"/>
      <c r="M258" s="10"/>
      <c r="N258" s="3"/>
      <c r="O258" s="50"/>
      <c r="T258" s="3"/>
    </row>
    <row r="259" spans="1:20" s="13" customFormat="1" ht="22.5" customHeight="1" x14ac:dyDescent="0.55000000000000004">
      <c r="A259" s="20"/>
      <c r="B259" s="52"/>
      <c r="C259" s="63"/>
      <c r="D259" s="64"/>
      <c r="E259" s="64"/>
      <c r="F259" s="64"/>
      <c r="G259" s="65"/>
      <c r="H259" s="66"/>
      <c r="I259" s="65"/>
      <c r="J259" s="73"/>
      <c r="K259" s="8"/>
      <c r="L259" s="18"/>
      <c r="M259" s="10"/>
      <c r="N259" s="3"/>
      <c r="O259" s="50"/>
      <c r="T259" s="3"/>
    </row>
    <row r="260" spans="1:20" s="13" customFormat="1" ht="22.5" customHeight="1" x14ac:dyDescent="0.55000000000000004">
      <c r="A260" s="5"/>
      <c r="B260" s="52"/>
      <c r="C260" s="63"/>
      <c r="D260" s="64"/>
      <c r="E260" s="64"/>
      <c r="F260" s="64"/>
      <c r="G260" s="65"/>
      <c r="H260" s="66"/>
      <c r="I260" s="66"/>
      <c r="J260" s="73"/>
      <c r="K260" s="8"/>
      <c r="L260" s="18"/>
      <c r="M260" s="10"/>
      <c r="N260" s="3"/>
      <c r="O260" s="50"/>
      <c r="T260" s="3"/>
    </row>
    <row r="261" spans="1:20" s="13" customFormat="1" ht="22.5" customHeight="1" x14ac:dyDescent="0.55000000000000004">
      <c r="A261" s="5"/>
      <c r="B261" s="52"/>
      <c r="C261" s="63"/>
      <c r="D261" s="64"/>
      <c r="E261" s="64"/>
      <c r="F261" s="64"/>
      <c r="G261" s="65"/>
      <c r="H261" s="66"/>
      <c r="I261" s="66"/>
      <c r="J261" s="73"/>
      <c r="K261" s="8"/>
      <c r="L261" s="18"/>
      <c r="M261" s="10"/>
      <c r="N261" s="3"/>
      <c r="O261" s="50"/>
      <c r="T261" s="3"/>
    </row>
    <row r="262" spans="1:20" s="13" customFormat="1" ht="22.5" customHeight="1" x14ac:dyDescent="0.55000000000000004">
      <c r="A262" s="5"/>
      <c r="B262" s="52"/>
      <c r="C262" s="63"/>
      <c r="D262" s="64"/>
      <c r="E262" s="64"/>
      <c r="F262" s="64"/>
      <c r="G262" s="65"/>
      <c r="H262" s="66"/>
      <c r="I262" s="66"/>
      <c r="J262" s="73"/>
      <c r="K262" s="8"/>
      <c r="L262" s="18"/>
      <c r="M262" s="10"/>
      <c r="N262" s="3"/>
      <c r="O262" s="50"/>
      <c r="T262" s="3"/>
    </row>
    <row r="263" spans="1:20" s="13" customFormat="1" ht="22.5" customHeight="1" x14ac:dyDescent="0.55000000000000004">
      <c r="A263" s="5"/>
      <c r="B263" s="52"/>
      <c r="C263" s="63"/>
      <c r="D263" s="64"/>
      <c r="E263" s="64"/>
      <c r="F263" s="64"/>
      <c r="G263" s="65"/>
      <c r="H263" s="66"/>
      <c r="I263" s="66"/>
      <c r="J263" s="75"/>
      <c r="K263" s="31"/>
      <c r="L263" s="18"/>
      <c r="M263" s="10"/>
      <c r="N263" s="3"/>
      <c r="O263" s="50"/>
      <c r="T263" s="3"/>
    </row>
    <row r="264" spans="1:20" s="13" customFormat="1" ht="22.5" customHeight="1" x14ac:dyDescent="0.55000000000000004">
      <c r="A264" s="5"/>
      <c r="B264" s="52"/>
      <c r="C264" s="63"/>
      <c r="D264" s="64"/>
      <c r="E264" s="64"/>
      <c r="F264" s="64"/>
      <c r="G264" s="65"/>
      <c r="H264" s="66"/>
      <c r="I264" s="66"/>
      <c r="J264" s="73"/>
      <c r="K264" s="31"/>
      <c r="L264" s="18"/>
      <c r="M264" s="10"/>
      <c r="N264" s="3"/>
      <c r="O264" s="50"/>
      <c r="T264" s="3"/>
    </row>
    <row r="265" spans="1:20" s="13" customFormat="1" ht="22.5" customHeight="1" x14ac:dyDescent="0.55000000000000004">
      <c r="A265" s="5"/>
      <c r="B265" s="52"/>
      <c r="C265" s="63"/>
      <c r="D265" s="64"/>
      <c r="E265" s="64"/>
      <c r="F265" s="64"/>
      <c r="G265" s="65"/>
      <c r="H265" s="66"/>
      <c r="I265" s="66"/>
      <c r="J265" s="73"/>
      <c r="K265" s="31"/>
      <c r="L265" s="18"/>
      <c r="M265" s="10"/>
      <c r="N265" s="3"/>
      <c r="O265" s="50"/>
      <c r="T265" s="3"/>
    </row>
    <row r="266" spans="1:20" s="13" customFormat="1" ht="22.5" customHeight="1" x14ac:dyDescent="0.55000000000000004">
      <c r="A266" s="5"/>
      <c r="B266" s="52"/>
      <c r="C266" s="63"/>
      <c r="D266" s="64"/>
      <c r="E266" s="64"/>
      <c r="F266" s="64"/>
      <c r="G266" s="65"/>
      <c r="H266" s="66"/>
      <c r="I266" s="66"/>
      <c r="J266" s="73"/>
      <c r="K266" s="31"/>
      <c r="L266" s="18"/>
      <c r="M266" s="10"/>
      <c r="N266" s="3"/>
      <c r="O266" s="50"/>
      <c r="T266" s="3"/>
    </row>
    <row r="267" spans="1:20" s="13" customFormat="1" ht="22.5" customHeight="1" x14ac:dyDescent="0.55000000000000004">
      <c r="A267" s="5"/>
      <c r="B267" s="52"/>
      <c r="C267" s="63"/>
      <c r="D267" s="64"/>
      <c r="E267" s="64"/>
      <c r="F267" s="64"/>
      <c r="G267" s="65"/>
      <c r="H267" s="66"/>
      <c r="I267" s="66"/>
      <c r="J267" s="73"/>
      <c r="K267" s="31"/>
      <c r="L267" s="9"/>
      <c r="M267" s="10"/>
      <c r="N267" s="3"/>
      <c r="T267" s="3"/>
    </row>
    <row r="268" spans="1:20" s="13" customFormat="1" ht="22.5" customHeight="1" x14ac:dyDescent="0.55000000000000004">
      <c r="A268" s="5"/>
      <c r="B268" s="52"/>
      <c r="C268" s="63"/>
      <c r="D268" s="64"/>
      <c r="E268" s="64"/>
      <c r="F268" s="64"/>
      <c r="G268" s="65"/>
      <c r="H268" s="66"/>
      <c r="I268" s="66"/>
      <c r="J268" s="73"/>
      <c r="K268" s="8"/>
      <c r="L268" s="18"/>
      <c r="M268" s="30"/>
      <c r="N268" s="3"/>
      <c r="T268" s="3"/>
    </row>
    <row r="269" spans="1:20" s="13" customFormat="1" ht="22.5" customHeight="1" x14ac:dyDescent="0.55000000000000004">
      <c r="A269" s="5"/>
      <c r="B269" s="52"/>
      <c r="C269" s="63"/>
      <c r="D269" s="64"/>
      <c r="E269" s="64"/>
      <c r="F269" s="64"/>
      <c r="G269" s="65"/>
      <c r="H269" s="66"/>
      <c r="I269" s="66"/>
      <c r="J269" s="73"/>
      <c r="K269" s="8"/>
      <c r="L269" s="18"/>
      <c r="M269" s="30"/>
      <c r="N269" s="3"/>
      <c r="T269" s="3"/>
    </row>
    <row r="270" spans="1:20" s="13" customFormat="1" ht="22.5" customHeight="1" x14ac:dyDescent="0.55000000000000004">
      <c r="A270" s="5"/>
      <c r="B270" s="52"/>
      <c r="C270" s="63"/>
      <c r="D270" s="64"/>
      <c r="E270" s="64"/>
      <c r="F270" s="64"/>
      <c r="G270" s="65"/>
      <c r="H270" s="66"/>
      <c r="I270" s="66"/>
      <c r="J270" s="73"/>
      <c r="K270" s="8"/>
      <c r="L270" s="18"/>
      <c r="M270" s="30"/>
      <c r="N270" s="3"/>
      <c r="T270" s="3"/>
    </row>
    <row r="271" spans="1:20" ht="22.5" customHeight="1" x14ac:dyDescent="0.55000000000000004">
      <c r="A271" s="5"/>
      <c r="B271" s="52"/>
      <c r="C271" s="63"/>
      <c r="D271" s="64"/>
      <c r="E271" s="64"/>
      <c r="F271" s="64"/>
      <c r="G271" s="66"/>
      <c r="H271" s="66"/>
      <c r="I271" s="66"/>
      <c r="J271" s="73"/>
      <c r="K271" s="31"/>
      <c r="L271" s="18"/>
      <c r="M271" s="10"/>
    </row>
    <row r="272" spans="1:20" ht="22.5" customHeight="1" x14ac:dyDescent="0.55000000000000004">
      <c r="A272" s="5"/>
      <c r="B272" s="52"/>
      <c r="C272" s="63"/>
      <c r="D272" s="64"/>
      <c r="E272" s="64"/>
      <c r="F272" s="64"/>
      <c r="H272" s="66"/>
      <c r="I272" s="66"/>
      <c r="J272" s="73"/>
      <c r="K272" s="31"/>
      <c r="L272" s="18"/>
      <c r="M272" s="10"/>
    </row>
    <row r="273" spans="1:13" ht="22.5" customHeight="1" x14ac:dyDescent="0.55000000000000004">
      <c r="A273" s="5"/>
      <c r="B273" s="52"/>
      <c r="C273" s="63"/>
      <c r="D273" s="64"/>
      <c r="E273" s="64"/>
      <c r="F273" s="64"/>
      <c r="G273" s="65"/>
      <c r="H273" s="66"/>
      <c r="I273" s="65"/>
      <c r="J273" s="73"/>
      <c r="K273" s="31"/>
      <c r="L273" s="18"/>
      <c r="M273" s="10"/>
    </row>
    <row r="274" spans="1:13" ht="22.5" customHeight="1" x14ac:dyDescent="0.55000000000000004">
      <c r="A274" s="5"/>
      <c r="B274" s="52"/>
      <c r="C274" s="63"/>
      <c r="D274" s="64"/>
      <c r="E274" s="64"/>
      <c r="F274" s="64"/>
      <c r="G274" s="65"/>
      <c r="H274" s="66"/>
      <c r="I274" s="66"/>
      <c r="J274" s="73"/>
      <c r="K274" s="31"/>
      <c r="L274" s="18"/>
      <c r="M274" s="10"/>
    </row>
    <row r="275" spans="1:13" ht="22.5" customHeight="1" x14ac:dyDescent="0.55000000000000004">
      <c r="A275" s="5"/>
      <c r="B275" s="52"/>
      <c r="C275" s="63"/>
      <c r="D275" s="64"/>
      <c r="E275" s="64"/>
      <c r="F275" s="64"/>
      <c r="G275" s="65"/>
      <c r="H275" s="66"/>
      <c r="I275" s="66"/>
      <c r="J275" s="73"/>
      <c r="K275" s="31"/>
      <c r="L275" s="18"/>
      <c r="M275" s="10"/>
    </row>
    <row r="276" spans="1:13" ht="22.5" customHeight="1" x14ac:dyDescent="0.55000000000000004">
      <c r="A276" s="5"/>
      <c r="B276" s="52"/>
      <c r="C276" s="63"/>
      <c r="D276" s="64"/>
      <c r="E276" s="64"/>
      <c r="F276" s="64"/>
      <c r="G276" s="65"/>
      <c r="H276" s="66"/>
      <c r="I276" s="66"/>
      <c r="J276" s="73"/>
      <c r="K276" s="31"/>
      <c r="L276" s="18"/>
      <c r="M276" s="10"/>
    </row>
    <row r="277" spans="1:13" ht="22.5" customHeight="1" x14ac:dyDescent="0.55000000000000004">
      <c r="A277" s="5"/>
      <c r="B277" s="52"/>
      <c r="C277" s="63"/>
      <c r="D277" s="64"/>
      <c r="E277" s="64"/>
      <c r="F277" s="64"/>
      <c r="G277" s="65"/>
      <c r="H277" s="66"/>
      <c r="I277" s="66"/>
      <c r="J277" s="73"/>
      <c r="K277" s="31"/>
      <c r="L277" s="18"/>
      <c r="M277" s="10"/>
    </row>
    <row r="278" spans="1:13" ht="22.5" customHeight="1" x14ac:dyDescent="0.55000000000000004">
      <c r="A278" s="5"/>
      <c r="B278" s="52"/>
      <c r="C278" s="63"/>
      <c r="D278" s="64"/>
      <c r="E278" s="64"/>
      <c r="F278" s="64"/>
      <c r="G278" s="65"/>
      <c r="H278" s="66"/>
      <c r="I278" s="66"/>
      <c r="J278" s="73"/>
      <c r="K278" s="31"/>
      <c r="L278" s="18"/>
      <c r="M278" s="10"/>
    </row>
    <row r="279" spans="1:13" ht="22.5" customHeight="1" x14ac:dyDescent="0.55000000000000004">
      <c r="A279" s="5"/>
      <c r="B279" s="52"/>
      <c r="C279" s="63"/>
      <c r="D279" s="64"/>
      <c r="E279" s="64"/>
      <c r="F279" s="64"/>
      <c r="G279" s="65"/>
      <c r="H279" s="66"/>
      <c r="I279" s="66"/>
      <c r="J279" s="73"/>
      <c r="K279" s="8"/>
      <c r="L279" s="18"/>
      <c r="M279" s="10"/>
    </row>
    <row r="280" spans="1:13" ht="22.5" customHeight="1" x14ac:dyDescent="0.55000000000000004">
      <c r="A280" s="5"/>
      <c r="B280" s="52"/>
      <c r="C280" s="63"/>
      <c r="D280" s="64"/>
      <c r="E280" s="64"/>
      <c r="F280" s="64"/>
      <c r="G280" s="65"/>
      <c r="H280" s="66"/>
      <c r="I280" s="66"/>
      <c r="J280" s="73"/>
      <c r="K280" s="8"/>
      <c r="L280" s="18"/>
      <c r="M280" s="10"/>
    </row>
    <row r="281" spans="1:13" ht="22.5" customHeight="1" x14ac:dyDescent="0.55000000000000004">
      <c r="A281" s="5"/>
      <c r="B281" s="52"/>
      <c r="C281" s="63"/>
      <c r="D281" s="64"/>
      <c r="E281" s="64"/>
      <c r="F281" s="64"/>
      <c r="G281" s="65"/>
      <c r="H281" s="66"/>
      <c r="I281" s="66"/>
      <c r="J281" s="73"/>
      <c r="K281" s="8"/>
      <c r="L281" s="9"/>
      <c r="M281" s="10"/>
    </row>
    <row r="282" spans="1:13" ht="22.5" customHeight="1" x14ac:dyDescent="0.55000000000000004">
      <c r="A282" s="5"/>
      <c r="B282" s="52"/>
      <c r="C282" s="63"/>
      <c r="D282" s="64"/>
      <c r="E282" s="64"/>
      <c r="F282" s="64"/>
      <c r="G282" s="65"/>
      <c r="H282" s="66"/>
      <c r="I282" s="66"/>
      <c r="J282" s="73"/>
      <c r="K282" s="8"/>
      <c r="L282" s="18"/>
      <c r="M282" s="30"/>
    </row>
    <row r="283" spans="1:13" ht="22.5" customHeight="1" x14ac:dyDescent="0.55000000000000004">
      <c r="A283" s="5"/>
      <c r="B283" s="52"/>
      <c r="C283" s="63"/>
      <c r="D283" s="64"/>
      <c r="E283" s="64"/>
      <c r="F283" s="64"/>
      <c r="G283" s="65"/>
      <c r="H283" s="66"/>
      <c r="I283" s="66"/>
      <c r="J283" s="73"/>
      <c r="K283" s="8"/>
      <c r="L283" s="18"/>
      <c r="M283" s="30"/>
    </row>
    <row r="284" spans="1:13" ht="22.5" customHeight="1" x14ac:dyDescent="0.55000000000000004">
      <c r="A284" s="5"/>
      <c r="B284" s="52"/>
      <c r="C284" s="63"/>
      <c r="D284" s="64"/>
      <c r="E284" s="64"/>
      <c r="F284" s="64"/>
      <c r="G284" s="65"/>
      <c r="H284" s="66"/>
      <c r="I284" s="66"/>
      <c r="J284" s="73"/>
      <c r="K284" s="8"/>
      <c r="L284" s="18"/>
      <c r="M284" s="30"/>
    </row>
    <row r="285" spans="1:13" ht="22.5" customHeight="1" x14ac:dyDescent="0.55000000000000004">
      <c r="A285" s="5"/>
      <c r="B285" s="52"/>
      <c r="C285" s="63"/>
      <c r="D285" s="64"/>
      <c r="E285" s="64"/>
      <c r="F285" s="64"/>
      <c r="G285" s="65"/>
      <c r="H285" s="66"/>
      <c r="I285" s="66"/>
      <c r="J285" s="73"/>
      <c r="K285" s="8"/>
      <c r="L285" s="18"/>
      <c r="M285" s="10"/>
    </row>
    <row r="286" spans="1:13" ht="22.5" customHeight="1" x14ac:dyDescent="0.55000000000000004">
      <c r="A286" s="5"/>
      <c r="B286" s="52"/>
      <c r="C286" s="63"/>
      <c r="D286" s="64"/>
      <c r="E286" s="64"/>
      <c r="F286" s="64"/>
      <c r="G286" s="65"/>
      <c r="H286" s="66"/>
      <c r="I286" s="66"/>
      <c r="J286" s="73"/>
      <c r="K286" s="8"/>
      <c r="L286" s="18"/>
      <c r="M286" s="10"/>
    </row>
    <row r="287" spans="1:13" ht="22.5" customHeight="1" x14ac:dyDescent="0.55000000000000004">
      <c r="A287" s="5"/>
      <c r="B287" s="52"/>
      <c r="C287" s="63"/>
      <c r="D287" s="64"/>
      <c r="E287" s="64"/>
      <c r="F287" s="64"/>
      <c r="G287" s="65"/>
      <c r="H287" s="66"/>
      <c r="I287" s="66"/>
      <c r="J287" s="73"/>
      <c r="K287" s="8"/>
      <c r="L287" s="18"/>
      <c r="M287" s="10"/>
    </row>
    <row r="288" spans="1:13" ht="22.5" customHeight="1" x14ac:dyDescent="0.55000000000000004">
      <c r="A288" s="5"/>
      <c r="B288" s="52"/>
      <c r="C288" s="63"/>
      <c r="D288" s="64"/>
      <c r="E288" s="64"/>
      <c r="F288" s="64"/>
      <c r="G288" s="65"/>
      <c r="H288" s="66"/>
      <c r="I288" s="66"/>
      <c r="J288" s="73"/>
      <c r="K288" s="8"/>
      <c r="L288" s="18"/>
      <c r="M288" s="10"/>
    </row>
    <row r="289" spans="1:13" ht="22.5" customHeight="1" x14ac:dyDescent="0.55000000000000004">
      <c r="A289" s="5"/>
      <c r="B289" s="52"/>
      <c r="C289" s="63"/>
      <c r="D289" s="64"/>
      <c r="E289" s="64"/>
      <c r="F289" s="64"/>
      <c r="G289" s="65"/>
      <c r="H289" s="66"/>
      <c r="I289" s="66"/>
      <c r="J289" s="73"/>
      <c r="K289" s="8"/>
      <c r="L289" s="18"/>
      <c r="M289" s="10"/>
    </row>
    <row r="290" spans="1:13" ht="22.5" customHeight="1" x14ac:dyDescent="0.55000000000000004">
      <c r="A290" s="5"/>
      <c r="B290" s="52"/>
      <c r="C290" s="63"/>
      <c r="D290" s="64"/>
      <c r="E290" s="64"/>
      <c r="F290" s="64"/>
      <c r="G290" s="65"/>
      <c r="H290" s="66"/>
      <c r="I290" s="66"/>
      <c r="J290" s="73"/>
      <c r="K290" s="8"/>
      <c r="L290" s="9"/>
      <c r="M290" s="10"/>
    </row>
    <row r="291" spans="1:13" ht="22.5" customHeight="1" x14ac:dyDescent="0.55000000000000004">
      <c r="A291" s="5"/>
      <c r="B291" s="52"/>
      <c r="C291" s="63"/>
      <c r="D291" s="64"/>
      <c r="E291" s="64"/>
      <c r="F291" s="64"/>
      <c r="G291" s="65"/>
      <c r="H291" s="66"/>
      <c r="I291" s="66"/>
      <c r="J291" s="73"/>
      <c r="K291" s="8"/>
      <c r="L291" s="18"/>
      <c r="M291" s="10"/>
    </row>
    <row r="292" spans="1:13" ht="22.5" customHeight="1" x14ac:dyDescent="0.55000000000000004">
      <c r="A292" s="5"/>
      <c r="B292" s="52"/>
      <c r="C292" s="63"/>
      <c r="D292" s="64"/>
      <c r="E292" s="64"/>
      <c r="F292" s="64"/>
      <c r="G292" s="65"/>
      <c r="H292" s="66"/>
      <c r="I292" s="66"/>
      <c r="J292" s="73"/>
      <c r="K292" s="8"/>
      <c r="L292" s="18"/>
      <c r="M292" s="10"/>
    </row>
    <row r="293" spans="1:13" ht="22.5" customHeight="1" x14ac:dyDescent="0.55000000000000004">
      <c r="A293" s="5"/>
      <c r="B293" s="52"/>
      <c r="C293" s="63"/>
      <c r="D293" s="64"/>
      <c r="E293" s="64"/>
      <c r="F293" s="64"/>
      <c r="G293" s="65"/>
      <c r="H293" s="66"/>
      <c r="I293" s="66"/>
      <c r="J293" s="73"/>
      <c r="K293" s="8"/>
      <c r="L293" s="18"/>
      <c r="M293" s="10"/>
    </row>
    <row r="294" spans="1:13" ht="22.5" customHeight="1" x14ac:dyDescent="0.55000000000000004">
      <c r="A294" s="5"/>
      <c r="B294" s="52"/>
      <c r="C294" s="63"/>
      <c r="D294" s="64"/>
      <c r="E294" s="64"/>
      <c r="F294" s="64"/>
      <c r="G294" s="65"/>
      <c r="H294" s="66"/>
      <c r="I294" s="66"/>
      <c r="J294" s="73"/>
      <c r="K294" s="8"/>
      <c r="L294" s="18"/>
      <c r="M294" s="10"/>
    </row>
    <row r="295" spans="1:13" ht="22.5" customHeight="1" x14ac:dyDescent="0.55000000000000004">
      <c r="A295" s="5"/>
      <c r="B295" s="52"/>
      <c r="C295" s="63"/>
      <c r="D295" s="64"/>
      <c r="E295" s="64"/>
      <c r="F295" s="64"/>
      <c r="G295" s="65"/>
      <c r="H295" s="66"/>
      <c r="I295" s="66"/>
      <c r="J295" s="73"/>
      <c r="K295" s="8"/>
      <c r="L295" s="18"/>
      <c r="M295" s="10"/>
    </row>
    <row r="296" spans="1:13" ht="22.5" customHeight="1" x14ac:dyDescent="0.55000000000000004">
      <c r="A296" s="5"/>
      <c r="B296" s="52"/>
      <c r="C296" s="63"/>
      <c r="D296" s="64"/>
      <c r="E296" s="64"/>
      <c r="F296" s="64"/>
      <c r="G296" s="65"/>
      <c r="H296" s="66"/>
      <c r="I296" s="66"/>
      <c r="J296" s="73"/>
      <c r="K296" s="8"/>
      <c r="L296" s="18"/>
      <c r="M296" s="10"/>
    </row>
    <row r="297" spans="1:13" ht="22.5" customHeight="1" x14ac:dyDescent="0.55000000000000004">
      <c r="A297" s="5"/>
      <c r="B297" s="52"/>
      <c r="C297" s="63"/>
      <c r="D297" s="64"/>
      <c r="E297" s="64"/>
      <c r="F297" s="64"/>
      <c r="G297" s="65"/>
      <c r="H297" s="66"/>
      <c r="I297" s="66"/>
      <c r="J297" s="73"/>
      <c r="K297" s="8"/>
      <c r="L297" s="18"/>
      <c r="M297" s="10"/>
    </row>
    <row r="298" spans="1:13" ht="22.5" customHeight="1" x14ac:dyDescent="0.55000000000000004">
      <c r="A298" s="5"/>
      <c r="B298" s="52"/>
      <c r="C298" s="63"/>
      <c r="D298" s="64"/>
      <c r="E298" s="64"/>
      <c r="F298" s="64"/>
      <c r="G298" s="65"/>
      <c r="H298" s="66"/>
      <c r="I298" s="66"/>
      <c r="J298" s="73"/>
      <c r="K298" s="8"/>
      <c r="L298" s="18"/>
      <c r="M298" s="10"/>
    </row>
    <row r="299" spans="1:13" ht="22.5" customHeight="1" x14ac:dyDescent="0.55000000000000004">
      <c r="A299" s="20"/>
      <c r="B299" s="52"/>
      <c r="C299" s="63"/>
      <c r="D299" s="64"/>
      <c r="E299" s="64"/>
      <c r="F299" s="64"/>
      <c r="G299" s="65"/>
      <c r="H299" s="66"/>
      <c r="I299" s="66"/>
      <c r="J299" s="73"/>
      <c r="K299" s="8"/>
      <c r="L299" s="18"/>
      <c r="M299" s="10"/>
    </row>
    <row r="300" spans="1:13" ht="22.5" customHeight="1" x14ac:dyDescent="0.55000000000000004">
      <c r="A300" s="5"/>
      <c r="B300" s="52"/>
      <c r="C300" s="63"/>
      <c r="D300" s="64"/>
      <c r="E300" s="64"/>
      <c r="F300" s="64"/>
      <c r="G300" s="65"/>
      <c r="H300" s="66"/>
      <c r="I300" s="66"/>
      <c r="J300" s="73"/>
      <c r="K300" s="8"/>
      <c r="L300" s="18"/>
      <c r="M300" s="10"/>
    </row>
    <row r="301" spans="1:13" ht="22.5" customHeight="1" x14ac:dyDescent="0.55000000000000004">
      <c r="A301" s="5"/>
      <c r="B301" s="52"/>
      <c r="C301" s="63"/>
      <c r="D301" s="64"/>
      <c r="E301" s="64"/>
      <c r="F301" s="64"/>
      <c r="G301" s="65"/>
      <c r="H301" s="66"/>
      <c r="I301" s="66"/>
      <c r="J301" s="73"/>
      <c r="K301" s="8"/>
      <c r="L301" s="18"/>
      <c r="M301" s="10"/>
    </row>
    <row r="302" spans="1:13" ht="22.5" customHeight="1" x14ac:dyDescent="0.55000000000000004">
      <c r="A302" s="5"/>
      <c r="B302" s="52"/>
      <c r="C302" s="63"/>
      <c r="D302" s="64"/>
      <c r="E302" s="64"/>
      <c r="F302" s="64"/>
      <c r="G302" s="65"/>
      <c r="H302" s="66"/>
      <c r="I302" s="66"/>
      <c r="J302" s="73"/>
      <c r="K302" s="8"/>
      <c r="L302" s="18"/>
      <c r="M302" s="10"/>
    </row>
    <row r="303" spans="1:13" ht="22.5" customHeight="1" x14ac:dyDescent="0.55000000000000004">
      <c r="A303" s="5"/>
      <c r="B303" s="52"/>
      <c r="C303" s="63"/>
      <c r="D303" s="64"/>
      <c r="E303" s="64"/>
      <c r="F303" s="64"/>
      <c r="G303" s="65"/>
      <c r="H303" s="66"/>
      <c r="I303" s="66"/>
      <c r="J303" s="73"/>
      <c r="K303" s="8"/>
      <c r="L303" s="18"/>
      <c r="M303" s="10"/>
    </row>
    <row r="304" spans="1:13" ht="22.5" customHeight="1" x14ac:dyDescent="0.55000000000000004">
      <c r="A304" s="5"/>
      <c r="B304" s="52"/>
      <c r="C304" s="63"/>
      <c r="D304" s="64"/>
      <c r="E304" s="64"/>
      <c r="F304" s="64"/>
      <c r="G304" s="65"/>
      <c r="H304" s="66"/>
      <c r="I304" s="66"/>
      <c r="J304" s="73"/>
      <c r="K304" s="8"/>
      <c r="L304" s="18"/>
      <c r="M304" s="10"/>
    </row>
    <row r="305" spans="1:13" ht="22.5" customHeight="1" x14ac:dyDescent="0.55000000000000004">
      <c r="A305" s="5"/>
      <c r="B305" s="52"/>
      <c r="C305" s="63"/>
      <c r="D305" s="64"/>
      <c r="E305" s="64"/>
      <c r="F305" s="64"/>
      <c r="G305" s="65"/>
      <c r="H305" s="66"/>
      <c r="I305" s="66"/>
      <c r="J305" s="73"/>
      <c r="K305" s="8"/>
      <c r="L305" s="18"/>
      <c r="M305" s="10"/>
    </row>
    <row r="306" spans="1:13" ht="22.5" customHeight="1" x14ac:dyDescent="0.55000000000000004">
      <c r="A306" s="5"/>
      <c r="B306" s="52"/>
      <c r="C306" s="63"/>
      <c r="D306" s="64"/>
      <c r="E306" s="64"/>
      <c r="F306" s="64"/>
      <c r="G306" s="65"/>
      <c r="H306" s="66"/>
      <c r="I306" s="66"/>
      <c r="J306" s="73"/>
      <c r="K306" s="8"/>
      <c r="L306" s="18"/>
      <c r="M306" s="10"/>
    </row>
    <row r="307" spans="1:13" ht="22.5" customHeight="1" x14ac:dyDescent="0.55000000000000004">
      <c r="A307" s="5"/>
      <c r="B307" s="52"/>
      <c r="C307" s="63"/>
      <c r="D307" s="64"/>
      <c r="E307" s="64"/>
      <c r="F307" s="64"/>
      <c r="G307" s="65"/>
      <c r="H307" s="66"/>
      <c r="I307" s="66"/>
      <c r="J307" s="73"/>
      <c r="K307" s="8"/>
      <c r="L307" s="18"/>
      <c r="M307" s="10"/>
    </row>
    <row r="308" spans="1:13" ht="22.5" customHeight="1" x14ac:dyDescent="0.55000000000000004">
      <c r="A308" s="5"/>
      <c r="B308" s="52"/>
      <c r="C308" s="63"/>
      <c r="D308" s="64"/>
      <c r="E308" s="64"/>
      <c r="F308" s="64"/>
      <c r="G308" s="65"/>
      <c r="H308" s="66"/>
      <c r="I308" s="66"/>
      <c r="J308" s="73"/>
      <c r="K308" s="8"/>
      <c r="L308" s="18"/>
      <c r="M308" s="10"/>
    </row>
    <row r="309" spans="1:13" ht="22.5" customHeight="1" x14ac:dyDescent="0.55000000000000004">
      <c r="A309" s="5"/>
      <c r="B309" s="52"/>
      <c r="C309" s="63"/>
      <c r="D309" s="64"/>
      <c r="E309" s="64"/>
      <c r="F309" s="64"/>
      <c r="G309" s="65"/>
      <c r="H309" s="66"/>
      <c r="I309" s="66"/>
      <c r="J309" s="73"/>
      <c r="K309" s="8"/>
      <c r="L309" s="18"/>
      <c r="M309" s="10"/>
    </row>
    <row r="310" spans="1:13" ht="22.5" customHeight="1" x14ac:dyDescent="0.55000000000000004">
      <c r="A310" s="5"/>
      <c r="B310" s="52"/>
      <c r="C310" s="63"/>
      <c r="D310" s="64"/>
      <c r="E310" s="64"/>
      <c r="F310" s="64"/>
      <c r="G310" s="65"/>
      <c r="H310" s="66"/>
      <c r="I310" s="66"/>
      <c r="J310" s="73"/>
      <c r="K310" s="8"/>
      <c r="L310" s="18"/>
      <c r="M310" s="10"/>
    </row>
    <row r="311" spans="1:13" ht="22.5" customHeight="1" x14ac:dyDescent="0.55000000000000004">
      <c r="A311" s="5"/>
      <c r="B311" s="52"/>
      <c r="C311" s="63"/>
      <c r="D311" s="64"/>
      <c r="E311" s="64"/>
      <c r="F311" s="64"/>
      <c r="G311" s="65"/>
      <c r="H311" s="66"/>
      <c r="I311" s="66"/>
      <c r="J311" s="73"/>
      <c r="K311" s="8"/>
      <c r="L311" s="18"/>
      <c r="M311" s="10"/>
    </row>
    <row r="312" spans="1:13" ht="22.5" customHeight="1" x14ac:dyDescent="0.55000000000000004">
      <c r="A312" s="5"/>
      <c r="B312" s="52"/>
      <c r="C312" s="63"/>
      <c r="D312" s="64"/>
      <c r="E312" s="64"/>
      <c r="F312" s="64"/>
      <c r="G312" s="65"/>
      <c r="H312" s="66"/>
      <c r="I312" s="66"/>
      <c r="J312" s="73"/>
      <c r="K312" s="8"/>
      <c r="L312" s="18"/>
      <c r="M312" s="10"/>
    </row>
    <row r="313" spans="1:13" ht="22.5" customHeight="1" x14ac:dyDescent="0.55000000000000004">
      <c r="A313" s="5"/>
      <c r="B313" s="52"/>
      <c r="C313" s="63"/>
      <c r="D313" s="64"/>
      <c r="E313" s="64"/>
      <c r="F313" s="64"/>
      <c r="G313" s="65"/>
      <c r="H313" s="66"/>
      <c r="I313" s="66"/>
      <c r="J313" s="73"/>
      <c r="K313" s="8"/>
      <c r="L313" s="18"/>
      <c r="M313" s="10"/>
    </row>
    <row r="314" spans="1:13" ht="22.5" customHeight="1" x14ac:dyDescent="0.55000000000000004">
      <c r="A314" s="20"/>
      <c r="B314" s="52"/>
      <c r="C314" s="63"/>
      <c r="D314" s="64"/>
      <c r="E314" s="64"/>
      <c r="F314" s="64"/>
      <c r="G314" s="65"/>
      <c r="H314" s="66"/>
      <c r="I314" s="66"/>
      <c r="J314" s="73"/>
      <c r="K314" s="8"/>
      <c r="L314" s="18"/>
      <c r="M314" s="10"/>
    </row>
    <row r="315" spans="1:13" ht="22.5" customHeight="1" x14ac:dyDescent="0.55000000000000004">
      <c r="A315" s="5"/>
      <c r="B315" s="52"/>
      <c r="C315" s="63"/>
      <c r="D315" s="64"/>
      <c r="E315" s="64"/>
      <c r="F315" s="64"/>
      <c r="G315" s="65"/>
      <c r="H315" s="66"/>
      <c r="I315" s="66"/>
      <c r="J315" s="73"/>
      <c r="K315" s="8"/>
      <c r="L315" s="9"/>
      <c r="M315" s="10"/>
    </row>
    <row r="316" spans="1:13" ht="22.5" customHeight="1" x14ac:dyDescent="0.55000000000000004">
      <c r="A316" s="5"/>
      <c r="B316" s="52"/>
      <c r="C316" s="63"/>
      <c r="D316" s="64"/>
      <c r="E316" s="64"/>
      <c r="F316" s="64"/>
      <c r="G316" s="65"/>
      <c r="H316" s="66"/>
      <c r="I316" s="66"/>
      <c r="J316" s="73"/>
      <c r="K316" s="8"/>
      <c r="L316" s="9"/>
      <c r="M316" s="10"/>
    </row>
    <row r="317" spans="1:13" ht="22.5" customHeight="1" x14ac:dyDescent="0.55000000000000004">
      <c r="A317" s="5"/>
      <c r="B317" s="52"/>
      <c r="C317" s="63"/>
      <c r="D317" s="64"/>
      <c r="E317" s="64"/>
      <c r="F317" s="64"/>
      <c r="G317" s="65"/>
      <c r="H317" s="66"/>
      <c r="I317" s="66"/>
      <c r="J317" s="73"/>
      <c r="K317" s="8"/>
      <c r="L317" s="9"/>
      <c r="M317" s="10"/>
    </row>
    <row r="318" spans="1:13" ht="22.5" customHeight="1" x14ac:dyDescent="0.55000000000000004">
      <c r="A318" s="5"/>
      <c r="B318" s="52"/>
      <c r="C318" s="63"/>
      <c r="D318" s="64"/>
      <c r="E318" s="64"/>
      <c r="F318" s="64"/>
      <c r="G318" s="65"/>
      <c r="H318" s="66"/>
      <c r="I318" s="66"/>
      <c r="J318" s="73"/>
      <c r="K318" s="8"/>
      <c r="L318" s="9"/>
      <c r="M318" s="10"/>
    </row>
    <row r="319" spans="1:13" ht="22.5" customHeight="1" x14ac:dyDescent="0.55000000000000004">
      <c r="A319" s="5"/>
      <c r="B319" s="52"/>
      <c r="C319" s="63"/>
      <c r="D319" s="64"/>
      <c r="E319" s="64"/>
      <c r="F319" s="64"/>
      <c r="G319" s="65"/>
      <c r="H319" s="66"/>
      <c r="I319" s="66"/>
      <c r="J319" s="73"/>
      <c r="K319" s="8"/>
      <c r="L319" s="9"/>
      <c r="M319" s="10"/>
    </row>
    <row r="320" spans="1:13" ht="22.5" customHeight="1" x14ac:dyDescent="0.55000000000000004">
      <c r="A320" s="5"/>
      <c r="B320" s="52"/>
      <c r="C320" s="63"/>
      <c r="D320" s="64"/>
      <c r="E320" s="64"/>
      <c r="F320" s="64"/>
      <c r="G320" s="65"/>
      <c r="H320" s="66"/>
      <c r="I320" s="66"/>
      <c r="J320" s="73"/>
      <c r="K320" s="8"/>
      <c r="L320" s="9"/>
      <c r="M320" s="10"/>
    </row>
    <row r="321" spans="1:13" ht="22.5" customHeight="1" x14ac:dyDescent="0.55000000000000004">
      <c r="A321" s="5"/>
      <c r="B321" s="52"/>
      <c r="C321" s="63"/>
      <c r="D321" s="64"/>
      <c r="E321" s="64"/>
      <c r="F321" s="64"/>
      <c r="G321" s="65"/>
      <c r="H321" s="66"/>
      <c r="I321" s="66"/>
      <c r="J321" s="73"/>
      <c r="K321" s="8"/>
      <c r="L321" s="9"/>
      <c r="M321" s="10"/>
    </row>
    <row r="322" spans="1:13" ht="22.5" customHeight="1" x14ac:dyDescent="0.55000000000000004">
      <c r="A322" s="5"/>
      <c r="B322" s="52"/>
      <c r="C322" s="63"/>
      <c r="D322" s="64"/>
      <c r="E322" s="64"/>
      <c r="F322" s="64"/>
      <c r="G322" s="65"/>
      <c r="H322" s="66"/>
      <c r="I322" s="66"/>
      <c r="J322" s="73"/>
      <c r="K322" s="8"/>
      <c r="L322" s="9"/>
      <c r="M322" s="10"/>
    </row>
    <row r="323" spans="1:13" ht="22.5" customHeight="1" x14ac:dyDescent="0.55000000000000004">
      <c r="A323" s="5"/>
      <c r="B323" s="52"/>
      <c r="C323" s="63"/>
      <c r="D323" s="64"/>
      <c r="E323" s="64"/>
      <c r="F323" s="64"/>
      <c r="G323" s="65"/>
      <c r="H323" s="66"/>
      <c r="I323" s="66"/>
      <c r="J323" s="73"/>
      <c r="K323" s="8"/>
      <c r="L323" s="9"/>
      <c r="M323" s="10"/>
    </row>
    <row r="324" spans="1:13" ht="22.5" customHeight="1" x14ac:dyDescent="0.55000000000000004">
      <c r="A324" s="5"/>
      <c r="B324" s="52"/>
      <c r="C324" s="63"/>
      <c r="D324" s="64"/>
      <c r="E324" s="64"/>
      <c r="F324" s="64"/>
      <c r="G324" s="65"/>
      <c r="H324" s="66"/>
      <c r="I324" s="66"/>
      <c r="J324" s="73"/>
      <c r="K324" s="8"/>
      <c r="L324" s="16"/>
      <c r="M324" s="10"/>
    </row>
    <row r="325" spans="1:13" ht="22.5" customHeight="1" x14ac:dyDescent="0.55000000000000004">
      <c r="A325" s="5"/>
      <c r="B325" s="52"/>
      <c r="C325" s="63"/>
      <c r="D325" s="64"/>
      <c r="E325" s="64"/>
      <c r="F325" s="64"/>
      <c r="G325" s="65"/>
      <c r="H325" s="66"/>
      <c r="I325" s="66"/>
      <c r="J325" s="73"/>
      <c r="K325" s="8"/>
      <c r="L325" s="16"/>
      <c r="M325" s="10"/>
    </row>
    <row r="326" spans="1:13" ht="22.5" customHeight="1" x14ac:dyDescent="0.55000000000000004">
      <c r="A326" s="5"/>
      <c r="B326" s="52"/>
      <c r="C326" s="63"/>
      <c r="D326" s="64"/>
      <c r="E326" s="64"/>
      <c r="F326" s="64"/>
      <c r="G326" s="65"/>
      <c r="H326" s="66"/>
      <c r="I326" s="66"/>
      <c r="J326" s="73"/>
      <c r="K326" s="8"/>
      <c r="L326" s="16"/>
      <c r="M326" s="10"/>
    </row>
    <row r="327" spans="1:13" ht="22.5" customHeight="1" x14ac:dyDescent="0.55000000000000004">
      <c r="A327" s="5"/>
      <c r="B327" s="52"/>
      <c r="C327" s="63"/>
      <c r="D327" s="64"/>
      <c r="E327" s="64"/>
      <c r="F327" s="64"/>
      <c r="G327" s="65"/>
      <c r="H327" s="66"/>
      <c r="I327" s="66"/>
      <c r="J327" s="73"/>
      <c r="K327" s="8"/>
      <c r="L327" s="16"/>
      <c r="M327" s="10"/>
    </row>
    <row r="328" spans="1:13" ht="22.5" customHeight="1" x14ac:dyDescent="0.55000000000000004">
      <c r="A328" s="5"/>
      <c r="B328" s="52"/>
      <c r="C328" s="63"/>
      <c r="D328" s="64"/>
      <c r="E328" s="64"/>
      <c r="F328" s="64"/>
      <c r="G328" s="65"/>
      <c r="H328" s="66"/>
      <c r="I328" s="66"/>
      <c r="J328" s="73"/>
      <c r="K328" s="8"/>
      <c r="L328" s="16"/>
      <c r="M328" s="10"/>
    </row>
    <row r="329" spans="1:13" ht="22.5" customHeight="1" x14ac:dyDescent="0.55000000000000004">
      <c r="A329" s="5"/>
      <c r="B329" s="52"/>
      <c r="C329" s="63"/>
      <c r="D329" s="64"/>
      <c r="E329" s="64"/>
      <c r="F329" s="64"/>
      <c r="G329" s="65"/>
      <c r="H329" s="66"/>
      <c r="I329" s="66"/>
      <c r="J329" s="73"/>
      <c r="K329" s="8"/>
      <c r="L329" s="16"/>
      <c r="M329" s="10"/>
    </row>
    <row r="330" spans="1:13" ht="22.5" customHeight="1" x14ac:dyDescent="0.55000000000000004">
      <c r="A330" s="5"/>
      <c r="B330" s="52"/>
      <c r="C330" s="63"/>
      <c r="D330" s="64"/>
      <c r="E330" s="64"/>
      <c r="F330" s="64"/>
      <c r="G330" s="65"/>
      <c r="H330" s="66"/>
      <c r="I330" s="66"/>
      <c r="J330" s="73"/>
      <c r="K330" s="8"/>
      <c r="L330" s="16"/>
      <c r="M330" s="10"/>
    </row>
    <row r="331" spans="1:13" ht="22.5" customHeight="1" x14ac:dyDescent="0.55000000000000004">
      <c r="A331" s="5"/>
      <c r="B331" s="52"/>
      <c r="C331" s="63"/>
      <c r="D331" s="64"/>
      <c r="E331" s="64"/>
      <c r="F331" s="64"/>
      <c r="G331" s="65"/>
      <c r="H331" s="66"/>
      <c r="I331" s="66"/>
      <c r="J331" s="73"/>
      <c r="K331" s="8"/>
      <c r="L331" s="18"/>
      <c r="M331" s="10"/>
    </row>
    <row r="332" spans="1:13" ht="22.5" customHeight="1" x14ac:dyDescent="0.55000000000000004">
      <c r="A332" s="5"/>
      <c r="B332" s="52"/>
      <c r="C332" s="63"/>
      <c r="D332" s="64"/>
      <c r="E332" s="64"/>
      <c r="F332" s="64"/>
      <c r="G332" s="65"/>
      <c r="H332" s="66"/>
      <c r="I332" s="66"/>
      <c r="J332" s="73"/>
      <c r="K332" s="8"/>
      <c r="L332" s="18"/>
      <c r="M332" s="10"/>
    </row>
    <row r="333" spans="1:13" ht="22.5" customHeight="1" x14ac:dyDescent="0.55000000000000004">
      <c r="A333" s="5"/>
      <c r="B333" s="52"/>
      <c r="C333" s="63"/>
      <c r="D333" s="64"/>
      <c r="E333" s="64"/>
      <c r="F333" s="64"/>
      <c r="G333" s="65"/>
      <c r="H333" s="66"/>
      <c r="I333" s="66"/>
      <c r="J333" s="73"/>
      <c r="K333" s="8"/>
      <c r="L333" s="18"/>
      <c r="M333" s="10"/>
    </row>
    <row r="334" spans="1:13" ht="22.5" customHeight="1" x14ac:dyDescent="0.55000000000000004">
      <c r="A334" s="5"/>
      <c r="B334" s="52"/>
      <c r="C334" s="63"/>
      <c r="D334" s="64"/>
      <c r="E334" s="64"/>
      <c r="F334" s="64"/>
      <c r="G334" s="65"/>
      <c r="H334" s="66"/>
      <c r="I334" s="66"/>
      <c r="J334" s="73"/>
      <c r="K334" s="8"/>
      <c r="L334" s="18"/>
      <c r="M334" s="10"/>
    </row>
    <row r="335" spans="1:13" ht="22.5" customHeight="1" x14ac:dyDescent="0.55000000000000004">
      <c r="A335" s="5"/>
      <c r="B335" s="52"/>
      <c r="C335" s="63"/>
      <c r="D335" s="64"/>
      <c r="E335" s="64"/>
      <c r="F335" s="64"/>
      <c r="G335" s="65"/>
      <c r="H335" s="66"/>
      <c r="I335" s="66"/>
      <c r="J335" s="73"/>
      <c r="K335" s="8"/>
      <c r="L335" s="18"/>
      <c r="M335" s="10"/>
    </row>
    <row r="336" spans="1:13" ht="22.5" customHeight="1" x14ac:dyDescent="0.55000000000000004">
      <c r="A336" s="5"/>
      <c r="B336" s="52"/>
      <c r="C336" s="63"/>
      <c r="D336" s="64"/>
      <c r="E336" s="64"/>
      <c r="F336" s="64"/>
      <c r="G336" s="65"/>
      <c r="H336" s="66"/>
      <c r="I336" s="66"/>
      <c r="J336" s="73"/>
      <c r="K336" s="8"/>
      <c r="L336" s="18"/>
      <c r="M336" s="10"/>
    </row>
    <row r="337" spans="1:13" ht="22.5" customHeight="1" x14ac:dyDescent="0.55000000000000004">
      <c r="A337" s="5"/>
      <c r="B337" s="52"/>
      <c r="C337" s="63"/>
      <c r="D337" s="64"/>
      <c r="E337" s="64"/>
      <c r="F337" s="64"/>
      <c r="G337" s="65"/>
      <c r="H337" s="66"/>
      <c r="I337" s="66"/>
      <c r="J337" s="73"/>
      <c r="K337" s="8"/>
      <c r="L337" s="18"/>
      <c r="M337" s="10"/>
    </row>
    <row r="338" spans="1:13" ht="22.5" customHeight="1" x14ac:dyDescent="0.55000000000000004">
      <c r="A338" s="5"/>
      <c r="B338" s="52"/>
      <c r="C338" s="63"/>
      <c r="D338" s="64"/>
      <c r="E338" s="64"/>
      <c r="F338" s="64"/>
      <c r="G338" s="65"/>
      <c r="H338" s="66"/>
      <c r="I338" s="66"/>
      <c r="J338" s="73"/>
      <c r="K338" s="8"/>
      <c r="L338" s="18"/>
      <c r="M338" s="10"/>
    </row>
    <row r="339" spans="1:13" ht="22.5" customHeight="1" x14ac:dyDescent="0.55000000000000004">
      <c r="A339" s="5"/>
      <c r="B339" s="52"/>
      <c r="C339" s="63"/>
      <c r="D339" s="64"/>
      <c r="E339" s="64"/>
      <c r="F339" s="64"/>
      <c r="G339" s="65"/>
      <c r="H339" s="66"/>
      <c r="I339" s="66"/>
      <c r="J339" s="73"/>
      <c r="K339" s="8"/>
      <c r="L339" s="18"/>
      <c r="M339" s="10"/>
    </row>
    <row r="340" spans="1:13" ht="22.5" customHeight="1" x14ac:dyDescent="0.55000000000000004">
      <c r="A340" s="5"/>
      <c r="B340" s="52"/>
      <c r="C340" s="63"/>
      <c r="D340" s="64"/>
      <c r="E340" s="64"/>
      <c r="F340" s="64"/>
      <c r="G340" s="65"/>
      <c r="H340" s="66"/>
      <c r="I340" s="66"/>
      <c r="J340" s="73"/>
      <c r="K340" s="8"/>
      <c r="L340" s="18"/>
      <c r="M340" s="10"/>
    </row>
    <row r="341" spans="1:13" ht="22.5" customHeight="1" x14ac:dyDescent="0.55000000000000004">
      <c r="A341" s="5"/>
      <c r="B341" s="52"/>
      <c r="C341" s="63"/>
      <c r="D341" s="64"/>
      <c r="E341" s="64"/>
      <c r="F341" s="64"/>
      <c r="G341" s="65"/>
      <c r="H341" s="66"/>
      <c r="I341" s="66"/>
      <c r="J341" s="73"/>
      <c r="K341" s="8"/>
      <c r="L341" s="18"/>
      <c r="M341" s="10"/>
    </row>
    <row r="342" spans="1:13" ht="22.5" customHeight="1" x14ac:dyDescent="0.55000000000000004">
      <c r="A342" s="5"/>
      <c r="B342" s="52"/>
      <c r="C342" s="63"/>
      <c r="D342" s="64"/>
      <c r="E342" s="64"/>
      <c r="F342" s="64"/>
      <c r="G342" s="65"/>
      <c r="H342" s="66"/>
      <c r="I342" s="66"/>
      <c r="J342" s="73"/>
      <c r="K342" s="8"/>
      <c r="L342" s="16"/>
      <c r="M342" s="10"/>
    </row>
    <row r="343" spans="1:13" ht="22.5" customHeight="1" x14ac:dyDescent="0.55000000000000004">
      <c r="A343" s="5"/>
      <c r="B343" s="52"/>
      <c r="C343" s="63"/>
      <c r="D343" s="64"/>
      <c r="E343" s="64"/>
      <c r="F343" s="64"/>
      <c r="G343" s="65"/>
      <c r="H343" s="66"/>
      <c r="I343" s="66"/>
      <c r="J343" s="73"/>
      <c r="K343" s="8"/>
      <c r="L343" s="9"/>
      <c r="M343" s="10"/>
    </row>
    <row r="344" spans="1:13" ht="22.5" customHeight="1" x14ac:dyDescent="0.55000000000000004">
      <c r="A344" s="5"/>
      <c r="B344" s="52"/>
      <c r="C344" s="63"/>
      <c r="D344" s="64"/>
      <c r="E344" s="64"/>
      <c r="F344" s="64"/>
      <c r="G344" s="65"/>
      <c r="H344" s="66"/>
      <c r="I344" s="66"/>
      <c r="J344" s="73"/>
      <c r="K344" s="8"/>
      <c r="L344" s="9"/>
      <c r="M344" s="10"/>
    </row>
    <row r="345" spans="1:13" ht="22.5" customHeight="1" x14ac:dyDescent="0.55000000000000004">
      <c r="A345" s="5"/>
      <c r="B345" s="52"/>
      <c r="C345" s="63"/>
      <c r="D345" s="64"/>
      <c r="E345" s="64"/>
      <c r="F345" s="64"/>
      <c r="G345" s="65"/>
      <c r="H345" s="66"/>
      <c r="I345" s="66"/>
      <c r="J345" s="73"/>
      <c r="K345" s="8"/>
      <c r="L345" s="77"/>
      <c r="M345" s="10"/>
    </row>
    <row r="346" spans="1:13" ht="22.5" customHeight="1" x14ac:dyDescent="0.55000000000000004">
      <c r="A346" s="5"/>
      <c r="B346" s="52"/>
      <c r="C346" s="63"/>
      <c r="D346" s="64"/>
      <c r="E346" s="64"/>
      <c r="F346" s="64"/>
      <c r="G346" s="65"/>
      <c r="H346" s="66"/>
      <c r="I346" s="66"/>
      <c r="J346" s="73"/>
      <c r="K346" s="8"/>
      <c r="L346" s="17"/>
      <c r="M346" s="10"/>
    </row>
    <row r="347" spans="1:13" ht="22.5" customHeight="1" x14ac:dyDescent="0.55000000000000004">
      <c r="A347" s="5"/>
      <c r="B347" s="52"/>
      <c r="C347" s="63"/>
      <c r="D347" s="64"/>
      <c r="E347" s="64"/>
      <c r="F347" s="64"/>
      <c r="G347" s="65"/>
      <c r="H347" s="66"/>
      <c r="I347" s="66"/>
      <c r="J347" s="73"/>
      <c r="K347" s="8"/>
      <c r="L347" s="9"/>
      <c r="M347" s="10"/>
    </row>
    <row r="348" spans="1:13" ht="22.5" customHeight="1" x14ac:dyDescent="0.55000000000000004">
      <c r="A348" s="5"/>
      <c r="B348" s="52"/>
      <c r="C348" s="63"/>
      <c r="D348" s="64"/>
      <c r="E348" s="64"/>
      <c r="F348" s="64"/>
      <c r="G348" s="65"/>
      <c r="H348" s="66"/>
      <c r="I348" s="66"/>
      <c r="J348" s="73"/>
      <c r="K348" s="8"/>
      <c r="L348" s="9"/>
      <c r="M348" s="10"/>
    </row>
    <row r="349" spans="1:13" ht="22.5" customHeight="1" x14ac:dyDescent="0.55000000000000004">
      <c r="A349" s="5"/>
      <c r="B349" s="52"/>
      <c r="C349" s="63"/>
      <c r="D349" s="64"/>
      <c r="E349" s="64"/>
      <c r="F349" s="64"/>
      <c r="G349" s="65"/>
      <c r="H349" s="66"/>
      <c r="I349" s="66"/>
      <c r="J349" s="73"/>
      <c r="K349" s="8"/>
      <c r="L349" s="9"/>
      <c r="M349" s="10"/>
    </row>
    <row r="350" spans="1:13" ht="22.5" customHeight="1" x14ac:dyDescent="0.55000000000000004">
      <c r="A350" s="5"/>
      <c r="B350" s="52"/>
      <c r="C350" s="63"/>
      <c r="D350" s="64"/>
      <c r="E350" s="64"/>
      <c r="F350" s="64"/>
      <c r="G350" s="65"/>
      <c r="H350" s="66"/>
      <c r="I350" s="66"/>
      <c r="J350" s="73"/>
      <c r="K350" s="8"/>
      <c r="L350" s="9"/>
      <c r="M350" s="10"/>
    </row>
    <row r="351" spans="1:13" ht="22.5" customHeight="1" x14ac:dyDescent="0.55000000000000004">
      <c r="A351" s="5"/>
      <c r="B351" s="52"/>
      <c r="C351" s="63"/>
      <c r="D351" s="64"/>
      <c r="E351" s="64"/>
      <c r="F351" s="64"/>
      <c r="G351" s="65"/>
      <c r="H351" s="66"/>
      <c r="I351" s="66"/>
      <c r="J351" s="73"/>
      <c r="K351" s="8"/>
      <c r="L351" s="9"/>
      <c r="M351" s="10"/>
    </row>
    <row r="352" spans="1:13" ht="22.5" customHeight="1" x14ac:dyDescent="0.55000000000000004">
      <c r="A352" s="5"/>
      <c r="B352" s="52"/>
      <c r="C352" s="63"/>
      <c r="D352" s="64"/>
      <c r="E352" s="64"/>
      <c r="F352" s="64"/>
      <c r="G352" s="65"/>
      <c r="H352" s="66"/>
      <c r="I352" s="66"/>
      <c r="J352" s="73"/>
      <c r="K352" s="8"/>
      <c r="L352" s="9"/>
      <c r="M352" s="10"/>
    </row>
    <row r="353" spans="1:13" ht="22.5" customHeight="1" x14ac:dyDescent="0.55000000000000004">
      <c r="A353" s="5"/>
      <c r="B353" s="52"/>
      <c r="C353" s="63"/>
      <c r="D353" s="64"/>
      <c r="E353" s="64"/>
      <c r="F353" s="64"/>
      <c r="G353" s="65"/>
      <c r="H353" s="66"/>
      <c r="I353" s="66"/>
      <c r="J353" s="73"/>
      <c r="K353" s="8"/>
      <c r="L353" s="9"/>
      <c r="M353" s="10"/>
    </row>
    <row r="354" spans="1:13" ht="22.5" customHeight="1" x14ac:dyDescent="0.55000000000000004">
      <c r="A354" s="5"/>
      <c r="B354" s="52"/>
      <c r="C354" s="63"/>
      <c r="D354" s="64"/>
      <c r="E354" s="64"/>
      <c r="F354" s="64"/>
      <c r="G354" s="65"/>
      <c r="H354" s="66"/>
      <c r="I354" s="66"/>
      <c r="J354" s="73"/>
      <c r="K354" s="8"/>
      <c r="L354" s="16"/>
      <c r="M354" s="10"/>
    </row>
    <row r="355" spans="1:13" ht="22.5" customHeight="1" x14ac:dyDescent="0.55000000000000004">
      <c r="A355" s="5"/>
      <c r="B355" s="52"/>
      <c r="C355" s="63"/>
      <c r="D355" s="64"/>
      <c r="E355" s="64"/>
      <c r="F355" s="64"/>
      <c r="G355" s="65"/>
      <c r="H355" s="66"/>
      <c r="I355" s="66"/>
      <c r="J355" s="73"/>
      <c r="K355" s="8"/>
      <c r="L355" s="9"/>
      <c r="M355" s="10"/>
    </row>
    <row r="356" spans="1:13" ht="22.5" customHeight="1" x14ac:dyDescent="0.55000000000000004">
      <c r="A356" s="5"/>
      <c r="B356" s="52"/>
      <c r="C356" s="63"/>
      <c r="D356" s="64"/>
      <c r="E356" s="64"/>
      <c r="F356" s="64"/>
      <c r="G356" s="65"/>
      <c r="H356" s="66"/>
      <c r="I356" s="66"/>
      <c r="J356" s="73"/>
      <c r="K356" s="8"/>
      <c r="L356" s="9"/>
      <c r="M356" s="10"/>
    </row>
    <row r="357" spans="1:13" ht="22.5" customHeight="1" x14ac:dyDescent="0.55000000000000004">
      <c r="A357" s="5"/>
      <c r="B357" s="52"/>
      <c r="C357" s="63"/>
      <c r="D357" s="64"/>
      <c r="E357" s="64"/>
      <c r="F357" s="64"/>
      <c r="G357" s="65"/>
      <c r="H357" s="66"/>
      <c r="I357" s="66"/>
      <c r="J357" s="73"/>
      <c r="K357" s="8"/>
      <c r="L357" s="16"/>
      <c r="M357" s="10"/>
    </row>
    <row r="358" spans="1:13" ht="22.5" customHeight="1" x14ac:dyDescent="0.55000000000000004">
      <c r="A358" s="5"/>
      <c r="B358" s="52"/>
      <c r="C358" s="63"/>
      <c r="D358" s="64"/>
      <c r="E358" s="64"/>
      <c r="F358" s="64"/>
      <c r="G358" s="65"/>
      <c r="H358" s="66"/>
      <c r="I358" s="66"/>
      <c r="J358" s="73"/>
      <c r="K358" s="8"/>
      <c r="L358" s="9"/>
      <c r="M358" s="10"/>
    </row>
    <row r="359" spans="1:13" ht="22.5" customHeight="1" x14ac:dyDescent="0.55000000000000004">
      <c r="A359" s="5"/>
      <c r="B359" s="52"/>
      <c r="C359" s="63"/>
      <c r="D359" s="64"/>
      <c r="E359" s="64"/>
      <c r="F359" s="64"/>
      <c r="G359" s="65"/>
      <c r="H359" s="66"/>
      <c r="I359" s="66"/>
      <c r="J359" s="73"/>
      <c r="K359" s="8"/>
      <c r="L359" s="9"/>
      <c r="M359" s="10"/>
    </row>
    <row r="360" spans="1:13" ht="22.5" customHeight="1" x14ac:dyDescent="0.55000000000000004">
      <c r="A360" s="5"/>
      <c r="B360" s="52"/>
      <c r="C360" s="63"/>
      <c r="D360" s="64"/>
      <c r="E360" s="64"/>
      <c r="F360" s="64"/>
      <c r="G360" s="65"/>
      <c r="H360" s="66"/>
      <c r="I360" s="66"/>
      <c r="J360" s="73"/>
      <c r="K360" s="8"/>
      <c r="L360" s="16"/>
      <c r="M360" s="10"/>
    </row>
    <row r="361" spans="1:13" ht="22.5" customHeight="1" x14ac:dyDescent="0.55000000000000004">
      <c r="A361" s="5"/>
      <c r="B361" s="52"/>
      <c r="C361" s="63"/>
      <c r="D361" s="64"/>
      <c r="E361" s="64"/>
      <c r="F361" s="64"/>
      <c r="G361" s="65"/>
      <c r="H361" s="66"/>
      <c r="I361" s="66"/>
      <c r="J361" s="73"/>
      <c r="K361" s="8"/>
      <c r="L361" s="16"/>
      <c r="M361" s="10"/>
    </row>
    <row r="362" spans="1:13" ht="22.5" customHeight="1" x14ac:dyDescent="0.55000000000000004">
      <c r="A362" s="5"/>
      <c r="B362" s="52"/>
      <c r="C362" s="63"/>
      <c r="D362" s="64"/>
      <c r="E362" s="64"/>
      <c r="F362" s="64"/>
      <c r="G362" s="65"/>
      <c r="H362" s="66"/>
      <c r="I362" s="66"/>
      <c r="J362" s="73"/>
      <c r="K362" s="8"/>
      <c r="L362" s="18"/>
      <c r="M362" s="10"/>
    </row>
    <row r="363" spans="1:13" x14ac:dyDescent="0.55000000000000004">
      <c r="A363" s="5"/>
      <c r="B363" s="52"/>
      <c r="C363" s="63"/>
      <c r="D363" s="64"/>
      <c r="E363" s="64"/>
      <c r="F363" s="64"/>
      <c r="G363" s="65"/>
      <c r="H363" s="66"/>
      <c r="I363" s="66"/>
      <c r="J363" s="73"/>
      <c r="K363" s="8"/>
      <c r="L363" s="18"/>
      <c r="M363" s="10"/>
    </row>
    <row r="364" spans="1:13" x14ac:dyDescent="0.55000000000000004">
      <c r="A364" s="5"/>
      <c r="B364" s="52"/>
      <c r="C364" s="63"/>
      <c r="D364" s="64"/>
      <c r="E364" s="64"/>
      <c r="F364" s="64"/>
      <c r="G364" s="65"/>
      <c r="H364" s="66"/>
      <c r="I364" s="66"/>
      <c r="J364" s="73"/>
      <c r="K364" s="8"/>
      <c r="L364" s="18"/>
      <c r="M364" s="10"/>
    </row>
    <row r="365" spans="1:13" x14ac:dyDescent="0.55000000000000004">
      <c r="A365" s="5"/>
      <c r="B365" s="52"/>
      <c r="C365" s="63"/>
      <c r="D365" s="64"/>
      <c r="E365" s="64"/>
      <c r="F365" s="64"/>
      <c r="G365" s="65"/>
      <c r="H365" s="66"/>
      <c r="I365" s="66"/>
      <c r="J365" s="73"/>
      <c r="K365" s="8"/>
      <c r="L365" s="18"/>
      <c r="M365" s="10"/>
    </row>
    <row r="366" spans="1:13" x14ac:dyDescent="0.55000000000000004">
      <c r="A366" s="5"/>
      <c r="B366" s="52"/>
      <c r="C366" s="63"/>
      <c r="D366" s="64"/>
      <c r="E366" s="64"/>
      <c r="F366" s="64"/>
      <c r="G366" s="65"/>
      <c r="H366" s="66"/>
      <c r="I366" s="66"/>
      <c r="J366" s="73"/>
      <c r="K366" s="8"/>
      <c r="L366" s="18"/>
      <c r="M366" s="10"/>
    </row>
    <row r="367" spans="1:13" x14ac:dyDescent="0.55000000000000004">
      <c r="A367" s="5"/>
      <c r="B367" s="52"/>
      <c r="C367" s="63"/>
      <c r="D367" s="64"/>
      <c r="E367" s="64"/>
      <c r="F367" s="64"/>
      <c r="G367" s="65"/>
      <c r="H367" s="66"/>
      <c r="I367" s="66"/>
      <c r="J367" s="73"/>
      <c r="K367" s="8"/>
      <c r="L367" s="18"/>
      <c r="M367" s="10"/>
    </row>
    <row r="368" spans="1:13" x14ac:dyDescent="0.55000000000000004">
      <c r="A368" s="5"/>
      <c r="B368" s="52"/>
      <c r="C368" s="63"/>
      <c r="D368" s="64"/>
      <c r="E368" s="64"/>
      <c r="F368" s="64"/>
      <c r="G368" s="65"/>
      <c r="H368" s="66"/>
      <c r="I368" s="66"/>
      <c r="J368" s="73"/>
      <c r="K368" s="8"/>
      <c r="L368" s="18"/>
      <c r="M368" s="10"/>
    </row>
    <row r="369" spans="1:13" x14ac:dyDescent="0.55000000000000004">
      <c r="A369" s="5"/>
      <c r="B369" s="52"/>
      <c r="C369" s="63"/>
      <c r="D369" s="64"/>
      <c r="E369" s="64"/>
      <c r="F369" s="64"/>
      <c r="G369" s="65"/>
      <c r="H369" s="66"/>
      <c r="I369" s="66"/>
      <c r="J369" s="73"/>
      <c r="K369" s="35"/>
      <c r="L369" s="18"/>
      <c r="M369" s="10"/>
    </row>
    <row r="370" spans="1:13" x14ac:dyDescent="0.55000000000000004">
      <c r="A370" s="36"/>
      <c r="B370" s="52"/>
      <c r="C370" s="63"/>
      <c r="D370" s="64"/>
      <c r="E370" s="64"/>
      <c r="F370" s="64"/>
      <c r="G370" s="65"/>
      <c r="H370" s="66"/>
      <c r="I370" s="66"/>
      <c r="J370" s="73"/>
      <c r="K370" s="39"/>
      <c r="L370" s="78"/>
      <c r="M370" s="41"/>
    </row>
    <row r="371" spans="1:13" x14ac:dyDescent="0.55000000000000004">
      <c r="A371" s="42"/>
      <c r="B371" s="53"/>
      <c r="K371" s="4"/>
      <c r="L371" s="79"/>
      <c r="M371" s="45"/>
    </row>
    <row r="372" spans="1:13" x14ac:dyDescent="0.55000000000000004">
      <c r="A372" s="42"/>
      <c r="B372" s="53"/>
      <c r="K372" s="4"/>
      <c r="L372" s="79"/>
      <c r="M372" s="45"/>
    </row>
    <row r="373" spans="1:13" x14ac:dyDescent="0.55000000000000004">
      <c r="A373" s="42"/>
      <c r="B373" s="53"/>
      <c r="K373" s="4"/>
      <c r="L373" s="79"/>
      <c r="M373" s="45"/>
    </row>
    <row r="374" spans="1:13" x14ac:dyDescent="0.55000000000000004">
      <c r="A374" s="42"/>
      <c r="B374" s="53"/>
      <c r="K374" s="4"/>
      <c r="L374" s="79"/>
      <c r="M374" s="45"/>
    </row>
    <row r="375" spans="1:13" x14ac:dyDescent="0.55000000000000004">
      <c r="A375" s="42"/>
      <c r="B375" s="53"/>
      <c r="K375" s="81"/>
      <c r="L375" s="80"/>
      <c r="M375" s="47"/>
    </row>
    <row r="376" spans="1:13" x14ac:dyDescent="0.55000000000000004">
      <c r="A376" s="42"/>
      <c r="B376" s="53"/>
      <c r="K376" s="81"/>
      <c r="L376" s="80"/>
      <c r="M376" s="47"/>
    </row>
    <row r="377" spans="1:13" x14ac:dyDescent="0.55000000000000004">
      <c r="A377" s="42"/>
      <c r="B377" s="53"/>
      <c r="K377" s="81"/>
      <c r="L377" s="80"/>
      <c r="M377" s="47"/>
    </row>
    <row r="378" spans="1:13" x14ac:dyDescent="0.55000000000000004">
      <c r="A378" s="42"/>
      <c r="B378" s="53"/>
      <c r="K378" s="81"/>
      <c r="L378" s="80"/>
      <c r="M378" s="47"/>
    </row>
    <row r="379" spans="1:13" x14ac:dyDescent="0.55000000000000004">
      <c r="A379" s="42"/>
      <c r="B379" s="53"/>
      <c r="K379" s="81"/>
      <c r="L379" s="80"/>
      <c r="M379" s="47"/>
    </row>
    <row r="380" spans="1:13" x14ac:dyDescent="0.55000000000000004">
      <c r="A380" s="42"/>
      <c r="B380" s="53"/>
      <c r="K380" s="81"/>
      <c r="L380" s="80"/>
      <c r="M380" s="47"/>
    </row>
  </sheetData>
  <mergeCells count="13">
    <mergeCell ref="T1:T2"/>
    <mergeCell ref="N1:N2"/>
    <mergeCell ref="O1:O2"/>
    <mergeCell ref="P1:P2"/>
    <mergeCell ref="Q1:Q2"/>
    <mergeCell ref="R1:R2"/>
    <mergeCell ref="S1:S2"/>
    <mergeCell ref="M1:M2"/>
    <mergeCell ref="A1:A2"/>
    <mergeCell ref="B1:B2"/>
    <mergeCell ref="C1:J2"/>
    <mergeCell ref="K1:K2"/>
    <mergeCell ref="L1:L2"/>
  </mergeCells>
  <pageMargins left="0.7" right="0.7" top="0.75" bottom="0.75" header="0.3" footer="0.3"/>
  <pageSetup paperSize="9" scale="41" fitToHeight="0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304C-C2B0-43B9-9233-323E64E88D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28</vt:i4>
      </vt:variant>
    </vt:vector>
  </HeadingPairs>
  <TitlesOfParts>
    <vt:vector size="61" baseType="lpstr">
      <vt:lpstr>Sheet1</vt:lpstr>
      <vt:lpstr>Sheet2</vt:lpstr>
      <vt:lpstr>CPI26</vt:lpstr>
      <vt:lpstr>Sheet5</vt:lpstr>
      <vt:lpstr>CPI26 (2)</vt:lpstr>
      <vt:lpstr>CPI26R</vt:lpstr>
      <vt:lpstr>CPI26R (2)</vt:lpstr>
      <vt:lpstr>CPI26R (16-7-25)</vt:lpstr>
      <vt:lpstr>CPI26B</vt:lpstr>
      <vt:lpstr>CPI26B (2)</vt:lpstr>
      <vt:lpstr>CPI26BLU</vt:lpstr>
      <vt:lpstr>CPI26GRY</vt:lpstr>
      <vt:lpstr>CPI26R (16-7-25) (2)</vt:lpstr>
      <vt:lpstr>CPI26R (12-1-26)</vt:lpstr>
      <vt:lpstr>CPI26R (25-2-26)</vt:lpstr>
      <vt:lpstr>CPI26R (25-2-26) (2)</vt:lpstr>
      <vt:lpstr>CPI26B (3)</vt:lpstr>
      <vt:lpstr>CPI26R (25-2-26) (3)</vt:lpstr>
      <vt:lpstr>CPI26B (4)</vt:lpstr>
      <vt:lpstr>CPI26BLU (2)</vt:lpstr>
      <vt:lpstr>CPI26GRY (2)</vt:lpstr>
      <vt:lpstr>CPI26GRY (3)</vt:lpstr>
      <vt:lpstr>CPI26GRY (4)</vt:lpstr>
      <vt:lpstr>CPI26BLU (3)</vt:lpstr>
      <vt:lpstr>CPI26GRY (5)</vt:lpstr>
      <vt:lpstr>CPI26GRY (6)</vt:lpstr>
      <vt:lpstr>CPI26GRE</vt:lpstr>
      <vt:lpstr>CPI26PR</vt:lpstr>
      <vt:lpstr>CAPA</vt:lpstr>
      <vt:lpstr>CAPA (2)</vt:lpstr>
      <vt:lpstr>Sheet4</vt:lpstr>
      <vt:lpstr>Part to IPC</vt:lpstr>
      <vt:lpstr>Sheet3</vt:lpstr>
      <vt:lpstr>CAPA!Print_Area</vt:lpstr>
      <vt:lpstr>'CAPA (2)'!Print_Area</vt:lpstr>
      <vt:lpstr>'CPI26'!Print_Area</vt:lpstr>
      <vt:lpstr>'CPI26 (2)'!Print_Area</vt:lpstr>
      <vt:lpstr>CPI26B!Print_Area</vt:lpstr>
      <vt:lpstr>'CPI26B (2)'!Print_Area</vt:lpstr>
      <vt:lpstr>'CPI26B (3)'!Print_Area</vt:lpstr>
      <vt:lpstr>'CPI26B (4)'!Print_Area</vt:lpstr>
      <vt:lpstr>CPI26BLU!Print_Area</vt:lpstr>
      <vt:lpstr>'CPI26BLU (2)'!Print_Area</vt:lpstr>
      <vt:lpstr>'CPI26BLU (3)'!Print_Area</vt:lpstr>
      <vt:lpstr>CPI26GRE!Print_Area</vt:lpstr>
      <vt:lpstr>CPI26GRY!Print_Area</vt:lpstr>
      <vt:lpstr>'CPI26GRY (2)'!Print_Area</vt:lpstr>
      <vt:lpstr>'CPI26GRY (3)'!Print_Area</vt:lpstr>
      <vt:lpstr>'CPI26GRY (4)'!Print_Area</vt:lpstr>
      <vt:lpstr>'CPI26GRY (5)'!Print_Area</vt:lpstr>
      <vt:lpstr>'CPI26GRY (6)'!Print_Area</vt:lpstr>
      <vt:lpstr>CPI26PR!Print_Area</vt:lpstr>
      <vt:lpstr>CPI26R!Print_Area</vt:lpstr>
      <vt:lpstr>'CPI26R (12-1-26)'!Print_Area</vt:lpstr>
      <vt:lpstr>'CPI26R (16-7-25)'!Print_Area</vt:lpstr>
      <vt:lpstr>'CPI26R (16-7-25) (2)'!Print_Area</vt:lpstr>
      <vt:lpstr>'CPI26R (2)'!Print_Area</vt:lpstr>
      <vt:lpstr>'CPI26R (25-2-26)'!Print_Area</vt:lpstr>
      <vt:lpstr>'CPI26R (25-2-26) (2)'!Print_Area</vt:lpstr>
      <vt:lpstr>'CPI26R (25-2-26) (3)'!Print_Area</vt:lpstr>
      <vt:lpstr>'Part to IPC'!Print_Area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Pongkun</dc:creator>
  <cp:lastModifiedBy>SCAN_Pongkun Wareekul&lt;ToolBox&gt;</cp:lastModifiedBy>
  <cp:lastPrinted>2024-09-30T04:00:53Z</cp:lastPrinted>
  <dcterms:created xsi:type="dcterms:W3CDTF">2024-05-07T13:04:21Z</dcterms:created>
  <dcterms:modified xsi:type="dcterms:W3CDTF">2026-03-10T06:12:28Z</dcterms:modified>
</cp:coreProperties>
</file>