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ANSHENBIN\Desktop\EPGP\"/>
    </mc:Choice>
  </mc:AlternateContent>
  <bookViews>
    <workbookView xWindow="0" yWindow="0" windowWidth="28800" windowHeight="13560" activeTab="3"/>
  </bookViews>
  <sheets>
    <sheet name="裝備分配表" sheetId="1" r:id="rId1"/>
    <sheet name="分裝流程圖" sheetId="2" r:id="rId2"/>
    <sheet name="MC黑龍裝備GP表" sheetId="3" r:id="rId3"/>
    <sheet name="GP計算公式" sheetId="4" r:id="rId4"/>
    <sheet name="Change Log" sheetId="5" r:id="rId5"/>
  </sheets>
  <calcPr calcId="162913"/>
</workbook>
</file>

<file path=xl/calcChain.xml><?xml version="1.0" encoding="utf-8"?>
<calcChain xmlns="http://schemas.openxmlformats.org/spreadsheetml/2006/main">
  <c r="R38" i="4" l="1"/>
  <c r="C10" i="4" l="1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C16" i="4"/>
  <c r="D16" i="4"/>
  <c r="E16" i="4"/>
  <c r="F16" i="4"/>
  <c r="G16" i="4"/>
  <c r="C17" i="4"/>
  <c r="D17" i="4"/>
  <c r="E17" i="4"/>
  <c r="F17" i="4"/>
  <c r="G17" i="4"/>
  <c r="C18" i="4"/>
  <c r="D18" i="4"/>
  <c r="E18" i="4"/>
  <c r="F18" i="4"/>
  <c r="G18" i="4"/>
  <c r="C19" i="4"/>
  <c r="D19" i="4"/>
  <c r="E19" i="4"/>
  <c r="F19" i="4"/>
  <c r="G19" i="4"/>
  <c r="C20" i="4"/>
  <c r="D20" i="4"/>
  <c r="E20" i="4"/>
  <c r="F20" i="4"/>
  <c r="G20" i="4"/>
  <c r="C21" i="4"/>
  <c r="D21" i="4"/>
  <c r="E21" i="4"/>
  <c r="F21" i="4"/>
  <c r="G21" i="4"/>
  <c r="C22" i="4"/>
  <c r="D22" i="4"/>
  <c r="E22" i="4"/>
  <c r="F22" i="4"/>
  <c r="G22" i="4"/>
  <c r="C23" i="4"/>
  <c r="D23" i="4"/>
  <c r="E23" i="4"/>
  <c r="F23" i="4"/>
  <c r="G23" i="4"/>
  <c r="C24" i="4"/>
  <c r="D24" i="4"/>
  <c r="E24" i="4"/>
  <c r="F24" i="4"/>
  <c r="G24" i="4"/>
  <c r="C25" i="4"/>
  <c r="D25" i="4"/>
  <c r="E25" i="4"/>
  <c r="F25" i="4"/>
  <c r="G25" i="4"/>
  <c r="C26" i="4"/>
  <c r="D26" i="4"/>
  <c r="E26" i="4"/>
  <c r="F26" i="4"/>
  <c r="G26" i="4"/>
  <c r="C27" i="4"/>
  <c r="D27" i="4"/>
  <c r="E27" i="4"/>
  <c r="F27" i="4"/>
  <c r="G27" i="4"/>
  <c r="C28" i="4"/>
  <c r="D28" i="4"/>
  <c r="E28" i="4"/>
  <c r="F28" i="4"/>
  <c r="G28" i="4"/>
  <c r="C29" i="4"/>
  <c r="D29" i="4"/>
  <c r="E29" i="4"/>
  <c r="F29" i="4"/>
  <c r="G29" i="4"/>
  <c r="C30" i="4"/>
  <c r="D30" i="4"/>
  <c r="E30" i="4"/>
  <c r="F30" i="4"/>
  <c r="G30" i="4"/>
  <c r="C31" i="4"/>
  <c r="D31" i="4"/>
  <c r="E31" i="4"/>
  <c r="F31" i="4"/>
  <c r="G31" i="4"/>
  <c r="C32" i="4"/>
  <c r="D32" i="4"/>
  <c r="E32" i="4"/>
  <c r="F32" i="4"/>
  <c r="G32" i="4"/>
  <c r="C33" i="4"/>
  <c r="D33" i="4"/>
  <c r="E33" i="4"/>
  <c r="F33" i="4"/>
  <c r="G33" i="4"/>
  <c r="C34" i="4"/>
  <c r="D34" i="4"/>
  <c r="E34" i="4"/>
  <c r="F34" i="4"/>
  <c r="G34" i="4"/>
  <c r="C35" i="4"/>
  <c r="D35" i="4"/>
  <c r="E35" i="4"/>
  <c r="F35" i="4"/>
  <c r="G35" i="4"/>
  <c r="C36" i="4"/>
  <c r="D36" i="4"/>
  <c r="E36" i="4"/>
  <c r="F36" i="4"/>
  <c r="G36" i="4"/>
  <c r="C37" i="4"/>
  <c r="D37" i="4"/>
  <c r="E37" i="4"/>
  <c r="F37" i="4"/>
  <c r="G37" i="4"/>
  <c r="C38" i="4"/>
  <c r="D38" i="4"/>
  <c r="E38" i="4"/>
  <c r="F38" i="4"/>
  <c r="G38" i="4"/>
  <c r="C39" i="4"/>
  <c r="D39" i="4"/>
  <c r="E39" i="4"/>
  <c r="F39" i="4"/>
  <c r="G39" i="4"/>
  <c r="C40" i="4"/>
  <c r="D40" i="4"/>
  <c r="E40" i="4"/>
  <c r="F40" i="4"/>
  <c r="G40" i="4"/>
  <c r="G9" i="4"/>
  <c r="F9" i="4"/>
  <c r="E9" i="4"/>
  <c r="D9" i="4"/>
  <c r="C9" i="4"/>
  <c r="R28" i="4" l="1"/>
  <c r="Q28" i="4"/>
  <c r="C116" i="1" l="1"/>
  <c r="C115" i="1"/>
  <c r="C114" i="1"/>
  <c r="C113" i="1"/>
  <c r="C112" i="1"/>
  <c r="C111" i="1"/>
  <c r="C110" i="1"/>
  <c r="C109" i="1"/>
  <c r="C108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</calcChain>
</file>

<file path=xl/comments1.xml><?xml version="1.0" encoding="utf-8"?>
<comments xmlns="http://schemas.openxmlformats.org/spreadsheetml/2006/main">
  <authors>
    <author/>
  </authors>
  <commentList>
    <comment ref="E14" authorId="0" shapeId="0">
      <text>
        <r>
          <rPr>
            <sz val="11"/>
            <color theme="1"/>
            <rFont val="Arial"/>
            <family val="2"/>
          </rPr>
          <t>作者:
T1腿</t>
        </r>
      </text>
    </comment>
    <comment ref="D22" authorId="0" shapeId="0">
      <text>
        <r>
          <rPr>
            <sz val="11"/>
            <color theme="1"/>
            <rFont val="Arial"/>
            <family val="2"/>
          </rPr>
          <t>作者:
黑M頭</t>
        </r>
      </text>
    </comment>
    <comment ref="D23" authorId="0" shapeId="0">
      <text>
        <r>
          <rPr>
            <sz val="11"/>
            <color theme="1"/>
            <rFont val="Arial"/>
            <family val="2"/>
          </rPr>
          <t>作者:
葉子，眼睛，肌腱</t>
        </r>
      </text>
    </comment>
    <comment ref="E24" authorId="0" shapeId="0">
      <text>
        <r>
          <rPr>
            <sz val="11"/>
            <color theme="1"/>
            <rFont val="Arial"/>
            <family val="2"/>
          </rPr>
          <t>作者:
T2腿</t>
        </r>
      </text>
    </comment>
    <comment ref="Q28" authorId="0" shapeId="0">
      <text>
        <r>
          <rPr>
            <sz val="11"/>
            <color theme="1"/>
            <rFont val="Arial"/>
            <family val="2"/>
          </rPr>
          <t>作者:
風劍</t>
        </r>
      </text>
    </comment>
    <comment ref="R28" authorId="0" shapeId="0">
      <text>
        <r>
          <rPr>
            <sz val="11"/>
            <color theme="1"/>
            <rFont val="Arial"/>
            <family val="2"/>
          </rPr>
          <t>作者:
橙錘</t>
        </r>
      </text>
    </comment>
    <comment ref="R38" authorId="0" shapeId="0">
      <text>
        <r>
          <rPr>
            <sz val="11"/>
            <color theme="1"/>
            <rFont val="Arial"/>
            <family val="2"/>
          </rPr>
          <t>作者:
橙杖</t>
        </r>
      </text>
    </comment>
  </commentList>
</comments>
</file>

<file path=xl/sharedStrings.xml><?xml version="1.0" encoding="utf-8"?>
<sst xmlns="http://schemas.openxmlformats.org/spreadsheetml/2006/main" count="978" uniqueCount="230">
  <si>
    <t>MOD_COEF</t>
  </si>
  <si>
    <t>裝備分配流程圖：</t>
  </si>
  <si>
    <t>MC</t>
  </si>
  <si>
    <t>物品名稱</t>
  </si>
  <si>
    <t>物品等級
ilvl</t>
  </si>
  <si>
    <t>GP值</t>
  </si>
  <si>
    <t>裝備分配表說明：</t>
  </si>
  <si>
    <t>黑M</t>
  </si>
  <si>
    <t>拾取規則</t>
  </si>
  <si>
    <t>需求：需求的裝備算100%GP值。主動po“[裝備名稱]1”視爲“主動需求”，強X視爲“被動需求”。</t>
  </si>
  <si>
    <t>套裝</t>
  </si>
  <si>
    <t>貪婪：貪婪的裝備算10%GP值。貪婪沒有優先級區分，採用ROLL點決定。（10%計算結果向下取整）</t>
  </si>
  <si>
    <t>T1護腕</t>
  </si>
  <si>
    <t>放棄：表示可以不需求/不貪婪此裝備。放棄Raid天賦工作裝，需要職業隊長確認。</t>
  </si>
  <si>
    <t>GP公式=</t>
  </si>
  <si>
    <t>優先級：主動需求&gt;被動需求&gt;貪婪</t>
  </si>
  <si>
    <r>
      <rPr>
        <b/>
        <sz val="10"/>
        <color rgb="FF10273F"/>
        <rFont val="Verdana"/>
        <family val="2"/>
      </rPr>
      <t>COEF</t>
    </r>
    <r>
      <rPr>
        <sz val="10"/>
        <color rgb="FF10273F"/>
        <rFont val="Verdana"/>
        <family val="2"/>
      </rPr>
      <t xml:space="preserve"> * (</t>
    </r>
    <r>
      <rPr>
        <b/>
        <sz val="10"/>
        <color rgb="FF10273F"/>
        <rFont val="Verdana"/>
        <family val="2"/>
      </rPr>
      <t>MOD_COEF</t>
    </r>
    <r>
      <rPr>
        <sz val="10"/>
        <color rgb="FF10273F"/>
        <rFont val="Verdana"/>
        <family val="2"/>
      </rPr>
      <t>^((</t>
    </r>
    <r>
      <rPr>
        <b/>
        <sz val="10"/>
        <color rgb="FF10273F"/>
        <rFont val="Verdana"/>
        <family val="2"/>
      </rPr>
      <t>ilvl</t>
    </r>
    <r>
      <rPr>
        <sz val="10"/>
        <color rgb="FF10273F"/>
        <rFont val="Verdana"/>
        <family val="2"/>
      </rPr>
      <t>/26) + (</t>
    </r>
    <r>
      <rPr>
        <b/>
        <sz val="10"/>
        <color rgb="FF10273F"/>
        <rFont val="Verdana"/>
        <family val="2"/>
      </rPr>
      <t>rarity</t>
    </r>
    <r>
      <rPr>
        <sz val="10"/>
        <color rgb="FF10273F"/>
        <rFont val="Verdana"/>
        <family val="2"/>
      </rPr>
      <t xml:space="preserve">-4))) * </t>
    </r>
    <r>
      <rPr>
        <b/>
        <sz val="10"/>
        <color rgb="FF10273F"/>
        <rFont val="Verdana"/>
        <family val="2"/>
      </rPr>
      <t>slot</t>
    </r>
  </si>
  <si>
    <t>優先級</t>
  </si>
  <si>
    <t>布甲散件</t>
  </si>
  <si>
    <t>波動長袍</t>
  </si>
  <si>
    <r>
      <t>跨職業多天賦都“</t>
    </r>
    <r>
      <rPr>
        <b/>
        <sz val="11"/>
        <rFont val="Arial"/>
        <family val="2"/>
      </rPr>
      <t>主動需求</t>
    </r>
    <r>
      <rPr>
        <sz val="11"/>
        <color theme="1"/>
        <rFont val="Arial"/>
        <family val="2"/>
      </rPr>
      <t>”下的分裝優先級。優先級數值</t>
    </r>
    <r>
      <rPr>
        <b/>
        <sz val="11"/>
        <rFont val="Arial"/>
        <family val="2"/>
      </rPr>
      <t>越小</t>
    </r>
    <r>
      <rPr>
        <sz val="11"/>
        <color theme="1"/>
        <rFont val="Arial"/>
        <family val="2"/>
      </rPr>
      <t>，裝備獲取的優先權</t>
    </r>
    <r>
      <rPr>
        <b/>
        <sz val="11"/>
        <rFont val="Arial"/>
        <family val="2"/>
      </rPr>
      <t>越高</t>
    </r>
    <r>
      <rPr>
        <sz val="11"/>
        <color theme="1"/>
        <rFont val="Arial"/>
        <family val="2"/>
      </rPr>
      <t>。</t>
    </r>
    <r>
      <rPr>
        <b/>
        <sz val="11"/>
        <rFont val="Arial"/>
        <family val="2"/>
      </rPr>
      <t>0</t>
    </r>
    <r>
      <rPr>
        <sz val="11"/>
        <color theme="1"/>
        <rFont val="Arial"/>
        <family val="2"/>
      </rPr>
      <t>爲</t>
    </r>
    <r>
      <rPr>
        <b/>
        <sz val="11"/>
        <rFont val="Arial"/>
        <family val="2"/>
      </rPr>
      <t>最高</t>
    </r>
    <r>
      <rPr>
        <sz val="11"/>
        <color theme="1"/>
        <rFont val="Arial"/>
        <family val="2"/>
      </rPr>
      <t>優先級，不設置表示最低優先級。同一優先級的團員，由PR值決定獲取。</t>
    </r>
  </si>
  <si>
    <t>T2頭</t>
  </si>
  <si>
    <t>rarity</t>
  </si>
  <si>
    <t>團長/職業隊長如何制定“優先級”和“拾取規則”：</t>
  </si>
  <si>
    <t>T1手套</t>
  </si>
  <si>
    <t>法力風暴護腿</t>
  </si>
  <si>
    <t>職業物品
Slot:0.75</t>
  </si>
  <si>
    <t>橘色物品</t>
  </si>
  <si>
    <t>0. 大原則：A.BIS裝備必須全分強X（BOE裝可放棄）。
                 B.要獲取Raid天賦的裝備，必須算“需求”，不可“貪婪”。
                 C.不會在Raid中穿戴使用的裝備，第二天賦裝備，特殊工作裝等，可做“貪婪”處理。
                 D.Raid天賦非BIS裝備，可以不強X，由職業隊長決定是否強X，看做“被動需求”，優先於“貪婪”。</t>
  </si>
  <si>
    <t>成年黑龍的肌腱</t>
  </si>
  <si>
    <t>1."需求":必須強X的裝備（沒有貪婪和放棄選項），比如BIS裝備或者必須要拿的裝，比如T2等。BIS裝備由各職業隊長參考BIS表和團員的意見來決定。（BIS表：wowclassicbis.com，威利NGA發帖[https://ngabbs.com/read.php?tid=18226231&amp;fav=40fc30c8]等）</t>
  </si>
  <si>
    <t>2."需求/放棄":不強X，但是拿了就要算全分的裝備，比如非BIS但是是Raid天賦的工作裝，或者BIS BOE散件。</t>
  </si>
  <si>
    <t>T1腰帶</t>
  </si>
  <si>
    <t>燃魔腰帶</t>
  </si>
  <si>
    <t>3."需求/貪婪/放棄":一般是非Raid天賦的裝備，若其他高優先級的天賦沒有需求，可以選擇出分需求比PR值或者貪婪。或者是某些沒有什麼Raid作用的玩具裝備。</t>
  </si>
  <si>
    <t>T1鞋子</t>
  </si>
  <si>
    <t>GP值最終使用數值全部向下取整數，沒有四捨五入</t>
  </si>
  <si>
    <t>4."需求/貪婪":比如戰士隊長要求DD戰需要收集防禦裝，由隊長分配或者Roll點，可看做低分強X。</t>
  </si>
  <si>
    <t>催眠烈焰手套</t>
  </si>
  <si>
    <t>BOSS頭
Slot:0.75</t>
  </si>
  <si>
    <t>5. 看具體需要，可以產生其他拾取規則組合。有特殊情況說明，各職業欄最下方加備註。</t>
  </si>
  <si>
    <t>紫色物品</t>
  </si>
  <si>
    <t>奧妮克希亞的頭顱</t>
  </si>
  <si>
    <t>根據Raid工作天賦優先制，BIS優先制，坦克裝優先制（比如黑龍頭）等。有“需求”的裝備前面都需要設置優先級，不設置代表最低。個職業長請先自己決定，個別裝備的優先級要多職業隊長/團長一起商議，比如：埃古雷亞指環，巫術匕首 等。</t>
  </si>
  <si>
    <t>藍色物品</t>
  </si>
  <si>
    <t>T1肩膀</t>
  </si>
  <si>
    <t>耳語秘言腰帶</t>
  </si>
  <si>
    <t>COEF</t>
  </si>
  <si>
    <t>T1頭</t>
  </si>
  <si>
    <t>皮甲散件</t>
  </si>
  <si>
    <t>裝備分配流程：</t>
  </si>
  <si>
    <t>穩固護腕</t>
  </si>
  <si>
    <t>黑M
其他
散件</t>
  </si>
  <si>
    <r>
      <rPr>
        <b/>
        <sz val="11"/>
        <rFont val="Arial"/>
        <family val="2"/>
      </rPr>
      <t>P1</t>
    </r>
    <r>
      <rPr>
        <sz val="11"/>
        <color theme="1"/>
        <rFont val="Arial"/>
        <family val="2"/>
      </rPr>
      <t>（主動需求）：主動需求裝備的團員，請po：[裝備名稱]1，裝備分配人員在“優先級”最高的團員中（EP&gt;Min_EP），把裝備分配給PR值最高的團員。戰士防禦裝由戰士隊長直接分配。</t>
    </r>
  </si>
  <si>
    <t>艾斯卡達爾的項圈</t>
  </si>
  <si>
    <t>T1胸</t>
  </si>
  <si>
    <r>
      <rPr>
        <b/>
        <sz val="11"/>
        <rFont val="Arial"/>
        <family val="2"/>
      </rPr>
      <t>P2</t>
    </r>
    <r>
      <rPr>
        <sz val="11"/>
        <color theme="1"/>
        <rFont val="Arial"/>
        <family val="2"/>
      </rPr>
      <t>（被動需求）：若無人需求，查看裝備分配表，若此裝備有職業是有“需求”但是不能“貪婪”的，由各職業長來決定：不能“放棄”的強X。可以”放棄“的視團員身上裝備來決定，原則上有”巨大“提升的應該強X（各職業可內部事先規化好，或在此表內備註，參考牧師的備註），其他情況以團員意願優先。
        各職業長將最後結果告知裝備分配人員，沒有則打Pass。
        （若多職業隊長同時Po出強X團員名字，判定方法:1.同“需求”,Roll點比小。2.“需求”優先於“需求/放棄“。3.同“需求/放棄“，有職業隊長讓步改Pass或者Roll點比小。）</t>
    </r>
  </si>
  <si>
    <t>火蜥蜴鱗片短褲</t>
  </si>
  <si>
    <t>薩菲隆斗篷</t>
  </si>
  <si>
    <t>T1腿</t>
  </si>
  <si>
    <t>古代熔火皮手套</t>
  </si>
  <si>
    <t>禁錮之戒</t>
  </si>
  <si>
    <r>
      <rPr>
        <b/>
        <sz val="11"/>
        <rFont val="Arial"/>
        <family val="2"/>
      </rPr>
      <t>P3</t>
    </r>
    <r>
      <rPr>
        <sz val="11"/>
        <color theme="1"/>
        <rFont val="Arial"/>
        <family val="2"/>
      </rPr>
      <t>（貪婪）：無人強X，則有“貪婪”規則的團員，可po：[裝備名稱]2，表示貪婪。多人Roll點，最大者獲取，計10%GP值。一但Roll點開始，所有人不可再”主動需求“。</t>
    </r>
  </si>
  <si>
    <t>T2腿</t>
  </si>
  <si>
    <t>狂野肩鎧</t>
  </si>
  <si>
    <t>龍鱗碎片</t>
  </si>
  <si>
    <r>
      <rPr>
        <b/>
        <sz val="11"/>
        <rFont val="Arial"/>
        <family val="2"/>
      </rPr>
      <t>P4</t>
    </r>
    <r>
      <rPr>
        <sz val="11"/>
        <color theme="1"/>
        <rFont val="Arial"/>
        <family val="2"/>
      </rPr>
      <t>（放棄）：無人“貪婪”，分解/入庫/爛屍體。</t>
    </r>
  </si>
  <si>
    <r>
      <t xml:space="preserve">物品等級
</t>
    </r>
    <r>
      <rPr>
        <b/>
        <sz val="11"/>
        <color theme="1"/>
        <rFont val="等线"/>
        <family val="3"/>
        <charset val="134"/>
      </rPr>
      <t>ilvl</t>
    </r>
  </si>
  <si>
    <t>遠古石葉</t>
  </si>
  <si>
    <t>火焰衛士護肩</t>
  </si>
  <si>
    <t>slot</t>
  </si>
  <si>
    <t>上古角石魔典</t>
  </si>
  <si>
    <t>神聖之眼</t>
  </si>
  <si>
    <t>其他規則：</t>
  </si>
  <si>
    <t>鎖甲散件</t>
  </si>
  <si>
    <r>
      <t xml:space="preserve">物品等級
</t>
    </r>
    <r>
      <rPr>
        <b/>
        <sz val="11"/>
        <color theme="1"/>
        <rFont val="等线"/>
        <family val="3"/>
        <charset val="134"/>
      </rPr>
      <t>ilvl</t>
    </r>
  </si>
  <si>
    <t>生命賜予者頭盔</t>
  </si>
  <si>
    <t>死亡召喚者</t>
  </si>
  <si>
    <t>1. 部分極品裝備，團員的EP值需要達到Min_EP才有競爭資格，即EP&gt;Min_EP的優先權永遠高於EP&lt;Min_EP，此後再判定”優先級“和PR。Min_EP值和極品裝備表待定。</t>
  </si>
  <si>
    <t>地核護肩</t>
  </si>
  <si>
    <t>2. 裝備分配順序由BOSS的Loot表由高到低依次分配，防止出現因不同分裝順序而影響裝備分配的問題。</t>
  </si>
  <si>
    <t>放血者維斯卡格</t>
  </si>
  <si>
    <t>3. 被職業長強X“需求/放棄"裝備的團員，最後請自己Po"1"表示認可。若不接受，由團長定奪。</t>
  </si>
  <si>
    <t>烈焰行者重靴</t>
  </si>
  <si>
    <t>4. PR值的計算結果，以CEPGP插件顯示的爲準，只看至小數點後2位，完全相同則Roll點決定，不再比較後面的小數位。</t>
  </si>
  <si>
    <t>5. 一旦拿裝計分，必須當即穿上（包括BOE），不得換裝更改分數。</t>
  </si>
  <si>
    <t>真龍護腕</t>
  </si>
  <si>
    <t>項鍊 | 披風 | 手腕 | 戒指 | 副手位 | 遠程位</t>
  </si>
  <si>
    <t>6. BOSS打完，先加EP，後分裝。</t>
  </si>
  <si>
    <t>項鍊</t>
  </si>
  <si>
    <t>啟示項鏈</t>
  </si>
  <si>
    <t>7. 橘裝由團長根據情況決定分配。</t>
  </si>
  <si>
    <t>毀滅王冠</t>
  </si>
  <si>
    <t>火焰之王的項圈</t>
  </si>
  <si>
    <t>鎧甲散件</t>
  </si>
  <si>
    <t>召火腿甲</t>
  </si>
  <si>
    <t>穩固之力勳章</t>
  </si>
  <si>
    <t>烈焰守衛護手</t>
  </si>
  <si>
    <t>裝備分配表</t>
  </si>
  <si>
    <t>披風</t>
  </si>
  <si>
    <t xml:space="preserve">MC
黑M </t>
  </si>
  <si>
    <t>防火披風</t>
  </si>
  <si>
    <t>熔火脛甲</t>
  </si>
  <si>
    <t>Min_PE</t>
  </si>
  <si>
    <t>環霧披風</t>
  </si>
  <si>
    <t>衝擊腰帶</t>
  </si>
  <si>
    <t>防戰</t>
  </si>
  <si>
    <t>龍血斗篷</t>
  </si>
  <si>
    <t>戒指</t>
  </si>
  <si>
    <t>DD戰</t>
  </si>
  <si>
    <t>法術能量之戒</t>
  </si>
  <si>
    <t>盜賊</t>
  </si>
  <si>
    <t>獵人</t>
  </si>
  <si>
    <t>白牧</t>
  </si>
  <si>
    <t>法師</t>
  </si>
  <si>
    <t>術士</t>
  </si>
  <si>
    <t>補薩</t>
  </si>
  <si>
    <t>肩 | 手 | 鞋 | 腰帶 | 飾品</t>
  </si>
  <si>
    <t>補德</t>
  </si>
  <si>
    <t>魔法導師的封印</t>
  </si>
  <si>
    <t>薩弗拉斯指環</t>
  </si>
  <si>
    <t>單雙手
武器</t>
  </si>
  <si>
    <t>巫術匕首</t>
  </si>
  <si>
    <t>頭 | 胸 | 腿</t>
  </si>
  <si>
    <t>灼燒指環</t>
  </si>
  <si>
    <t>碧空之歌</t>
  </si>
  <si>
    <t>沉重的黑鐵戒指</t>
  </si>
  <si>
    <t>統御法杖</t>
  </si>
  <si>
    <t>需求</t>
  </si>
  <si>
    <t>主手單手武器</t>
  </si>
  <si>
    <t>迅擊戒指</t>
  </si>
  <si>
    <t>光環石錘</t>
  </si>
  <si>
    <t>需求/貪婪</t>
  </si>
  <si>
    <t>埃古雷亞指環</t>
  </si>
  <si>
    <t>芬克的熔岩挖掘器</t>
  </si>
  <si>
    <t>雙手武器</t>
  </si>
  <si>
    <t>副手</t>
  </si>
  <si>
    <t>需求/放棄</t>
  </si>
  <si>
    <t>火焰符文魔典</t>
  </si>
  <si>
    <t>血腥撕裂者</t>
  </si>
  <si>
    <t>瑪利斯達爾防禦者</t>
  </si>
  <si>
    <t>需求/放棄(註1)</t>
  </si>
  <si>
    <t>殘忍利刃</t>
  </si>
  <si>
    <t>鑽孔蟲之碟</t>
  </si>
  <si>
    <t>熔火犬牙</t>
  </si>
  <si>
    <t>飾品</t>
  </si>
  <si>
    <t>短暫能量護符</t>
  </si>
  <si>
    <t>毀滅之刃</t>
  </si>
  <si>
    <t>烈焰碎片</t>
  </si>
  <si>
    <t>備註：</t>
  </si>
  <si>
    <t>艾斯卡達爾的右爪</t>
  </si>
  <si>
    <t>1.插件會把所有“單手”的武器當作副手武器的slot來算，應該改成主手武器slot來算。</t>
  </si>
  <si>
    <t>純焰精華</t>
  </si>
  <si>
    <t>震地者</t>
  </si>
  <si>
    <t>黑曜石之刃</t>
  </si>
  <si>
    <t>暗影之擊</t>
  </si>
  <si>
    <t>脊骨收割者</t>
  </si>
  <si>
    <t>2.葉子 眼睛 肌腱 龍頭的裝等按照所兌換的物品的物品等級來算，slot：0.75。（葉子,眼睛,肌腱物等:75,黑M頭物等:74）</t>
  </si>
  <si>
    <t>薩弗拉斯之眼</t>
  </si>
  <si>
    <t>BWL</t>
  </si>
  <si>
    <t>削骨之刃</t>
  </si>
  <si>
    <t>逐風者禁錮之顱</t>
  </si>
  <si>
    <t>遠程位</t>
  </si>
  <si>
    <t>赤紅震盪者</t>
  </si>
  <si>
    <t>需求/放棄(註2)</t>
  </si>
  <si>
    <t>需求（註1）</t>
  </si>
  <si>
    <t>TAQ</t>
  </si>
  <si>
    <t>速射強弓</t>
  </si>
  <si>
    <t>爆擊獵槍</t>
  </si>
  <si>
    <t>需求/放棄（註2)</t>
  </si>
  <si>
    <t>需求/放棄(註3)</t>
  </si>
  <si>
    <t>職業物品</t>
  </si>
  <si>
    <t>NA</t>
  </si>
  <si>
    <t>需求(註4)</t>
  </si>
  <si>
    <t>NAXX</t>
  </si>
  <si>
    <t>需求/放棄(註4)</t>
  </si>
  <si>
    <t>需求/放棄（註2）</t>
  </si>
  <si>
    <t>需求/貪婪/放棄</t>
  </si>
  <si>
    <t>貪婪/放棄</t>
  </si>
  <si>
    <t>需求/放棄(註5)</t>
  </si>
  <si>
    <t>日期</t>
  </si>
  <si>
    <t>版本</t>
  </si>
  <si>
    <t>更新內容</t>
  </si>
  <si>
    <t>參與者遊戲ID</t>
  </si>
  <si>
    <t>v1.0</t>
  </si>
  <si>
    <t>第一版</t>
  </si>
  <si>
    <t>沉睡之境,大牛比較懒,妖獸嘻狼,活著就是死,Yicc,Epicrit,娜娜亞,小小包子,Vela</t>
  </si>
  <si>
    <t>需求/放棄（註3）</t>
  </si>
  <si>
    <t>需求/放棄（註1）</t>
  </si>
  <si>
    <t>BOSS頭</t>
  </si>
  <si>
    <t>需求/放棄（注4）</t>
  </si>
  <si>
    <t>註：
1100=2CD後</t>
  </si>
  <si>
    <t>註1：有削骨可放棄，其他職業長確定</t>
  </si>
  <si>
    <t>註1:有古代熔火皮手套，可放棄</t>
  </si>
  <si>
    <t>註1:有真龍護腕/或已滿三件套效果可放棄</t>
  </si>
  <si>
    <t>註1：無[血紅氈帽]或[卡珊德拉的恩賜]或T2頭，不可放棄。</t>
  </si>
  <si>
    <t>註1：湊滿8件特效為最終目標 不可放棄</t>
  </si>
  <si>
    <t>註1：有T2可放棄</t>
  </si>
  <si>
    <t>註1：無[火蜥蜴鱗片短褲]或T2腿，不可放棄。</t>
  </si>
  <si>
    <t>1550=3CD後
1960=4CD後</t>
  </si>
  <si>
    <t>註2:有T2，可放棄</t>
  </si>
  <si>
    <t>註2:滿三件套或已上效果可放棄</t>
  </si>
  <si>
    <t>註2：無[虔誠外衣]，不可放棄。</t>
  </si>
  <si>
    <t>注2：無【秘術之行】，不可放棄</t>
  </si>
  <si>
    <t>註2：過差的藍綠裝，不可放棄。</t>
  </si>
  <si>
    <t>以上只考慮了每CD一次黑龍</t>
  </si>
  <si>
    <t>註3:有T1手套，可放棄</t>
  </si>
  <si>
    <t>註3:有T2裝或已滿T1三件套可放棄</t>
  </si>
  <si>
    <t>註3：無[主設計師的長褲]或[教士長褲]或T2腿，不可放棄。</t>
  </si>
  <si>
    <t>注3：無【奧科索爾腰帶】，不可放棄</t>
  </si>
  <si>
    <t>註4:主手有毀滅或血腥，可放棄</t>
  </si>
  <si>
    <t>註4:需求肌腱者EP須達2CD全勤分以上/古葉配發順序為肌腱取得順序/如無人選則交由團隊處理</t>
  </si>
  <si>
    <t>註4：無[生命項鏈]，不可放棄。</t>
  </si>
  <si>
    <t>注4：無同等或更高法傷，不可放棄</t>
  </si>
  <si>
    <t>註5：過差的藍綠裝，不可放棄。</t>
  </si>
  <si>
    <t>匕首賊：需求/放棄（註1）
劍賊：   需求</t>
    <phoneticPr fontId="28" type="noConversion"/>
  </si>
  <si>
    <t>匕首賊：需求/放棄（註3）
劍賊：   需求/放棄</t>
    <phoneticPr fontId="28" type="noConversion"/>
  </si>
  <si>
    <t>匕首賊 - 0
劍賊 - 1</t>
    <phoneticPr fontId="28" type="noConversion"/>
  </si>
  <si>
    <t>匕首賊 - 0
劍賊 - 1</t>
    <phoneticPr fontId="28" type="noConversion"/>
  </si>
  <si>
    <t>匕首賊：需求/放棄（註4）
劍賊：   需求/放棄</t>
    <phoneticPr fontId="28" type="noConversion"/>
  </si>
  <si>
    <t>匕首賊：需求/放棄
劍賊：   需求</t>
    <phoneticPr fontId="28" type="noConversion"/>
  </si>
  <si>
    <t>匕首賊 - 2
劍賊 - 0</t>
    <phoneticPr fontId="28" type="noConversion"/>
  </si>
  <si>
    <t>狂暴：需求
武器：需求/放棄</t>
    <phoneticPr fontId="28" type="noConversion"/>
  </si>
  <si>
    <t>匕首賊：需求
劍賊：   需求/放棄</t>
    <phoneticPr fontId="28" type="noConversion"/>
  </si>
  <si>
    <t>匕首賊：需求
劍賊：   需求/放棄</t>
    <phoneticPr fontId="28" type="noConversion"/>
  </si>
  <si>
    <t>狂暴 - 0
武器 - 1</t>
    <phoneticPr fontId="28" type="noConversion"/>
  </si>
  <si>
    <t>狂暴：需求
武器：需求/放棄</t>
    <phoneticPr fontId="28" type="noConversion"/>
  </si>
  <si>
    <t>狂暴 - 1
武器 - 3</t>
    <phoneticPr fontId="28" type="noConversion"/>
  </si>
  <si>
    <t>匕首賊：需求/放棄
劍賊：   需求</t>
    <phoneticPr fontId="28" type="noConversion"/>
  </si>
  <si>
    <t>匕首賊 - 2
劍賊 - 0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</si>
</sst>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 "/>
  </numFmts>
  <fonts count="30">
    <font>
      <sz val="11"/>
      <color theme="1"/>
      <name val="Arial"/>
    </font>
    <font>
      <sz val="11"/>
      <color theme="1"/>
      <name val="Microsoft Yahei"/>
      <family val="2"/>
      <charset val="134"/>
    </font>
    <font>
      <b/>
      <sz val="11"/>
      <color rgb="FF000000"/>
      <name val="Docs-Calibri"/>
    </font>
    <font>
      <b/>
      <sz val="12"/>
      <color theme="1"/>
      <name val="Microsoft Yahei"/>
      <family val="2"/>
      <charset val="134"/>
    </font>
    <font>
      <sz val="11"/>
      <name val="Arial"/>
      <family val="2"/>
    </font>
    <font>
      <sz val="11"/>
      <color theme="0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11"/>
      <color rgb="FF000000"/>
      <name val="Microsoft Yahei"/>
      <family val="2"/>
      <charset val="134"/>
    </font>
    <font>
      <sz val="11"/>
      <color rgb="FFAEABAB"/>
      <name val="Microsoft Yahei"/>
      <family val="2"/>
      <charset val="134"/>
    </font>
    <font>
      <sz val="11"/>
      <color theme="1"/>
      <name val="Calibri"/>
      <family val="2"/>
    </font>
    <font>
      <b/>
      <sz val="11"/>
      <color rgb="FF000000"/>
      <name val="Microsoft Yahei"/>
      <family val="2"/>
      <charset val="134"/>
    </font>
    <font>
      <sz val="10"/>
      <color rgb="FF10273F"/>
      <name val="Verdana"/>
      <family val="2"/>
    </font>
    <font>
      <b/>
      <sz val="11"/>
      <color theme="1"/>
      <name val="Calibri"/>
      <family val="2"/>
    </font>
    <font>
      <b/>
      <sz val="12"/>
      <color rgb="FF000000"/>
      <name val="Microsoft Yahei"/>
      <family val="2"/>
      <charset val="134"/>
    </font>
    <font>
      <sz val="11"/>
      <color rgb="FF0563C1"/>
      <name val="Arial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8"/>
      <color rgb="FF000000"/>
      <name val="Microsoft Yahei"/>
      <family val="2"/>
      <charset val="134"/>
    </font>
    <font>
      <sz val="11"/>
      <color theme="1"/>
      <name val="SimSun"/>
      <family val="3"/>
      <charset val="134"/>
    </font>
    <font>
      <sz val="11"/>
      <color rgb="FF000000"/>
      <name val="SimSun"/>
      <charset val="134"/>
    </font>
    <font>
      <sz val="11"/>
      <color theme="1"/>
      <name val="Calibri"/>
      <family val="2"/>
    </font>
    <font>
      <sz val="8"/>
      <color theme="1"/>
      <name val="Microsoft Yahei"/>
      <family val="2"/>
      <charset val="134"/>
    </font>
    <font>
      <sz val="11"/>
      <color rgb="FF000000"/>
      <name val="Arial"/>
      <family val="2"/>
    </font>
    <font>
      <sz val="10"/>
      <color theme="1"/>
      <name val="Calibri"/>
      <family val="2"/>
    </font>
    <font>
      <b/>
      <sz val="10"/>
      <color rgb="FF10273F"/>
      <name val="Verdana"/>
      <family val="2"/>
    </font>
    <font>
      <b/>
      <sz val="11"/>
      <name val="Arial"/>
      <family val="2"/>
    </font>
    <font>
      <b/>
      <sz val="11"/>
      <color theme="1"/>
      <name val="等线"/>
      <family val="3"/>
      <charset val="134"/>
    </font>
    <font>
      <sz val="9"/>
      <name val="宋体"/>
      <family val="3"/>
      <charset val="134"/>
    </font>
    <font>
      <sz val="11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66FF"/>
        <bgColor rgb="FF9966FF"/>
      </patternFill>
    </fill>
    <fill>
      <patternFill patternType="solid">
        <fgColor rgb="FFFFC000"/>
        <bgColor rgb="FFFFC000"/>
      </patternFill>
    </fill>
    <fill>
      <patternFill patternType="solid">
        <fgColor rgb="FF171616"/>
        <bgColor rgb="FF171616"/>
      </patternFill>
    </fill>
    <fill>
      <patternFill patternType="solid">
        <fgColor rgb="FFECECEC"/>
        <bgColor rgb="FFECECEC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00B0F0"/>
        <bgColor rgb="FF00B0F0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93C47D"/>
        <bgColor rgb="FF93C47D"/>
      </patternFill>
    </fill>
    <fill>
      <patternFill patternType="solid">
        <fgColor rgb="FFD0CECE"/>
        <bgColor rgb="FFD0CECE"/>
      </patternFill>
    </fill>
    <fill>
      <patternFill patternType="solid">
        <fgColor rgb="FFF4B083"/>
        <bgColor rgb="FFF4B083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0070C0"/>
        <bgColor rgb="FF0070C0"/>
      </patternFill>
    </fill>
    <fill>
      <patternFill patternType="solid">
        <fgColor rgb="FF595959"/>
        <bgColor rgb="FF595959"/>
      </patternFill>
    </fill>
    <fill>
      <patternFill patternType="solid">
        <fgColor rgb="FFFFD965"/>
        <bgColor rgb="FFFFD965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9" fillId="8" borderId="7" xfId="0" applyFont="1" applyFill="1" applyBorder="1"/>
    <xf numFmtId="0" fontId="1" fillId="5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1" fillId="0" borderId="0" xfId="0" applyFont="1"/>
    <xf numFmtId="0" fontId="12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4" fillId="0" borderId="0" xfId="0" applyFont="1" applyAlignment="1"/>
    <xf numFmtId="0" fontId="9" fillId="5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4" borderId="7" xfId="0" applyFont="1" applyFill="1" applyBorder="1"/>
    <xf numFmtId="0" fontId="9" fillId="12" borderId="7" xfId="0" applyFont="1" applyFill="1" applyBorder="1" applyAlignment="1">
      <alignment horizontal="center" vertical="center"/>
    </xf>
    <xf numFmtId="0" fontId="9" fillId="0" borderId="9" xfId="0" applyFont="1" applyBorder="1"/>
    <xf numFmtId="0" fontId="9" fillId="5" borderId="7" xfId="0" applyFont="1" applyFill="1" applyBorder="1"/>
    <xf numFmtId="0" fontId="16" fillId="0" borderId="9" xfId="0" applyFont="1" applyBorder="1"/>
    <xf numFmtId="0" fontId="9" fillId="0" borderId="0" xfId="0" applyFont="1"/>
    <xf numFmtId="0" fontId="9" fillId="13" borderId="7" xfId="0" applyFont="1" applyFill="1" applyBorder="1" applyAlignment="1">
      <alignment horizontal="center" vertical="center"/>
    </xf>
    <xf numFmtId="0" fontId="9" fillId="14" borderId="7" xfId="0" applyFont="1" applyFill="1" applyBorder="1" applyAlignment="1">
      <alignment horizontal="center" vertical="center"/>
    </xf>
    <xf numFmtId="0" fontId="12" fillId="4" borderId="7" xfId="0" applyFont="1" applyFill="1" applyBorder="1"/>
    <xf numFmtId="0" fontId="7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2" fillId="5" borderId="7" xfId="0" applyFont="1" applyFill="1" applyBorder="1"/>
    <xf numFmtId="0" fontId="1" fillId="17" borderId="7" xfId="0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vertical="center"/>
    </xf>
    <xf numFmtId="0" fontId="7" fillId="18" borderId="7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7" fillId="19" borderId="7" xfId="0" applyFont="1" applyFill="1" applyBorder="1" applyAlignment="1">
      <alignment horizontal="center" vertical="center"/>
    </xf>
    <xf numFmtId="0" fontId="1" fillId="20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9" fillId="0" borderId="19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7" fillId="20" borderId="7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20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1" fillId="0" borderId="0" xfId="0" applyFont="1" applyAlignment="1"/>
    <xf numFmtId="0" fontId="4" fillId="0" borderId="0" xfId="0" applyFont="1" applyAlignment="1"/>
    <xf numFmtId="176" fontId="21" fillId="0" borderId="0" xfId="0" applyNumberFormat="1" applyFont="1" applyAlignment="1"/>
    <xf numFmtId="0" fontId="1" fillId="10" borderId="7" xfId="0" applyFont="1" applyFill="1" applyBorder="1" applyAlignment="1">
      <alignment horizontal="center" vertical="center"/>
    </xf>
    <xf numFmtId="0" fontId="23" fillId="17" borderId="0" xfId="0" applyFont="1" applyFill="1" applyAlignment="1">
      <alignment horizontal="center"/>
    </xf>
    <xf numFmtId="0" fontId="1" fillId="9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7" fillId="18" borderId="2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21" fillId="0" borderId="0" xfId="0" applyFont="1" applyAlignment="1">
      <alignment vertical="top"/>
    </xf>
    <xf numFmtId="0" fontId="24" fillId="0" borderId="0" xfId="0" applyFont="1" applyAlignment="1">
      <alignment vertical="top" wrapText="1"/>
    </xf>
    <xf numFmtId="0" fontId="0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0" fillId="0" borderId="0" xfId="0" applyFont="1" applyAlignment="1">
      <alignment horizontal="center" vertical="top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8" fillId="12" borderId="7" xfId="0" applyFont="1" applyFill="1" applyBorder="1" applyAlignment="1">
      <alignment horizontal="left" vertical="center" wrapText="1"/>
    </xf>
    <xf numFmtId="0" fontId="18" fillId="12" borderId="7" xfId="0" applyFont="1" applyFill="1" applyBorder="1" applyAlignment="1">
      <alignment horizontal="center" vertical="center" wrapText="1"/>
    </xf>
    <xf numFmtId="0" fontId="22" fillId="12" borderId="7" xfId="0" applyFont="1" applyFill="1" applyBorder="1" applyAlignment="1">
      <alignment horizontal="left" vertical="center" wrapText="1"/>
    </xf>
    <xf numFmtId="0" fontId="18" fillId="18" borderId="7" xfId="0" applyFont="1" applyFill="1" applyBorder="1" applyAlignment="1">
      <alignment horizontal="center" vertical="center" wrapText="1"/>
    </xf>
    <xf numFmtId="177" fontId="9" fillId="0" borderId="7" xfId="0" applyNumberFormat="1" applyFont="1" applyBorder="1"/>
    <xf numFmtId="177" fontId="9" fillId="16" borderId="7" xfId="0" applyNumberFormat="1" applyFont="1" applyFill="1" applyBorder="1"/>
    <xf numFmtId="177" fontId="9" fillId="5" borderId="7" xfId="0" applyNumberFormat="1" applyFont="1" applyFill="1" applyBorder="1"/>
    <xf numFmtId="0" fontId="7" fillId="0" borderId="2" xfId="0" applyFont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1" fillId="7" borderId="1" xfId="0" applyFont="1" applyFill="1" applyBorder="1" applyAlignment="1">
      <alignment horizontal="center" vertical="center"/>
    </xf>
    <xf numFmtId="0" fontId="4" fillId="0" borderId="6" xfId="0" applyFont="1" applyBorder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1" fillId="0" borderId="11" xfId="0" applyFont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/>
    <xf numFmtId="0" fontId="23" fillId="0" borderId="0" xfId="0" applyFont="1" applyAlignment="1">
      <alignment horizontal="left" vertical="center" wrapText="1"/>
    </xf>
    <xf numFmtId="0" fontId="4" fillId="0" borderId="8" xfId="0" applyFont="1" applyBorder="1"/>
    <xf numFmtId="0" fontId="4" fillId="0" borderId="9" xfId="0" applyFont="1" applyBorder="1"/>
    <xf numFmtId="0" fontId="23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7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23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1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11" borderId="13" xfId="0" applyFont="1" applyFill="1" applyBorder="1" applyAlignment="1">
      <alignment horizontal="center"/>
    </xf>
    <xf numFmtId="0" fontId="12" fillId="11" borderId="1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9" fillId="21" borderId="16" xfId="0" applyFont="1" applyFill="1" applyBorder="1" applyAlignment="1">
      <alignment horizontal="center" vertical="center"/>
    </xf>
    <xf numFmtId="0" fontId="4" fillId="0" borderId="17" xfId="0" applyFont="1" applyBorder="1"/>
    <xf numFmtId="0" fontId="4" fillId="0" borderId="20" xfId="0" applyFont="1" applyBorder="1"/>
    <xf numFmtId="0" fontId="9" fillId="3" borderId="10" xfId="0" applyFont="1" applyFill="1" applyBorder="1" applyAlignment="1">
      <alignment horizontal="center" vertical="center" wrapText="1"/>
    </xf>
    <xf numFmtId="0" fontId="4" fillId="0" borderId="15" xfId="0" applyFont="1" applyBorder="1"/>
    <xf numFmtId="0" fontId="4" fillId="0" borderId="18" xfId="0" applyFont="1" applyBorder="1"/>
    <xf numFmtId="0" fontId="9" fillId="22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962025</xdr:colOff>
      <xdr:row>2</xdr:row>
      <xdr:rowOff>28575</xdr:rowOff>
    </xdr:from>
    <xdr:ext cx="9820275" cy="4676775"/>
    <xdr:pic>
      <xdr:nvPicPr>
        <xdr:cNvPr id="2" name="image1.png" title="图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topLeftCell="A2" workbookViewId="0">
      <pane xSplit="4" topLeftCell="E1" activePane="topRight" state="frozen"/>
      <selection pane="topRight" activeCell="E21" sqref="E21:V21"/>
    </sheetView>
  </sheetViews>
  <sheetFormatPr defaultColWidth="12.625" defaultRowHeight="15" customHeight="1"/>
  <cols>
    <col min="1" max="1" width="7.625" customWidth="1"/>
    <col min="2" max="2" width="7.875" customWidth="1"/>
    <col min="3" max="3" width="15.25" customWidth="1"/>
    <col min="4" max="4" width="10.5" customWidth="1"/>
    <col min="5" max="5" width="9.875" customWidth="1"/>
    <col min="6" max="6" width="16" customWidth="1"/>
    <col min="7" max="7" width="9.875" customWidth="1"/>
    <col min="8" max="8" width="15.5" customWidth="1"/>
    <col min="9" max="9" width="8" customWidth="1"/>
    <col min="10" max="10" width="29.625" bestFit="1" customWidth="1"/>
    <col min="11" max="11" width="12.5" customWidth="1"/>
    <col min="12" max="12" width="13.625" customWidth="1"/>
    <col min="13" max="13" width="9.875" customWidth="1"/>
    <col min="14" max="14" width="16.25" customWidth="1"/>
    <col min="15" max="15" width="13" customWidth="1"/>
    <col min="16" max="16" width="15" customWidth="1"/>
    <col min="17" max="17" width="9.875" customWidth="1"/>
    <col min="18" max="20" width="13.125" customWidth="1"/>
    <col min="21" max="21" width="9.875" customWidth="1"/>
    <col min="22" max="22" width="13.125" customWidth="1"/>
    <col min="23" max="23" width="12.75" customWidth="1"/>
    <col min="24" max="25" width="7.625" customWidth="1"/>
    <col min="26" max="26" width="19.875" customWidth="1"/>
  </cols>
  <sheetData>
    <row r="1" spans="1:26" ht="14.25" customHeight="1">
      <c r="A1" s="2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2"/>
      <c r="X1" s="2"/>
      <c r="Y1" s="2"/>
      <c r="Z1" s="2"/>
    </row>
    <row r="2" spans="1:26" ht="14.25" customHeight="1">
      <c r="A2" s="2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2"/>
      <c r="X2" s="2"/>
      <c r="Y2" s="2"/>
      <c r="Z2" s="2"/>
    </row>
    <row r="3" spans="1:26" ht="14.25" customHeight="1">
      <c r="E3" s="89" t="s">
        <v>6</v>
      </c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8"/>
    </row>
    <row r="4" spans="1:26" ht="14.25" customHeight="1">
      <c r="E4" s="96" t="s">
        <v>8</v>
      </c>
      <c r="F4" s="86" t="s">
        <v>9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8"/>
    </row>
    <row r="5" spans="1:26" ht="14.25" customHeight="1">
      <c r="E5" s="94"/>
      <c r="F5" s="86" t="s">
        <v>11</v>
      </c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8"/>
    </row>
    <row r="6" spans="1:26" ht="14.25" customHeight="1">
      <c r="E6" s="94"/>
      <c r="F6" s="86" t="s">
        <v>13</v>
      </c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8"/>
      <c r="W6" s="6"/>
    </row>
    <row r="7" spans="1:26" ht="14.25" customHeight="1">
      <c r="A7" s="2"/>
      <c r="B7" s="2"/>
      <c r="C7" s="2"/>
      <c r="D7" s="2"/>
      <c r="E7" s="92"/>
      <c r="F7" s="99" t="s">
        <v>15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8"/>
      <c r="W7" s="6"/>
      <c r="X7" s="2"/>
      <c r="Y7" s="2"/>
      <c r="Z7" s="2"/>
    </row>
    <row r="8" spans="1:26" ht="14.25" customHeight="1">
      <c r="E8" s="10" t="s">
        <v>17</v>
      </c>
      <c r="F8" s="86" t="s">
        <v>20</v>
      </c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8"/>
    </row>
    <row r="9" spans="1:26" ht="14.25" customHeight="1"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6" ht="14.25" customHeight="1">
      <c r="E10" s="100" t="s">
        <v>23</v>
      </c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8"/>
    </row>
    <row r="11" spans="1:26" ht="14.25">
      <c r="E11" s="96" t="s">
        <v>8</v>
      </c>
      <c r="F11" s="98" t="s">
        <v>28</v>
      </c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8"/>
    </row>
    <row r="12" spans="1:26" ht="14.25" customHeight="1">
      <c r="E12" s="94"/>
      <c r="F12" s="86" t="s">
        <v>30</v>
      </c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8"/>
      <c r="W12" s="15"/>
    </row>
    <row r="13" spans="1:26" ht="14.25" customHeight="1">
      <c r="E13" s="94"/>
      <c r="F13" s="97" t="s">
        <v>31</v>
      </c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8"/>
    </row>
    <row r="14" spans="1:26" ht="14.25" customHeight="1">
      <c r="E14" s="94"/>
      <c r="F14" s="86" t="s">
        <v>34</v>
      </c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8"/>
    </row>
    <row r="15" spans="1:26" ht="14.25" customHeight="1">
      <c r="E15" s="94"/>
      <c r="F15" s="97" t="s">
        <v>37</v>
      </c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8"/>
    </row>
    <row r="16" spans="1:26" ht="14.25" customHeight="1">
      <c r="E16" s="92"/>
      <c r="F16" s="97" t="s">
        <v>40</v>
      </c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1:26" ht="14.25" customHeight="1">
      <c r="E17" s="10" t="s">
        <v>17</v>
      </c>
      <c r="F17" s="86" t="s">
        <v>43</v>
      </c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1:26" ht="14.25" customHeight="1">
      <c r="A18" s="2"/>
      <c r="B18" s="2"/>
      <c r="C18" s="2"/>
      <c r="D18" s="2"/>
      <c r="E18" s="4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"/>
      <c r="X18" s="2"/>
      <c r="Y18" s="2"/>
      <c r="Z18" s="2"/>
    </row>
    <row r="19" spans="1:26" ht="14.25" customHeight="1">
      <c r="A19" s="2"/>
      <c r="B19" s="2"/>
      <c r="C19" s="2"/>
      <c r="D19" s="2"/>
      <c r="E19" s="89" t="s">
        <v>50</v>
      </c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8"/>
      <c r="W19" s="2"/>
      <c r="X19" s="2"/>
      <c r="Y19" s="2"/>
      <c r="Z19" s="2"/>
    </row>
    <row r="20" spans="1:26" ht="14.25" customHeight="1">
      <c r="A20" s="2"/>
      <c r="B20" s="2"/>
      <c r="C20" s="2"/>
      <c r="D20" s="2"/>
      <c r="E20" s="86" t="s">
        <v>53</v>
      </c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8"/>
      <c r="W20" s="2"/>
      <c r="X20" s="2"/>
      <c r="Y20" s="2"/>
      <c r="Z20" s="2"/>
    </row>
    <row r="21" spans="1:26" ht="69" customHeight="1">
      <c r="A21" s="2"/>
      <c r="B21" s="2"/>
      <c r="C21" s="2"/>
      <c r="D21" s="2"/>
      <c r="E21" s="90" t="s">
        <v>56</v>
      </c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8"/>
      <c r="W21" s="2"/>
      <c r="X21" s="2"/>
      <c r="Y21" s="2"/>
      <c r="Z21" s="2"/>
    </row>
    <row r="22" spans="1:26" ht="14.25" customHeight="1">
      <c r="A22" s="2"/>
      <c r="B22" s="2"/>
      <c r="C22" s="2"/>
      <c r="D22" s="2"/>
      <c r="E22" s="86" t="s">
        <v>62</v>
      </c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8"/>
      <c r="W22" s="2"/>
      <c r="X22" s="2"/>
      <c r="Y22" s="2"/>
      <c r="Z22" s="2"/>
    </row>
    <row r="23" spans="1:26" ht="14.25" customHeight="1">
      <c r="A23" s="2"/>
      <c r="B23" s="2"/>
      <c r="C23" s="2"/>
      <c r="D23" s="2"/>
      <c r="E23" s="86" t="s">
        <v>66</v>
      </c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8"/>
      <c r="W23" s="2"/>
      <c r="X23" s="2"/>
      <c r="Y23" s="2"/>
      <c r="Z23" s="2"/>
    </row>
    <row r="24" spans="1:26" ht="14.25" customHeight="1">
      <c r="A24" s="2"/>
      <c r="B24" s="2"/>
      <c r="C24" s="2"/>
      <c r="D24" s="2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"/>
      <c r="X24" s="2"/>
      <c r="Y24" s="2"/>
      <c r="Z24" s="2"/>
    </row>
    <row r="25" spans="1:26" ht="14.25" customHeight="1">
      <c r="A25" s="2"/>
      <c r="B25" s="2"/>
      <c r="C25" s="2"/>
      <c r="D25" s="2"/>
      <c r="E25" s="89" t="s">
        <v>73</v>
      </c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8"/>
      <c r="W25" s="2"/>
      <c r="X25" s="2"/>
      <c r="Y25" s="2"/>
      <c r="Z25" s="2"/>
    </row>
    <row r="26" spans="1:26" ht="14.25" customHeight="1">
      <c r="A26" s="2"/>
      <c r="B26" s="2"/>
      <c r="C26" s="2"/>
      <c r="D26" s="2"/>
      <c r="E26" s="86" t="s">
        <v>78</v>
      </c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8"/>
      <c r="W26" s="2"/>
      <c r="X26" s="2"/>
      <c r="Y26" s="2"/>
      <c r="Z26" s="2"/>
    </row>
    <row r="27" spans="1:26" ht="14.25" customHeight="1">
      <c r="A27" s="2"/>
      <c r="B27" s="2"/>
      <c r="C27" s="2"/>
      <c r="D27" s="2"/>
      <c r="E27" s="86" t="s">
        <v>80</v>
      </c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8"/>
      <c r="W27" s="2"/>
      <c r="X27" s="2"/>
      <c r="Y27" s="2"/>
      <c r="Z27" s="2"/>
    </row>
    <row r="28" spans="1:26" ht="14.25" customHeight="1">
      <c r="A28" s="2"/>
      <c r="B28" s="2"/>
      <c r="C28" s="2"/>
      <c r="D28" s="2"/>
      <c r="E28" s="86" t="s">
        <v>82</v>
      </c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8"/>
      <c r="W28" s="2"/>
      <c r="X28" s="2"/>
      <c r="Y28" s="2"/>
      <c r="Z28" s="2"/>
    </row>
    <row r="29" spans="1:26" ht="14.25" customHeight="1">
      <c r="E29" s="86" t="s">
        <v>84</v>
      </c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8"/>
    </row>
    <row r="30" spans="1:26" ht="14.25" customHeight="1">
      <c r="E30" s="86" t="s">
        <v>85</v>
      </c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8"/>
    </row>
    <row r="31" spans="1:26" ht="14.25" customHeight="1">
      <c r="E31" s="86" t="s">
        <v>88</v>
      </c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8"/>
    </row>
    <row r="32" spans="1:26" ht="14.25" customHeight="1">
      <c r="E32" s="86" t="s">
        <v>91</v>
      </c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8"/>
    </row>
    <row r="33" spans="2:22" ht="14.25" customHeight="1">
      <c r="E33" s="4"/>
      <c r="F33" s="19"/>
      <c r="G33" s="19"/>
      <c r="H33" s="19"/>
      <c r="I33" s="30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2:22" ht="14.25" customHeight="1">
      <c r="B34" s="31"/>
      <c r="C34" s="32"/>
      <c r="D34" s="33"/>
      <c r="E34" s="108" t="s">
        <v>98</v>
      </c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8"/>
    </row>
    <row r="35" spans="2:22" ht="14.25" customHeight="1">
      <c r="B35" s="95" t="s">
        <v>2</v>
      </c>
      <c r="C35" s="101" t="s">
        <v>3</v>
      </c>
      <c r="D35" s="107" t="s">
        <v>103</v>
      </c>
      <c r="E35" s="106" t="s">
        <v>106</v>
      </c>
      <c r="F35" s="103"/>
      <c r="G35" s="106" t="s">
        <v>109</v>
      </c>
      <c r="H35" s="103"/>
      <c r="I35" s="106" t="s">
        <v>111</v>
      </c>
      <c r="J35" s="103"/>
      <c r="K35" s="106" t="s">
        <v>112</v>
      </c>
      <c r="L35" s="103"/>
      <c r="M35" s="106" t="s">
        <v>113</v>
      </c>
      <c r="N35" s="103"/>
      <c r="O35" s="106" t="s">
        <v>114</v>
      </c>
      <c r="P35" s="103"/>
      <c r="Q35" s="106" t="s">
        <v>115</v>
      </c>
      <c r="R35" s="103"/>
      <c r="S35" s="102" t="s">
        <v>116</v>
      </c>
      <c r="T35" s="103"/>
      <c r="U35" s="102" t="s">
        <v>118</v>
      </c>
      <c r="V35" s="103"/>
    </row>
    <row r="36" spans="2:22" ht="14.25" customHeight="1">
      <c r="B36" s="94"/>
      <c r="C36" s="94"/>
      <c r="D36" s="94"/>
      <c r="E36" s="104"/>
      <c r="F36" s="105"/>
      <c r="G36" s="104"/>
      <c r="H36" s="105"/>
      <c r="I36" s="104"/>
      <c r="J36" s="105"/>
      <c r="K36" s="104"/>
      <c r="L36" s="105"/>
      <c r="M36" s="104"/>
      <c r="N36" s="105"/>
      <c r="O36" s="104"/>
      <c r="P36" s="105"/>
      <c r="Q36" s="104"/>
      <c r="R36" s="105"/>
      <c r="S36" s="104"/>
      <c r="T36" s="105"/>
      <c r="U36" s="104"/>
      <c r="V36" s="105"/>
    </row>
    <row r="37" spans="2:22" ht="14.25" customHeight="1">
      <c r="B37" s="92"/>
      <c r="C37" s="92"/>
      <c r="D37" s="92"/>
      <c r="E37" s="5" t="s">
        <v>17</v>
      </c>
      <c r="F37" s="5" t="s">
        <v>8</v>
      </c>
      <c r="G37" s="5" t="s">
        <v>17</v>
      </c>
      <c r="H37" s="5" t="s">
        <v>8</v>
      </c>
      <c r="I37" s="5" t="s">
        <v>17</v>
      </c>
      <c r="J37" s="5" t="s">
        <v>8</v>
      </c>
      <c r="K37" s="5" t="s">
        <v>17</v>
      </c>
      <c r="L37" s="5" t="s">
        <v>8</v>
      </c>
      <c r="M37" s="5" t="s">
        <v>17</v>
      </c>
      <c r="N37" s="5" t="s">
        <v>8</v>
      </c>
      <c r="O37" s="5" t="s">
        <v>17</v>
      </c>
      <c r="P37" s="5" t="s">
        <v>8</v>
      </c>
      <c r="Q37" s="5" t="s">
        <v>17</v>
      </c>
      <c r="R37" s="5" t="s">
        <v>8</v>
      </c>
      <c r="S37" s="5" t="s">
        <v>17</v>
      </c>
      <c r="T37" s="5" t="s">
        <v>8</v>
      </c>
      <c r="U37" s="5" t="s">
        <v>17</v>
      </c>
      <c r="V37" s="5" t="s">
        <v>8</v>
      </c>
    </row>
    <row r="38" spans="2:22" ht="14.25" customHeight="1">
      <c r="B38" s="93" t="s">
        <v>10</v>
      </c>
      <c r="C38" s="5" t="s">
        <v>12</v>
      </c>
      <c r="D38" s="5"/>
      <c r="E38" s="35">
        <v>0</v>
      </c>
      <c r="F38" s="36" t="s">
        <v>128</v>
      </c>
      <c r="G38" s="37">
        <v>1</v>
      </c>
      <c r="H38" s="38" t="s">
        <v>132</v>
      </c>
      <c r="I38" s="39"/>
      <c r="J38" s="40" t="s">
        <v>137</v>
      </c>
      <c r="K38" s="41">
        <v>0</v>
      </c>
      <c r="L38" s="41" t="s">
        <v>141</v>
      </c>
      <c r="M38" s="42"/>
      <c r="N38" s="43" t="s">
        <v>137</v>
      </c>
      <c r="O38" s="44"/>
      <c r="P38" s="44" t="s">
        <v>128</v>
      </c>
      <c r="Q38" s="45"/>
      <c r="R38" s="47" t="s">
        <v>128</v>
      </c>
      <c r="S38" s="48"/>
      <c r="T38" s="48" t="s">
        <v>137</v>
      </c>
      <c r="U38" s="9"/>
      <c r="V38" s="49" t="s">
        <v>137</v>
      </c>
    </row>
    <row r="39" spans="2:22" ht="27">
      <c r="B39" s="94"/>
      <c r="C39" s="5" t="s">
        <v>24</v>
      </c>
      <c r="D39" s="5"/>
      <c r="E39" s="35">
        <v>0</v>
      </c>
      <c r="F39" s="35" t="s">
        <v>128</v>
      </c>
      <c r="G39" s="37">
        <v>1</v>
      </c>
      <c r="H39" s="38" t="s">
        <v>132</v>
      </c>
      <c r="I39" s="39"/>
      <c r="J39" s="79" t="s">
        <v>215</v>
      </c>
      <c r="K39" s="41">
        <v>0</v>
      </c>
      <c r="L39" s="41" t="s">
        <v>164</v>
      </c>
      <c r="M39" s="42"/>
      <c r="N39" s="5" t="s">
        <v>128</v>
      </c>
      <c r="O39" s="44"/>
      <c r="P39" s="44" t="s">
        <v>165</v>
      </c>
      <c r="Q39" s="45"/>
      <c r="R39" s="47" t="s">
        <v>128</v>
      </c>
      <c r="S39" s="48"/>
      <c r="T39" s="48" t="s">
        <v>137</v>
      </c>
      <c r="U39" s="9"/>
      <c r="V39" s="49" t="s">
        <v>137</v>
      </c>
    </row>
    <row r="40" spans="2:22" ht="14.25" customHeight="1">
      <c r="B40" s="94"/>
      <c r="C40" s="5" t="s">
        <v>32</v>
      </c>
      <c r="D40" s="5"/>
      <c r="E40" s="35">
        <v>0</v>
      </c>
      <c r="F40" s="35" t="s">
        <v>128</v>
      </c>
      <c r="G40" s="37">
        <v>1</v>
      </c>
      <c r="H40" s="38" t="s">
        <v>132</v>
      </c>
      <c r="I40" s="39"/>
      <c r="J40" s="40" t="s">
        <v>137</v>
      </c>
      <c r="K40" s="41">
        <v>0</v>
      </c>
      <c r="L40" s="41" t="s">
        <v>164</v>
      </c>
      <c r="M40" s="42"/>
      <c r="N40" s="43" t="s">
        <v>137</v>
      </c>
      <c r="O40" s="44"/>
      <c r="P40" s="44" t="s">
        <v>165</v>
      </c>
      <c r="Q40" s="45"/>
      <c r="R40" s="47" t="s">
        <v>128</v>
      </c>
      <c r="S40" s="48"/>
      <c r="T40" s="48" t="s">
        <v>137</v>
      </c>
      <c r="U40" s="9"/>
      <c r="V40" s="49" t="s">
        <v>137</v>
      </c>
    </row>
    <row r="41" spans="2:22" ht="14.25" customHeight="1">
      <c r="B41" s="94"/>
      <c r="C41" s="5" t="s">
        <v>35</v>
      </c>
      <c r="D41" s="5"/>
      <c r="E41" s="35">
        <v>0</v>
      </c>
      <c r="F41" s="35" t="s">
        <v>128</v>
      </c>
      <c r="G41" s="37">
        <v>1</v>
      </c>
      <c r="H41" s="38" t="s">
        <v>132</v>
      </c>
      <c r="I41" s="39"/>
      <c r="J41" s="51" t="s">
        <v>128</v>
      </c>
      <c r="K41" s="41">
        <v>0</v>
      </c>
      <c r="L41" s="41" t="s">
        <v>164</v>
      </c>
      <c r="M41" s="42"/>
      <c r="N41" s="5" t="s">
        <v>128</v>
      </c>
      <c r="O41" s="44"/>
      <c r="P41" s="44" t="s">
        <v>128</v>
      </c>
      <c r="Q41" s="45"/>
      <c r="R41" s="47" t="s">
        <v>128</v>
      </c>
      <c r="S41" s="48"/>
      <c r="T41" s="48" t="s">
        <v>137</v>
      </c>
      <c r="U41" s="9"/>
      <c r="V41" s="49" t="s">
        <v>128</v>
      </c>
    </row>
    <row r="42" spans="2:22" ht="14.25" customHeight="1">
      <c r="B42" s="94"/>
      <c r="C42" s="5" t="s">
        <v>45</v>
      </c>
      <c r="D42" s="5"/>
      <c r="E42" s="35">
        <v>0</v>
      </c>
      <c r="F42" s="36" t="s">
        <v>128</v>
      </c>
      <c r="G42" s="37">
        <v>1</v>
      </c>
      <c r="H42" s="37" t="s">
        <v>132</v>
      </c>
      <c r="I42" s="39"/>
      <c r="J42" s="51" t="s">
        <v>128</v>
      </c>
      <c r="K42" s="41">
        <v>0</v>
      </c>
      <c r="L42" s="41" t="s">
        <v>164</v>
      </c>
      <c r="M42" s="42"/>
      <c r="N42" s="5" t="s">
        <v>128</v>
      </c>
      <c r="O42" s="44"/>
      <c r="P42" s="44" t="s">
        <v>165</v>
      </c>
      <c r="Q42" s="45"/>
      <c r="R42" s="47" t="s">
        <v>128</v>
      </c>
      <c r="S42" s="48"/>
      <c r="T42" s="48" t="s">
        <v>128</v>
      </c>
      <c r="U42" s="9"/>
      <c r="V42" s="49" t="s">
        <v>128</v>
      </c>
    </row>
    <row r="43" spans="2:22" ht="14.25" customHeight="1">
      <c r="B43" s="94"/>
      <c r="C43" s="5" t="s">
        <v>48</v>
      </c>
      <c r="D43" s="5"/>
      <c r="E43" s="36">
        <v>0</v>
      </c>
      <c r="F43" s="36" t="s">
        <v>128</v>
      </c>
      <c r="G43" s="37">
        <v>1</v>
      </c>
      <c r="H43" s="37" t="s">
        <v>132</v>
      </c>
      <c r="I43" s="39"/>
      <c r="J43" s="40" t="s">
        <v>169</v>
      </c>
      <c r="K43" s="41">
        <v>0</v>
      </c>
      <c r="L43" s="41" t="s">
        <v>170</v>
      </c>
      <c r="M43" s="42"/>
      <c r="N43" s="5" t="s">
        <v>141</v>
      </c>
      <c r="O43" s="44"/>
      <c r="P43" s="44" t="s">
        <v>165</v>
      </c>
      <c r="Q43" s="45"/>
      <c r="R43" s="47" t="s">
        <v>141</v>
      </c>
      <c r="S43" s="48"/>
      <c r="T43" s="48" t="s">
        <v>137</v>
      </c>
      <c r="U43" s="9"/>
      <c r="V43" s="49" t="s">
        <v>137</v>
      </c>
    </row>
    <row r="44" spans="2:22" ht="14.25" customHeight="1">
      <c r="B44" s="94"/>
      <c r="C44" s="5" t="s">
        <v>55</v>
      </c>
      <c r="D44" s="5"/>
      <c r="E44" s="35">
        <v>0</v>
      </c>
      <c r="F44" s="35" t="s">
        <v>128</v>
      </c>
      <c r="G44" s="37">
        <v>1</v>
      </c>
      <c r="H44" s="38" t="s">
        <v>132</v>
      </c>
      <c r="I44" s="39"/>
      <c r="J44" s="51" t="s">
        <v>128</v>
      </c>
      <c r="K44" s="41">
        <v>0</v>
      </c>
      <c r="L44" s="41" t="s">
        <v>164</v>
      </c>
      <c r="M44" s="42"/>
      <c r="N44" s="5" t="s">
        <v>164</v>
      </c>
      <c r="O44" s="44"/>
      <c r="P44" s="44" t="s">
        <v>165</v>
      </c>
      <c r="Q44" s="45"/>
      <c r="R44" s="47" t="s">
        <v>128</v>
      </c>
      <c r="S44" s="48"/>
      <c r="T44" s="48" t="s">
        <v>128</v>
      </c>
      <c r="U44" s="9"/>
      <c r="V44" s="49" t="s">
        <v>137</v>
      </c>
    </row>
    <row r="45" spans="2:22" ht="14.25" customHeight="1">
      <c r="B45" s="94"/>
      <c r="C45" s="5" t="s">
        <v>59</v>
      </c>
      <c r="D45" s="5"/>
      <c r="E45" s="36">
        <v>0</v>
      </c>
      <c r="F45" s="36" t="s">
        <v>128</v>
      </c>
      <c r="G45" s="37">
        <v>1</v>
      </c>
      <c r="H45" s="37" t="s">
        <v>132</v>
      </c>
      <c r="I45" s="39"/>
      <c r="J45" s="40" t="s">
        <v>169</v>
      </c>
      <c r="K45" s="41">
        <v>0</v>
      </c>
      <c r="L45" s="41" t="s">
        <v>170</v>
      </c>
      <c r="M45" s="42"/>
      <c r="N45" s="5" t="s">
        <v>170</v>
      </c>
      <c r="O45" s="44"/>
      <c r="P45" s="44" t="s">
        <v>165</v>
      </c>
      <c r="Q45" s="45"/>
      <c r="R45" s="47" t="s">
        <v>141</v>
      </c>
      <c r="S45" s="48"/>
      <c r="T45" s="48" t="s">
        <v>137</v>
      </c>
      <c r="U45" s="9"/>
      <c r="V45" s="49" t="s">
        <v>141</v>
      </c>
    </row>
    <row r="46" spans="2:22" ht="15" customHeight="1">
      <c r="B46" s="92"/>
      <c r="C46" s="43" t="s">
        <v>63</v>
      </c>
      <c r="D46" s="43"/>
      <c r="E46" s="35">
        <v>0</v>
      </c>
      <c r="F46" s="36" t="s">
        <v>128</v>
      </c>
      <c r="G46" s="37">
        <v>1</v>
      </c>
      <c r="H46" s="37" t="s">
        <v>132</v>
      </c>
      <c r="I46" s="39"/>
      <c r="J46" s="51" t="s">
        <v>128</v>
      </c>
      <c r="K46" s="41">
        <v>0</v>
      </c>
      <c r="L46" s="41" t="s">
        <v>128</v>
      </c>
      <c r="M46" s="42"/>
      <c r="N46" s="5" t="s">
        <v>128</v>
      </c>
      <c r="O46" s="44"/>
      <c r="P46" s="44" t="s">
        <v>128</v>
      </c>
      <c r="Q46" s="45"/>
      <c r="R46" s="47" t="s">
        <v>128</v>
      </c>
      <c r="S46" s="48"/>
      <c r="T46" s="48" t="s">
        <v>128</v>
      </c>
      <c r="U46" s="9"/>
      <c r="V46" s="49" t="s">
        <v>128</v>
      </c>
    </row>
    <row r="47" spans="2:22" ht="14.25" customHeight="1">
      <c r="B47" s="91" t="s">
        <v>171</v>
      </c>
      <c r="C47" s="53" t="str">
        <f>HYPERLINK("https://cn.classic.wowhead.com/item=18703","遠古石葉")</f>
        <v>遠古石葉</v>
      </c>
      <c r="D47" s="54">
        <v>1550</v>
      </c>
      <c r="E47" s="35"/>
      <c r="F47" s="36" t="s">
        <v>172</v>
      </c>
      <c r="G47" s="38"/>
      <c r="H47" s="37" t="s">
        <v>172</v>
      </c>
      <c r="I47" s="39"/>
      <c r="J47" s="40" t="s">
        <v>172</v>
      </c>
      <c r="K47" s="41">
        <v>0</v>
      </c>
      <c r="L47" s="41" t="s">
        <v>173</v>
      </c>
      <c r="M47" s="5"/>
      <c r="N47" s="43" t="s">
        <v>172</v>
      </c>
      <c r="O47" s="55"/>
      <c r="P47" s="44" t="s">
        <v>172</v>
      </c>
      <c r="Q47" s="45"/>
      <c r="R47" s="47" t="s">
        <v>172</v>
      </c>
      <c r="S47" s="48"/>
      <c r="T47" s="56" t="s">
        <v>172</v>
      </c>
      <c r="U47" s="9"/>
      <c r="V47" s="49" t="s">
        <v>172</v>
      </c>
    </row>
    <row r="48" spans="2:22" ht="14.25" customHeight="1">
      <c r="B48" s="92"/>
      <c r="C48" s="53" t="str">
        <f>HYPERLINK("https://cn.classic.wowhead.com/item=18646","神聖之眼")</f>
        <v>神聖之眼</v>
      </c>
      <c r="D48" s="54">
        <v>1100</v>
      </c>
      <c r="E48" s="35"/>
      <c r="F48" s="36" t="s">
        <v>172</v>
      </c>
      <c r="G48" s="38"/>
      <c r="H48" s="37" t="s">
        <v>172</v>
      </c>
      <c r="I48" s="39"/>
      <c r="J48" s="40" t="s">
        <v>172</v>
      </c>
      <c r="K48" s="57"/>
      <c r="L48" s="41" t="s">
        <v>172</v>
      </c>
      <c r="M48" s="42"/>
      <c r="N48" s="5" t="s">
        <v>128</v>
      </c>
      <c r="O48" s="55"/>
      <c r="P48" s="44" t="s">
        <v>172</v>
      </c>
      <c r="Q48" s="45"/>
      <c r="R48" s="47" t="s">
        <v>172</v>
      </c>
      <c r="S48" s="48"/>
      <c r="T48" s="56" t="s">
        <v>172</v>
      </c>
      <c r="U48" s="9"/>
      <c r="V48" s="49" t="s">
        <v>172</v>
      </c>
    </row>
    <row r="49" spans="2:22" ht="14.25" customHeight="1">
      <c r="B49" s="118" t="s">
        <v>89</v>
      </c>
      <c r="C49" s="53" t="str">
        <f>HYPERLINK("https://cn.classic.wowhead.com/item=17109","啟示項鏈")</f>
        <v>啟示項鏈</v>
      </c>
      <c r="D49" s="53"/>
      <c r="E49" s="35"/>
      <c r="F49" s="36" t="s">
        <v>172</v>
      </c>
      <c r="G49" s="38"/>
      <c r="H49" s="37" t="s">
        <v>172</v>
      </c>
      <c r="I49" s="39"/>
      <c r="J49" s="40" t="s">
        <v>172</v>
      </c>
      <c r="K49" s="57"/>
      <c r="L49" s="41" t="s">
        <v>172</v>
      </c>
      <c r="M49" s="42">
        <v>0</v>
      </c>
      <c r="N49" s="5" t="s">
        <v>175</v>
      </c>
      <c r="O49" s="55">
        <v>1</v>
      </c>
      <c r="P49" s="44" t="s">
        <v>176</v>
      </c>
      <c r="Q49" s="45">
        <v>1</v>
      </c>
      <c r="R49" s="47" t="s">
        <v>137</v>
      </c>
      <c r="S49" s="59">
        <v>0</v>
      </c>
      <c r="T49" s="48" t="s">
        <v>137</v>
      </c>
      <c r="U49" s="60">
        <v>0</v>
      </c>
      <c r="V49" s="9" t="s">
        <v>137</v>
      </c>
    </row>
    <row r="50" spans="2:22" ht="14.25" customHeight="1">
      <c r="B50" s="94"/>
      <c r="C50" s="53" t="str">
        <f>HYPERLINK("https://cn.classic.wowhead.com/item=18814","火焰之王的項圈")</f>
        <v>火焰之王的項圈</v>
      </c>
      <c r="D50" s="54">
        <v>1550</v>
      </c>
      <c r="E50" s="35"/>
      <c r="F50" s="36" t="s">
        <v>172</v>
      </c>
      <c r="G50" s="38"/>
      <c r="H50" s="37" t="s">
        <v>172</v>
      </c>
      <c r="I50" s="39"/>
      <c r="J50" s="40" t="s">
        <v>172</v>
      </c>
      <c r="K50" s="57"/>
      <c r="L50" s="41" t="s">
        <v>172</v>
      </c>
      <c r="M50" s="5"/>
      <c r="N50" s="43" t="s">
        <v>177</v>
      </c>
      <c r="O50" s="55">
        <v>0</v>
      </c>
      <c r="P50" s="44" t="s">
        <v>128</v>
      </c>
      <c r="Q50" s="45">
        <v>0</v>
      </c>
      <c r="R50" s="45" t="s">
        <v>128</v>
      </c>
      <c r="S50" s="48"/>
      <c r="T50" s="48" t="s">
        <v>177</v>
      </c>
      <c r="U50" s="9"/>
      <c r="V50" s="9" t="s">
        <v>177</v>
      </c>
    </row>
    <row r="51" spans="2:22" ht="14.25" customHeight="1">
      <c r="B51" s="92"/>
      <c r="C51" s="53" t="str">
        <f>HYPERLINK("https://cn.classic.wowhead.com/item=17065","穩固之力勳章")</f>
        <v>穩固之力勳章</v>
      </c>
      <c r="D51" s="53"/>
      <c r="E51" s="36">
        <v>0</v>
      </c>
      <c r="F51" s="36" t="s">
        <v>128</v>
      </c>
      <c r="G51" s="37">
        <v>1</v>
      </c>
      <c r="H51" s="37" t="s">
        <v>132</v>
      </c>
      <c r="I51" s="39"/>
      <c r="J51" s="40" t="s">
        <v>172</v>
      </c>
      <c r="K51" s="57"/>
      <c r="L51" s="41" t="s">
        <v>172</v>
      </c>
      <c r="M51" s="5"/>
      <c r="N51" s="43" t="s">
        <v>172</v>
      </c>
      <c r="O51" s="55"/>
      <c r="P51" s="44" t="s">
        <v>172</v>
      </c>
      <c r="Q51" s="45"/>
      <c r="R51" s="47" t="s">
        <v>172</v>
      </c>
      <c r="S51" s="48"/>
      <c r="T51" s="56" t="s">
        <v>172</v>
      </c>
      <c r="U51" s="49">
        <v>2</v>
      </c>
      <c r="V51" s="9" t="s">
        <v>177</v>
      </c>
    </row>
    <row r="52" spans="2:22" ht="14.25" customHeight="1">
      <c r="B52" s="119" t="s">
        <v>99</v>
      </c>
      <c r="C52" s="53" t="str">
        <f>HYPERLINK("https://cn.classic.wowhead.com/item=18811","防火披風")</f>
        <v>防火披風</v>
      </c>
      <c r="D52" s="53"/>
      <c r="E52" s="36">
        <v>1</v>
      </c>
      <c r="F52" s="36" t="s">
        <v>177</v>
      </c>
      <c r="G52" s="37"/>
      <c r="H52" s="37" t="s">
        <v>178</v>
      </c>
      <c r="I52" s="39"/>
      <c r="J52" s="40" t="s">
        <v>172</v>
      </c>
      <c r="K52" s="57"/>
      <c r="L52" s="41" t="s">
        <v>172</v>
      </c>
      <c r="M52" s="5"/>
      <c r="N52" s="43" t="s">
        <v>172</v>
      </c>
      <c r="O52" s="55"/>
      <c r="P52" s="44" t="s">
        <v>172</v>
      </c>
      <c r="Q52" s="45"/>
      <c r="R52" s="47" t="s">
        <v>172</v>
      </c>
      <c r="S52" s="48"/>
      <c r="T52" s="56" t="s">
        <v>172</v>
      </c>
      <c r="U52" s="9"/>
      <c r="V52" s="49" t="s">
        <v>172</v>
      </c>
    </row>
    <row r="53" spans="2:22" ht="14.25" customHeight="1">
      <c r="B53" s="94"/>
      <c r="C53" s="53" t="str">
        <f>HYPERLINK("https://cn.classic.wowhead.com/item=17102","環霧披風")</f>
        <v>環霧披風</v>
      </c>
      <c r="D53" s="53"/>
      <c r="E53" s="35"/>
      <c r="F53" s="36" t="s">
        <v>172</v>
      </c>
      <c r="G53" s="38"/>
      <c r="H53" s="37" t="s">
        <v>172</v>
      </c>
      <c r="I53" s="40">
        <v>0</v>
      </c>
      <c r="J53" s="40" t="s">
        <v>137</v>
      </c>
      <c r="K53" s="41">
        <v>0</v>
      </c>
      <c r="L53" s="41" t="s">
        <v>137</v>
      </c>
      <c r="M53" s="5"/>
      <c r="N53" s="43" t="s">
        <v>172</v>
      </c>
      <c r="O53" s="55"/>
      <c r="P53" s="44" t="s">
        <v>172</v>
      </c>
      <c r="Q53" s="45"/>
      <c r="R53" s="47" t="s">
        <v>172</v>
      </c>
      <c r="S53" s="56">
        <v>2</v>
      </c>
      <c r="T53" s="48" t="s">
        <v>177</v>
      </c>
      <c r="U53" s="49">
        <v>2</v>
      </c>
      <c r="V53" s="9" t="s">
        <v>177</v>
      </c>
    </row>
    <row r="54" spans="2:22" ht="14.25" customHeight="1">
      <c r="B54" s="92"/>
      <c r="C54" s="53" t="str">
        <f>HYPERLINK("https://cn.classic.wowhead.com/item=17107","龍血斗篷")</f>
        <v>龍血斗篷</v>
      </c>
      <c r="D54" s="53"/>
      <c r="E54" s="36">
        <v>0</v>
      </c>
      <c r="F54" s="36" t="s">
        <v>128</v>
      </c>
      <c r="G54" s="37">
        <v>1</v>
      </c>
      <c r="H54" s="37" t="s">
        <v>177</v>
      </c>
      <c r="I54" s="39"/>
      <c r="J54" s="40" t="s">
        <v>172</v>
      </c>
      <c r="K54" s="57"/>
      <c r="L54" s="41" t="s">
        <v>172</v>
      </c>
      <c r="M54" s="5"/>
      <c r="N54" s="43" t="s">
        <v>172</v>
      </c>
      <c r="O54" s="55"/>
      <c r="P54" s="44" t="s">
        <v>172</v>
      </c>
      <c r="Q54" s="45"/>
      <c r="R54" s="47" t="s">
        <v>172</v>
      </c>
      <c r="S54" s="48"/>
      <c r="T54" s="56" t="s">
        <v>172</v>
      </c>
      <c r="U54" s="49">
        <v>2</v>
      </c>
      <c r="V54" s="9" t="s">
        <v>177</v>
      </c>
    </row>
    <row r="55" spans="2:22" ht="14.25" customHeight="1">
      <c r="B55" s="93" t="s">
        <v>108</v>
      </c>
      <c r="C55" s="53" t="str">
        <f>HYPERLINK("https://cn.classic.wowhead.com/item=19147","法術能量之戒")</f>
        <v>法術能量之戒</v>
      </c>
      <c r="D55" s="53"/>
      <c r="E55" s="35"/>
      <c r="F55" s="36" t="s">
        <v>172</v>
      </c>
      <c r="G55" s="38"/>
      <c r="H55" s="37" t="s">
        <v>172</v>
      </c>
      <c r="I55" s="39"/>
      <c r="J55" s="40" t="s">
        <v>172</v>
      </c>
      <c r="K55" s="57"/>
      <c r="L55" s="41" t="s">
        <v>172</v>
      </c>
      <c r="M55" s="61"/>
      <c r="N55" s="5" t="s">
        <v>177</v>
      </c>
      <c r="O55" s="44">
        <v>0</v>
      </c>
      <c r="P55" s="44" t="s">
        <v>128</v>
      </c>
      <c r="Q55" s="47">
        <v>0</v>
      </c>
      <c r="R55" s="47" t="s">
        <v>137</v>
      </c>
      <c r="S55" s="48"/>
      <c r="T55" s="56" t="s">
        <v>177</v>
      </c>
      <c r="U55" s="9"/>
      <c r="V55" s="49" t="s">
        <v>177</v>
      </c>
    </row>
    <row r="56" spans="2:22" ht="14.25" customHeight="1">
      <c r="B56" s="94"/>
      <c r="C56" s="53" t="str">
        <f>HYPERLINK("https://cn.classic.wowhead.com/item=17110","魔法導師的封印")</f>
        <v>魔法導師的封印</v>
      </c>
      <c r="D56" s="53"/>
      <c r="E56" s="35"/>
      <c r="F56" s="36" t="s">
        <v>172</v>
      </c>
      <c r="G56" s="38"/>
      <c r="H56" s="37" t="s">
        <v>172</v>
      </c>
      <c r="I56" s="39"/>
      <c r="J56" s="40" t="s">
        <v>172</v>
      </c>
      <c r="K56" s="57"/>
      <c r="L56" s="41" t="s">
        <v>172</v>
      </c>
      <c r="M56" s="62">
        <v>0</v>
      </c>
      <c r="N56" s="5" t="s">
        <v>179</v>
      </c>
      <c r="O56" s="55"/>
      <c r="P56" s="44" t="s">
        <v>177</v>
      </c>
      <c r="Q56" s="45"/>
      <c r="R56" s="47" t="s">
        <v>177</v>
      </c>
      <c r="S56" s="56">
        <v>0</v>
      </c>
      <c r="T56" s="56" t="s">
        <v>177</v>
      </c>
      <c r="U56" s="49">
        <v>0</v>
      </c>
      <c r="V56" s="9" t="s">
        <v>177</v>
      </c>
    </row>
    <row r="57" spans="2:22" ht="14.25" customHeight="1">
      <c r="B57" s="94"/>
      <c r="C57" s="53" t="str">
        <f>HYPERLINK("https://cn.classic.wowhead.com/item=19138","薩弗拉斯指環")</f>
        <v>薩弗拉斯指環</v>
      </c>
      <c r="D57" s="53"/>
      <c r="E57" s="35"/>
      <c r="F57" s="36" t="s">
        <v>172</v>
      </c>
      <c r="G57" s="38"/>
      <c r="H57" s="37" t="s">
        <v>172</v>
      </c>
      <c r="I57" s="39"/>
      <c r="J57" s="40" t="s">
        <v>172</v>
      </c>
      <c r="K57" s="57"/>
      <c r="L57" s="41" t="s">
        <v>172</v>
      </c>
      <c r="M57" s="62">
        <v>0</v>
      </c>
      <c r="N57" s="5" t="s">
        <v>179</v>
      </c>
      <c r="O57" s="55"/>
      <c r="P57" s="44" t="s">
        <v>177</v>
      </c>
      <c r="Q57" s="45"/>
      <c r="R57" s="47" t="s">
        <v>177</v>
      </c>
      <c r="S57" s="56">
        <v>0</v>
      </c>
      <c r="T57" s="56" t="s">
        <v>177</v>
      </c>
      <c r="U57" s="49">
        <v>0</v>
      </c>
      <c r="V57" s="9" t="s">
        <v>177</v>
      </c>
    </row>
    <row r="58" spans="2:22" ht="14.25" customHeight="1">
      <c r="B58" s="94"/>
      <c r="C58" s="53" t="str">
        <f>HYPERLINK("https://cn.classic.wowhead.com/item=19140","灼燒指環")</f>
        <v>灼燒指環</v>
      </c>
      <c r="D58" s="53"/>
      <c r="E58" s="35"/>
      <c r="F58" s="36" t="s">
        <v>172</v>
      </c>
      <c r="G58" s="38"/>
      <c r="H58" s="37" t="s">
        <v>172</v>
      </c>
      <c r="I58" s="39"/>
      <c r="J58" s="40" t="s">
        <v>172</v>
      </c>
      <c r="K58" s="57"/>
      <c r="L58" s="41" t="s">
        <v>172</v>
      </c>
      <c r="M58" s="5"/>
      <c r="N58" s="5" t="s">
        <v>128</v>
      </c>
      <c r="O58" s="55"/>
      <c r="P58" s="44" t="s">
        <v>172</v>
      </c>
      <c r="Q58" s="45"/>
      <c r="R58" s="47" t="s">
        <v>172</v>
      </c>
      <c r="S58" s="48"/>
      <c r="T58" s="56" t="s">
        <v>128</v>
      </c>
      <c r="U58" s="9"/>
      <c r="V58" s="49" t="s">
        <v>128</v>
      </c>
    </row>
    <row r="59" spans="2:22" ht="14.25" customHeight="1">
      <c r="B59" s="94"/>
      <c r="C59" s="53" t="str">
        <f>HYPERLINK("https://cn.classic.wowhead.com/item=18879","沉重的黑鐵戒指")</f>
        <v>沉重的黑鐵戒指</v>
      </c>
      <c r="D59" s="53"/>
      <c r="E59" s="36">
        <v>0</v>
      </c>
      <c r="F59" s="36" t="s">
        <v>128</v>
      </c>
      <c r="G59" s="37">
        <v>1</v>
      </c>
      <c r="H59" s="37" t="s">
        <v>177</v>
      </c>
      <c r="I59" s="39"/>
      <c r="J59" s="40" t="s">
        <v>172</v>
      </c>
      <c r="K59" s="57"/>
      <c r="L59" s="41" t="s">
        <v>172</v>
      </c>
      <c r="M59" s="5"/>
      <c r="N59" s="43" t="s">
        <v>172</v>
      </c>
      <c r="O59" s="55"/>
      <c r="P59" s="44" t="s">
        <v>172</v>
      </c>
      <c r="Q59" s="45"/>
      <c r="R59" s="47" t="s">
        <v>172</v>
      </c>
      <c r="S59" s="48"/>
      <c r="T59" s="56" t="s">
        <v>172</v>
      </c>
      <c r="U59" s="49">
        <v>2</v>
      </c>
      <c r="V59" s="9" t="s">
        <v>177</v>
      </c>
    </row>
    <row r="60" spans="2:22" ht="14.25" customHeight="1">
      <c r="B60" s="94"/>
      <c r="C60" s="53" t="str">
        <f>HYPERLINK("https://cn.classic.wowhead.com/item=18821","迅擊戒指")</f>
        <v>迅擊戒指</v>
      </c>
      <c r="D60" s="53"/>
      <c r="E60" s="36">
        <v>2</v>
      </c>
      <c r="F60" s="36" t="s">
        <v>177</v>
      </c>
      <c r="G60" s="37">
        <v>0</v>
      </c>
      <c r="H60" s="37" t="s">
        <v>128</v>
      </c>
      <c r="I60" s="40">
        <v>0</v>
      </c>
      <c r="J60" s="40" t="s">
        <v>137</v>
      </c>
      <c r="K60" s="41">
        <v>1</v>
      </c>
      <c r="L60" s="41" t="s">
        <v>137</v>
      </c>
      <c r="M60" s="5"/>
      <c r="N60" s="43" t="s">
        <v>172</v>
      </c>
      <c r="O60" s="55"/>
      <c r="P60" s="44" t="s">
        <v>172</v>
      </c>
      <c r="Q60" s="45"/>
      <c r="R60" s="47" t="s">
        <v>172</v>
      </c>
      <c r="S60" s="56">
        <v>2</v>
      </c>
      <c r="T60" s="56" t="s">
        <v>177</v>
      </c>
      <c r="U60" s="49">
        <v>2</v>
      </c>
      <c r="V60" s="9" t="s">
        <v>177</v>
      </c>
    </row>
    <row r="61" spans="2:22" ht="14.25" customHeight="1">
      <c r="B61" s="92"/>
      <c r="C61" s="53" t="str">
        <f>HYPERLINK("https://cn.classic.wowhead.com/item=17063","埃古雷亞指環")</f>
        <v>埃古雷亞指環</v>
      </c>
      <c r="D61" s="54">
        <v>1550</v>
      </c>
      <c r="E61" s="36">
        <v>2</v>
      </c>
      <c r="F61" s="36" t="s">
        <v>177</v>
      </c>
      <c r="G61" s="37">
        <v>0</v>
      </c>
      <c r="H61" s="37" t="s">
        <v>128</v>
      </c>
      <c r="I61" s="40">
        <v>0</v>
      </c>
      <c r="J61" s="51" t="s">
        <v>128</v>
      </c>
      <c r="K61" s="41">
        <v>1</v>
      </c>
      <c r="L61" s="41" t="s">
        <v>137</v>
      </c>
      <c r="M61" s="5"/>
      <c r="N61" s="43" t="s">
        <v>172</v>
      </c>
      <c r="O61" s="55"/>
      <c r="P61" s="44" t="s">
        <v>172</v>
      </c>
      <c r="Q61" s="45"/>
      <c r="R61" s="47" t="s">
        <v>172</v>
      </c>
      <c r="S61" s="56">
        <v>2</v>
      </c>
      <c r="T61" s="56" t="s">
        <v>177</v>
      </c>
      <c r="U61" s="49">
        <v>2</v>
      </c>
      <c r="V61" s="9" t="s">
        <v>177</v>
      </c>
    </row>
    <row r="62" spans="2:22" ht="14.25" customHeight="1">
      <c r="B62" s="119" t="s">
        <v>136</v>
      </c>
      <c r="C62" s="53" t="str">
        <f>HYPERLINK("https://cn.classic.wowhead.com/item=19142","火焰符文魔典")</f>
        <v>火焰符文魔典</v>
      </c>
      <c r="D62" s="53"/>
      <c r="E62" s="35"/>
      <c r="F62" s="36" t="s">
        <v>172</v>
      </c>
      <c r="G62" s="38"/>
      <c r="H62" s="37" t="s">
        <v>172</v>
      </c>
      <c r="I62" s="39"/>
      <c r="J62" s="40" t="s">
        <v>172</v>
      </c>
      <c r="K62" s="57"/>
      <c r="L62" s="41" t="s">
        <v>172</v>
      </c>
      <c r="M62" s="5"/>
      <c r="N62" s="5" t="s">
        <v>177</v>
      </c>
      <c r="O62" s="44">
        <v>0</v>
      </c>
      <c r="P62" s="44" t="s">
        <v>137</v>
      </c>
      <c r="Q62" s="47">
        <v>0</v>
      </c>
      <c r="R62" s="47" t="s">
        <v>137</v>
      </c>
      <c r="S62" s="48"/>
      <c r="T62" s="56" t="s">
        <v>172</v>
      </c>
      <c r="U62" s="9"/>
      <c r="V62" s="9" t="s">
        <v>177</v>
      </c>
    </row>
    <row r="63" spans="2:22" ht="14.25" customHeight="1">
      <c r="B63" s="94"/>
      <c r="C63" s="53" t="str">
        <f>HYPERLINK("https://cn.classic.wowhead.com/item=17106","瑪利斯達爾防禦者")</f>
        <v>瑪利斯達爾防禦者</v>
      </c>
      <c r="D63" s="53"/>
      <c r="E63" s="35"/>
      <c r="F63" s="36" t="s">
        <v>172</v>
      </c>
      <c r="G63" s="38"/>
      <c r="H63" s="37" t="s">
        <v>172</v>
      </c>
      <c r="I63" s="39"/>
      <c r="J63" s="40" t="s">
        <v>172</v>
      </c>
      <c r="K63" s="57"/>
      <c r="L63" s="41" t="s">
        <v>172</v>
      </c>
      <c r="M63" s="5"/>
      <c r="N63" s="43" t="s">
        <v>172</v>
      </c>
      <c r="O63" s="55"/>
      <c r="P63" s="44" t="s">
        <v>172</v>
      </c>
      <c r="Q63" s="45"/>
      <c r="R63" s="47" t="s">
        <v>172</v>
      </c>
      <c r="S63" s="48"/>
      <c r="T63" s="56" t="s">
        <v>172</v>
      </c>
      <c r="U63" s="9"/>
      <c r="V63" s="49" t="s">
        <v>172</v>
      </c>
    </row>
    <row r="64" spans="2:22" ht="14.25" customHeight="1">
      <c r="B64" s="92"/>
      <c r="C64" s="53" t="str">
        <f>HYPERLINK("https://cn.classic.wowhead.com/item=17066","鑽孔蟲之碟")</f>
        <v>鑽孔蟲之碟</v>
      </c>
      <c r="D64" s="53"/>
      <c r="E64" s="36">
        <v>0</v>
      </c>
      <c r="F64" s="36" t="s">
        <v>128</v>
      </c>
      <c r="G64" s="37">
        <v>1</v>
      </c>
      <c r="H64" s="37" t="s">
        <v>132</v>
      </c>
      <c r="I64" s="39"/>
      <c r="J64" s="40" t="s">
        <v>172</v>
      </c>
      <c r="K64" s="57"/>
      <c r="L64" s="41" t="s">
        <v>172</v>
      </c>
      <c r="M64" s="5"/>
      <c r="N64" s="43" t="s">
        <v>172</v>
      </c>
      <c r="O64" s="55"/>
      <c r="P64" s="44" t="s">
        <v>172</v>
      </c>
      <c r="Q64" s="45"/>
      <c r="R64" s="47" t="s">
        <v>172</v>
      </c>
      <c r="S64" s="48"/>
      <c r="T64" s="56" t="s">
        <v>172</v>
      </c>
      <c r="U64" s="9"/>
      <c r="V64" s="49" t="s">
        <v>172</v>
      </c>
    </row>
    <row r="65" spans="2:22" ht="14.25" customHeight="1">
      <c r="B65" s="93" t="s">
        <v>145</v>
      </c>
      <c r="C65" s="53" t="str">
        <f>HYPERLINK("https://cn.classic.wowhead.com/item=18820","短暫能量護符")</f>
        <v>短暫能量護符</v>
      </c>
      <c r="D65" s="53"/>
      <c r="E65" s="35"/>
      <c r="F65" s="36" t="s">
        <v>172</v>
      </c>
      <c r="G65" s="38"/>
      <c r="H65" s="37" t="s">
        <v>172</v>
      </c>
      <c r="I65" s="39"/>
      <c r="J65" s="40" t="s">
        <v>172</v>
      </c>
      <c r="K65" s="57"/>
      <c r="L65" s="41" t="s">
        <v>172</v>
      </c>
      <c r="M65" s="61"/>
      <c r="N65" s="5" t="s">
        <v>177</v>
      </c>
      <c r="O65" s="44">
        <v>0</v>
      </c>
      <c r="P65" s="44" t="s">
        <v>128</v>
      </c>
      <c r="Q65" s="47">
        <v>0</v>
      </c>
      <c r="R65" s="47" t="s">
        <v>137</v>
      </c>
      <c r="S65" s="48"/>
      <c r="T65" s="56" t="s">
        <v>177</v>
      </c>
      <c r="U65" s="9"/>
      <c r="V65" s="9" t="s">
        <v>177</v>
      </c>
    </row>
    <row r="66" spans="2:22" ht="14.25" customHeight="1">
      <c r="B66" s="94"/>
      <c r="C66" s="53" t="str">
        <f>HYPERLINK("https://cn.classic.wowhead.com/item=17082","烈焰碎片")</f>
        <v>烈焰碎片</v>
      </c>
      <c r="D66" s="53"/>
      <c r="E66" s="35"/>
      <c r="F66" s="36" t="s">
        <v>172</v>
      </c>
      <c r="G66" s="38"/>
      <c r="H66" s="37" t="s">
        <v>172</v>
      </c>
      <c r="I66" s="39"/>
      <c r="J66" s="40" t="s">
        <v>172</v>
      </c>
      <c r="K66" s="57"/>
      <c r="L66" s="41" t="s">
        <v>172</v>
      </c>
      <c r="M66" s="61"/>
      <c r="N66" s="5" t="s">
        <v>177</v>
      </c>
      <c r="O66" s="55"/>
      <c r="P66" s="44" t="s">
        <v>177</v>
      </c>
      <c r="Q66" s="45"/>
      <c r="R66" s="47" t="s">
        <v>177</v>
      </c>
      <c r="S66" s="48"/>
      <c r="T66" s="56" t="s">
        <v>172</v>
      </c>
      <c r="U66" s="9"/>
      <c r="V66" s="9" t="s">
        <v>177</v>
      </c>
    </row>
    <row r="67" spans="2:22" ht="14.25" customHeight="1">
      <c r="B67" s="92"/>
      <c r="C67" s="53" t="str">
        <f>HYPERLINK("https://cn.classic.wowhead.com/item=18815","純焰精華")</f>
        <v>純焰精華</v>
      </c>
      <c r="D67" s="53"/>
      <c r="E67" s="35"/>
      <c r="F67" s="36" t="s">
        <v>172</v>
      </c>
      <c r="G67" s="38"/>
      <c r="H67" s="37" t="s">
        <v>172</v>
      </c>
      <c r="I67" s="39"/>
      <c r="J67" s="40" t="s">
        <v>172</v>
      </c>
      <c r="K67" s="57"/>
      <c r="L67" s="41" t="s">
        <v>172</v>
      </c>
      <c r="M67" s="61"/>
      <c r="N67" s="5" t="s">
        <v>177</v>
      </c>
      <c r="O67" s="55"/>
      <c r="P67" s="44" t="s">
        <v>177</v>
      </c>
      <c r="Q67" s="45"/>
      <c r="R67" s="47" t="s">
        <v>177</v>
      </c>
      <c r="S67" s="48"/>
      <c r="T67" s="56" t="s">
        <v>172</v>
      </c>
      <c r="U67" s="9"/>
      <c r="V67" s="9" t="s">
        <v>177</v>
      </c>
    </row>
    <row r="68" spans="2:22" ht="14.25" customHeight="1">
      <c r="B68" s="93" t="s">
        <v>18</v>
      </c>
      <c r="C68" s="53" t="str">
        <f>HYPERLINK("https://cn.classic.wowhead.com/item=19145","波動長袍")</f>
        <v>波動長袍</v>
      </c>
      <c r="D68" s="53"/>
      <c r="E68" s="35"/>
      <c r="F68" s="36" t="s">
        <v>172</v>
      </c>
      <c r="G68" s="38"/>
      <c r="H68" s="37" t="s">
        <v>172</v>
      </c>
      <c r="I68" s="39"/>
      <c r="J68" s="40" t="s">
        <v>172</v>
      </c>
      <c r="K68" s="57"/>
      <c r="L68" s="41" t="s">
        <v>172</v>
      </c>
      <c r="M68" s="61"/>
      <c r="N68" s="5" t="s">
        <v>177</v>
      </c>
      <c r="O68" s="44">
        <v>0</v>
      </c>
      <c r="P68" s="44" t="s">
        <v>137</v>
      </c>
      <c r="Q68" s="47">
        <v>0</v>
      </c>
      <c r="R68" s="47" t="s">
        <v>137</v>
      </c>
      <c r="S68" s="48"/>
      <c r="T68" s="56" t="s">
        <v>172</v>
      </c>
      <c r="U68" s="9"/>
      <c r="V68" s="9" t="s">
        <v>177</v>
      </c>
    </row>
    <row r="69" spans="2:22" ht="14.25" customHeight="1">
      <c r="B69" s="94"/>
      <c r="C69" s="53" t="str">
        <f>HYPERLINK("https://cn.classic.wowhead.com/item=18872","法力風暴護腿")</f>
        <v>法力風暴護腿</v>
      </c>
      <c r="D69" s="53"/>
      <c r="E69" s="35"/>
      <c r="F69" s="36" t="s">
        <v>172</v>
      </c>
      <c r="G69" s="38"/>
      <c r="H69" s="37" t="s">
        <v>172</v>
      </c>
      <c r="I69" s="39"/>
      <c r="J69" s="40" t="s">
        <v>172</v>
      </c>
      <c r="K69" s="57"/>
      <c r="L69" s="41" t="s">
        <v>172</v>
      </c>
      <c r="M69" s="62">
        <v>0</v>
      </c>
      <c r="N69" s="5" t="s">
        <v>179</v>
      </c>
      <c r="O69" s="44">
        <v>2</v>
      </c>
      <c r="P69" s="44" t="s">
        <v>137</v>
      </c>
      <c r="Q69" s="47">
        <v>2</v>
      </c>
      <c r="R69" s="47" t="s">
        <v>137</v>
      </c>
      <c r="S69" s="48"/>
      <c r="T69" s="56" t="s">
        <v>172</v>
      </c>
      <c r="U69" s="49">
        <v>1</v>
      </c>
      <c r="V69" s="49" t="s">
        <v>164</v>
      </c>
    </row>
    <row r="70" spans="2:22" ht="14.25" customHeight="1">
      <c r="B70" s="94"/>
      <c r="C70" s="53" t="str">
        <f>HYPERLINK("https://cn.classic.wowhead.com/item=19136","燃魔腰帶")</f>
        <v>燃魔腰帶</v>
      </c>
      <c r="D70" s="53"/>
      <c r="E70" s="35"/>
      <c r="F70" s="36" t="s">
        <v>172</v>
      </c>
      <c r="G70" s="38"/>
      <c r="H70" s="37" t="s">
        <v>172</v>
      </c>
      <c r="I70" s="39"/>
      <c r="J70" s="40" t="s">
        <v>172</v>
      </c>
      <c r="K70" s="57"/>
      <c r="L70" s="41" t="s">
        <v>172</v>
      </c>
      <c r="M70" s="61"/>
      <c r="N70" s="5" t="s">
        <v>177</v>
      </c>
      <c r="O70" s="44">
        <v>0</v>
      </c>
      <c r="P70" s="44" t="s">
        <v>187</v>
      </c>
      <c r="Q70" s="47">
        <v>0</v>
      </c>
      <c r="R70" s="47" t="s">
        <v>137</v>
      </c>
      <c r="S70" s="48"/>
      <c r="T70" s="56" t="s">
        <v>172</v>
      </c>
      <c r="U70" s="9"/>
      <c r="V70" s="9" t="s">
        <v>177</v>
      </c>
    </row>
    <row r="71" spans="2:22" ht="14.25" customHeight="1">
      <c r="B71" s="94"/>
      <c r="C71" s="53" t="str">
        <f>HYPERLINK("https://cn.classic.wowhead.com/item=18808","催眠烈焰手套")</f>
        <v>催眠烈焰手套</v>
      </c>
      <c r="D71" s="53"/>
      <c r="E71" s="35"/>
      <c r="F71" s="36" t="s">
        <v>172</v>
      </c>
      <c r="G71" s="38"/>
      <c r="H71" s="37" t="s">
        <v>172</v>
      </c>
      <c r="I71" s="39"/>
      <c r="J71" s="40" t="s">
        <v>172</v>
      </c>
      <c r="K71" s="57"/>
      <c r="L71" s="41" t="s">
        <v>172</v>
      </c>
      <c r="M71" s="61"/>
      <c r="N71" s="43" t="s">
        <v>172</v>
      </c>
      <c r="O71" s="55"/>
      <c r="P71" s="44" t="s">
        <v>177</v>
      </c>
      <c r="Q71" s="45"/>
      <c r="R71" s="47" t="s">
        <v>177</v>
      </c>
      <c r="S71" s="48"/>
      <c r="T71" s="56" t="s">
        <v>172</v>
      </c>
      <c r="U71" s="9"/>
      <c r="V71" s="49" t="s">
        <v>172</v>
      </c>
    </row>
    <row r="72" spans="2:22" ht="14.25" customHeight="1">
      <c r="B72" s="92"/>
      <c r="C72" s="53" t="str">
        <f>HYPERLINK("https://cn.classic.wowhead.com/item=18809","耳語秘言腰帶")</f>
        <v>耳語秘言腰帶</v>
      </c>
      <c r="D72" s="53"/>
      <c r="E72" s="35"/>
      <c r="F72" s="36" t="s">
        <v>172</v>
      </c>
      <c r="G72" s="38"/>
      <c r="H72" s="37" t="s">
        <v>172</v>
      </c>
      <c r="I72" s="39"/>
      <c r="J72" s="40" t="s">
        <v>172</v>
      </c>
      <c r="K72" s="57"/>
      <c r="L72" s="41" t="s">
        <v>172</v>
      </c>
      <c r="M72" s="61"/>
      <c r="N72" s="5" t="s">
        <v>177</v>
      </c>
      <c r="O72" s="55"/>
      <c r="P72" s="44" t="s">
        <v>172</v>
      </c>
      <c r="Q72" s="47">
        <v>0</v>
      </c>
      <c r="R72" s="47" t="s">
        <v>137</v>
      </c>
      <c r="S72" s="48"/>
      <c r="T72" s="56" t="s">
        <v>172</v>
      </c>
      <c r="U72" s="9"/>
      <c r="V72" s="49" t="s">
        <v>172</v>
      </c>
    </row>
    <row r="73" spans="2:22" ht="15.75" customHeight="1">
      <c r="B73" s="119" t="s">
        <v>49</v>
      </c>
      <c r="C73" s="53" t="str">
        <f>HYPERLINK("https://cn.classic.wowhead.com/item=19146","穩固護腕")</f>
        <v>穩固護腕</v>
      </c>
      <c r="D73" s="53"/>
      <c r="E73" s="35"/>
      <c r="F73" s="36" t="s">
        <v>172</v>
      </c>
      <c r="G73" s="37">
        <v>0</v>
      </c>
      <c r="H73" s="37" t="s">
        <v>128</v>
      </c>
      <c r="I73" s="40"/>
      <c r="J73" s="40" t="s">
        <v>172</v>
      </c>
      <c r="K73" s="57"/>
      <c r="L73" s="41" t="s">
        <v>172</v>
      </c>
      <c r="M73" s="5"/>
      <c r="N73" s="43" t="s">
        <v>172</v>
      </c>
      <c r="O73" s="55"/>
      <c r="P73" s="44" t="s">
        <v>172</v>
      </c>
      <c r="Q73" s="45"/>
      <c r="R73" s="47" t="s">
        <v>172</v>
      </c>
      <c r="S73" s="56">
        <v>1</v>
      </c>
      <c r="T73" s="48" t="s">
        <v>177</v>
      </c>
      <c r="U73" s="49">
        <v>1</v>
      </c>
      <c r="V73" s="9" t="s">
        <v>177</v>
      </c>
    </row>
    <row r="74" spans="2:22" ht="14.25" customHeight="1">
      <c r="B74" s="94"/>
      <c r="C74" s="53" t="str">
        <f>HYPERLINK("https://cn.classic.wowhead.com/item=18875","火蜥蜴鱗片短褲")</f>
        <v>火蜥蜴鱗片短褲</v>
      </c>
      <c r="D74" s="53"/>
      <c r="E74" s="35"/>
      <c r="F74" s="36" t="s">
        <v>172</v>
      </c>
      <c r="G74" s="38"/>
      <c r="H74" s="37" t="s">
        <v>172</v>
      </c>
      <c r="I74" s="39"/>
      <c r="J74" s="40" t="s">
        <v>172</v>
      </c>
      <c r="K74" s="57"/>
      <c r="L74" s="41" t="s">
        <v>172</v>
      </c>
      <c r="M74" s="5"/>
      <c r="N74" s="43" t="s">
        <v>172</v>
      </c>
      <c r="O74" s="55"/>
      <c r="P74" s="44" t="s">
        <v>172</v>
      </c>
      <c r="Q74" s="45"/>
      <c r="R74" s="47" t="s">
        <v>172</v>
      </c>
      <c r="S74" s="56">
        <v>1</v>
      </c>
      <c r="T74" s="56" t="s">
        <v>137</v>
      </c>
      <c r="U74" s="49">
        <v>0</v>
      </c>
      <c r="V74" s="49" t="s">
        <v>128</v>
      </c>
    </row>
    <row r="75" spans="2:22" ht="27">
      <c r="B75" s="94"/>
      <c r="C75" s="53" t="str">
        <f>HYPERLINK("https://cn.classic.wowhead.com/item=18823","古代熔火皮手套")</f>
        <v>古代熔火皮手套</v>
      </c>
      <c r="D75" s="53"/>
      <c r="E75" s="35"/>
      <c r="F75" s="36" t="s">
        <v>172</v>
      </c>
      <c r="G75" s="38"/>
      <c r="H75" s="37" t="s">
        <v>172</v>
      </c>
      <c r="I75" s="80" t="s">
        <v>217</v>
      </c>
      <c r="J75" s="79" t="s">
        <v>216</v>
      </c>
      <c r="K75" s="57"/>
      <c r="L75" s="41" t="s">
        <v>172</v>
      </c>
      <c r="M75" s="5"/>
      <c r="N75" s="43" t="s">
        <v>172</v>
      </c>
      <c r="O75" s="55"/>
      <c r="P75" s="44" t="s">
        <v>172</v>
      </c>
      <c r="Q75" s="45"/>
      <c r="R75" s="47" t="s">
        <v>172</v>
      </c>
      <c r="S75" s="48"/>
      <c r="T75" s="56" t="s">
        <v>172</v>
      </c>
      <c r="U75" s="9"/>
      <c r="V75" s="9" t="s">
        <v>177</v>
      </c>
    </row>
    <row r="76" spans="2:22" ht="14.25" customHeight="1">
      <c r="B76" s="94"/>
      <c r="C76" s="53" t="str">
        <f>HYPERLINK("https://cn.classic.wowhead.com/item=18810","狂野肩鎧")</f>
        <v>狂野肩鎧</v>
      </c>
      <c r="D76" s="53"/>
      <c r="E76" s="35"/>
      <c r="F76" s="36" t="s">
        <v>172</v>
      </c>
      <c r="G76" s="38"/>
      <c r="H76" s="37" t="s">
        <v>172</v>
      </c>
      <c r="I76" s="39"/>
      <c r="J76" s="40" t="s">
        <v>172</v>
      </c>
      <c r="K76" s="57"/>
      <c r="L76" s="41" t="s">
        <v>172</v>
      </c>
      <c r="M76" s="5"/>
      <c r="N76" s="43" t="s">
        <v>172</v>
      </c>
      <c r="O76" s="55"/>
      <c r="P76" s="44" t="s">
        <v>172</v>
      </c>
      <c r="Q76" s="45"/>
      <c r="R76" s="47" t="s">
        <v>172</v>
      </c>
      <c r="S76" s="56">
        <v>1</v>
      </c>
      <c r="T76" s="56" t="s">
        <v>137</v>
      </c>
      <c r="U76" s="49">
        <v>0</v>
      </c>
      <c r="V76" s="49" t="s">
        <v>128</v>
      </c>
    </row>
    <row r="77" spans="2:22" ht="14.25" customHeight="1">
      <c r="B77" s="92"/>
      <c r="C77" s="53" t="str">
        <f>HYPERLINK("https://cn.classic.wowhead.com/item=19139","火焰衛士護肩")</f>
        <v>火焰衛士護肩</v>
      </c>
      <c r="D77" s="53"/>
      <c r="E77" s="35"/>
      <c r="F77" s="36" t="s">
        <v>172</v>
      </c>
      <c r="G77" s="38"/>
      <c r="H77" s="37" t="s">
        <v>172</v>
      </c>
      <c r="I77" s="39"/>
      <c r="J77" s="40" t="s">
        <v>172</v>
      </c>
      <c r="K77" s="57"/>
      <c r="L77" s="41" t="s">
        <v>172</v>
      </c>
      <c r="M77" s="5"/>
      <c r="N77" s="43" t="s">
        <v>172</v>
      </c>
      <c r="O77" s="55"/>
      <c r="P77" s="44" t="s">
        <v>172</v>
      </c>
      <c r="Q77" s="45"/>
      <c r="R77" s="47" t="s">
        <v>172</v>
      </c>
      <c r="S77" s="48"/>
      <c r="T77" s="56" t="s">
        <v>172</v>
      </c>
      <c r="U77" s="9"/>
      <c r="V77" s="9" t="s">
        <v>177</v>
      </c>
    </row>
    <row r="78" spans="2:22" ht="14.25" customHeight="1">
      <c r="B78" s="93" t="s">
        <v>74</v>
      </c>
      <c r="C78" s="53" t="str">
        <f>HYPERLINK("https://cn.classic.wowhead.com/item=18870","生命賜予者頭盔")</f>
        <v>生命賜予者頭盔</v>
      </c>
      <c r="D78" s="53"/>
      <c r="E78" s="35"/>
      <c r="F78" s="36" t="s">
        <v>172</v>
      </c>
      <c r="G78" s="38"/>
      <c r="H78" s="37" t="s">
        <v>172</v>
      </c>
      <c r="I78" s="39"/>
      <c r="J78" s="40" t="s">
        <v>172</v>
      </c>
      <c r="K78" s="57"/>
      <c r="L78" s="41" t="s">
        <v>172</v>
      </c>
      <c r="M78" s="5"/>
      <c r="N78" s="43" t="s">
        <v>172</v>
      </c>
      <c r="O78" s="55"/>
      <c r="P78" s="44" t="s">
        <v>172</v>
      </c>
      <c r="Q78" s="45"/>
      <c r="R78" s="47" t="s">
        <v>172</v>
      </c>
      <c r="S78" s="48"/>
      <c r="T78" s="56" t="s">
        <v>137</v>
      </c>
      <c r="U78" s="9"/>
      <c r="V78" s="49" t="s">
        <v>172</v>
      </c>
    </row>
    <row r="79" spans="2:22" ht="14.25" customHeight="1">
      <c r="B79" s="94"/>
      <c r="C79" s="53" t="str">
        <f>HYPERLINK("https://cn.classic.wowhead.com/item=18829","地核護肩")</f>
        <v>地核護肩</v>
      </c>
      <c r="D79" s="53"/>
      <c r="E79" s="35"/>
      <c r="F79" s="36" t="s">
        <v>172</v>
      </c>
      <c r="G79" s="38"/>
      <c r="H79" s="37" t="s">
        <v>172</v>
      </c>
      <c r="I79" s="39"/>
      <c r="J79" s="40" t="s">
        <v>172</v>
      </c>
      <c r="K79" s="57"/>
      <c r="L79" s="41" t="s">
        <v>172</v>
      </c>
      <c r="M79" s="5"/>
      <c r="N79" s="43" t="s">
        <v>172</v>
      </c>
      <c r="O79" s="55"/>
      <c r="P79" s="44" t="s">
        <v>172</v>
      </c>
      <c r="Q79" s="45"/>
      <c r="R79" s="47" t="s">
        <v>172</v>
      </c>
      <c r="S79" s="48"/>
      <c r="T79" s="48" t="s">
        <v>177</v>
      </c>
      <c r="U79" s="9"/>
      <c r="V79" s="49" t="s">
        <v>172</v>
      </c>
    </row>
    <row r="80" spans="2:22" ht="14.25" customHeight="1">
      <c r="B80" s="94"/>
      <c r="C80" s="53" t="str">
        <f>HYPERLINK("https://cn.classic.wowhead.com/item=19144","烈焰行者重靴")</f>
        <v>烈焰行者重靴</v>
      </c>
      <c r="D80" s="53"/>
      <c r="E80" s="35"/>
      <c r="F80" s="36" t="s">
        <v>172</v>
      </c>
      <c r="G80" s="38"/>
      <c r="H80" s="37" t="s">
        <v>172</v>
      </c>
      <c r="I80" s="39"/>
      <c r="J80" s="40" t="s">
        <v>172</v>
      </c>
      <c r="K80" s="57"/>
      <c r="L80" s="41" t="s">
        <v>172</v>
      </c>
      <c r="M80" s="5"/>
      <c r="N80" s="43" t="s">
        <v>172</v>
      </c>
      <c r="O80" s="55"/>
      <c r="P80" s="44" t="s">
        <v>172</v>
      </c>
      <c r="Q80" s="45"/>
      <c r="R80" s="47" t="s">
        <v>172</v>
      </c>
      <c r="S80" s="48"/>
      <c r="T80" s="48" t="s">
        <v>177</v>
      </c>
      <c r="U80" s="9"/>
      <c r="V80" s="49" t="s">
        <v>172</v>
      </c>
    </row>
    <row r="81" spans="2:22" ht="14.25" customHeight="1">
      <c r="B81" s="94"/>
      <c r="C81" s="53" t="str">
        <f>HYPERLINK("https://cn.classic.wowhead.com/item=18812","真龍護腕")</f>
        <v>真龍護腕</v>
      </c>
      <c r="D81" s="53"/>
      <c r="E81" s="35"/>
      <c r="F81" s="36" t="s">
        <v>172</v>
      </c>
      <c r="G81" s="38"/>
      <c r="H81" s="37" t="s">
        <v>172</v>
      </c>
      <c r="I81" s="39"/>
      <c r="J81" s="40" t="s">
        <v>172</v>
      </c>
      <c r="K81" s="41">
        <v>0</v>
      </c>
      <c r="L81" s="41" t="s">
        <v>128</v>
      </c>
      <c r="M81" s="5"/>
      <c r="N81" s="43" t="s">
        <v>172</v>
      </c>
      <c r="O81" s="55"/>
      <c r="P81" s="44" t="s">
        <v>172</v>
      </c>
      <c r="Q81" s="45"/>
      <c r="R81" s="47" t="s">
        <v>172</v>
      </c>
      <c r="S81" s="48"/>
      <c r="T81" s="48" t="s">
        <v>177</v>
      </c>
      <c r="U81" s="9"/>
      <c r="V81" s="49" t="s">
        <v>172</v>
      </c>
    </row>
    <row r="82" spans="2:22" ht="14.25" customHeight="1">
      <c r="B82" s="92"/>
      <c r="C82" s="53" t="str">
        <f>HYPERLINK("https://cn.classic.wowhead.com/item=18817","毀滅王冠")</f>
        <v>毀滅王冠</v>
      </c>
      <c r="D82" s="53"/>
      <c r="E82" s="35"/>
      <c r="F82" s="36" t="s">
        <v>172</v>
      </c>
      <c r="G82" s="38"/>
      <c r="H82" s="37" t="s">
        <v>172</v>
      </c>
      <c r="I82" s="39"/>
      <c r="J82" s="40" t="s">
        <v>172</v>
      </c>
      <c r="K82" s="41">
        <v>0</v>
      </c>
      <c r="L82" s="41" t="s">
        <v>137</v>
      </c>
      <c r="M82" s="5"/>
      <c r="N82" s="43" t="s">
        <v>172</v>
      </c>
      <c r="O82" s="55"/>
      <c r="P82" s="44" t="s">
        <v>172</v>
      </c>
      <c r="Q82" s="45"/>
      <c r="R82" s="47" t="s">
        <v>172</v>
      </c>
      <c r="S82" s="48"/>
      <c r="T82" s="48" t="s">
        <v>177</v>
      </c>
      <c r="U82" s="9"/>
      <c r="V82" s="49" t="s">
        <v>172</v>
      </c>
    </row>
    <row r="83" spans="2:22" ht="14.25" customHeight="1">
      <c r="B83" s="119" t="s">
        <v>94</v>
      </c>
      <c r="C83" s="53" t="str">
        <f>HYPERLINK("https://cn.classic.wowhead.com/item=18861","召火腿甲")</f>
        <v>召火腿甲</v>
      </c>
      <c r="D83" s="53"/>
      <c r="E83" s="36">
        <v>1</v>
      </c>
      <c r="F83" s="36" t="s">
        <v>177</v>
      </c>
      <c r="G83" s="37"/>
      <c r="H83" s="37" t="s">
        <v>178</v>
      </c>
      <c r="I83" s="39"/>
      <c r="J83" s="40" t="s">
        <v>172</v>
      </c>
      <c r="K83" s="57"/>
      <c r="L83" s="41" t="s">
        <v>172</v>
      </c>
      <c r="M83" s="5"/>
      <c r="N83" s="43" t="s">
        <v>172</v>
      </c>
      <c r="O83" s="55"/>
      <c r="P83" s="44" t="s">
        <v>172</v>
      </c>
      <c r="Q83" s="45"/>
      <c r="R83" s="47" t="s">
        <v>172</v>
      </c>
      <c r="S83" s="48"/>
      <c r="T83" s="56" t="s">
        <v>172</v>
      </c>
      <c r="U83" s="9"/>
      <c r="V83" s="49" t="s">
        <v>172</v>
      </c>
    </row>
    <row r="84" spans="2:22" ht="14.25" customHeight="1">
      <c r="B84" s="94"/>
      <c r="C84" s="53" t="str">
        <f>HYPERLINK("https://cn.classic.wowhead.com/item=19143","烈焰守衛護手")</f>
        <v>烈焰守衛護手</v>
      </c>
      <c r="D84" s="53"/>
      <c r="E84" s="36">
        <v>1</v>
      </c>
      <c r="F84" s="36" t="s">
        <v>177</v>
      </c>
      <c r="G84" s="37">
        <v>0</v>
      </c>
      <c r="H84" s="37" t="s">
        <v>128</v>
      </c>
      <c r="I84" s="39"/>
      <c r="J84" s="40" t="s">
        <v>172</v>
      </c>
      <c r="K84" s="57"/>
      <c r="L84" s="41" t="s">
        <v>172</v>
      </c>
      <c r="M84" s="5"/>
      <c r="N84" s="43" t="s">
        <v>172</v>
      </c>
      <c r="O84" s="55"/>
      <c r="P84" s="44" t="s">
        <v>172</v>
      </c>
      <c r="Q84" s="45"/>
      <c r="R84" s="47" t="s">
        <v>172</v>
      </c>
      <c r="S84" s="48"/>
      <c r="T84" s="56" t="s">
        <v>172</v>
      </c>
      <c r="U84" s="9"/>
      <c r="V84" s="49" t="s">
        <v>172</v>
      </c>
    </row>
    <row r="85" spans="2:22" ht="14.25" customHeight="1">
      <c r="B85" s="94"/>
      <c r="C85" s="53" t="str">
        <f>HYPERLINK("https://cn.classic.wowhead.com/item=18806","熔火脛甲")</f>
        <v>熔火脛甲</v>
      </c>
      <c r="D85" s="53"/>
      <c r="E85" s="36">
        <v>0</v>
      </c>
      <c r="F85" s="36" t="s">
        <v>128</v>
      </c>
      <c r="G85" s="37"/>
      <c r="H85" s="37" t="s">
        <v>178</v>
      </c>
      <c r="I85" s="39"/>
      <c r="J85" s="40" t="s">
        <v>172</v>
      </c>
      <c r="K85" s="57"/>
      <c r="L85" s="41" t="s">
        <v>172</v>
      </c>
      <c r="M85" s="5"/>
      <c r="N85" s="43" t="s">
        <v>172</v>
      </c>
      <c r="O85" s="55"/>
      <c r="P85" s="44" t="s">
        <v>172</v>
      </c>
      <c r="Q85" s="45"/>
      <c r="R85" s="47" t="s">
        <v>172</v>
      </c>
      <c r="S85" s="48"/>
      <c r="T85" s="56" t="s">
        <v>172</v>
      </c>
      <c r="U85" s="9"/>
      <c r="V85" s="49" t="s">
        <v>172</v>
      </c>
    </row>
    <row r="86" spans="2:22" ht="14.25" customHeight="1">
      <c r="B86" s="92"/>
      <c r="C86" s="53" t="str">
        <f>HYPERLINK("https://cn.classic.wowhead.com/item=19137","衝擊腰帶")</f>
        <v>衝擊腰帶</v>
      </c>
      <c r="D86" s="53"/>
      <c r="E86" s="36">
        <v>1</v>
      </c>
      <c r="F86" s="36" t="s">
        <v>177</v>
      </c>
      <c r="G86" s="37">
        <v>0</v>
      </c>
      <c r="H86" s="37" t="s">
        <v>128</v>
      </c>
      <c r="I86" s="39"/>
      <c r="J86" s="40" t="s">
        <v>172</v>
      </c>
      <c r="K86" s="57"/>
      <c r="L86" s="41" t="s">
        <v>172</v>
      </c>
      <c r="M86" s="5"/>
      <c r="N86" s="43" t="s">
        <v>172</v>
      </c>
      <c r="O86" s="55"/>
      <c r="P86" s="44" t="s">
        <v>172</v>
      </c>
      <c r="Q86" s="45"/>
      <c r="R86" s="47" t="s">
        <v>172</v>
      </c>
      <c r="S86" s="48"/>
      <c r="T86" s="56" t="s">
        <v>172</v>
      </c>
      <c r="U86" s="9"/>
      <c r="V86" s="49" t="s">
        <v>172</v>
      </c>
    </row>
    <row r="87" spans="2:22" ht="14.25" customHeight="1">
      <c r="B87" s="118" t="s">
        <v>121</v>
      </c>
      <c r="C87" s="53" t="str">
        <f>HYPERLINK("https://cn.classic.wowhead.com/item=18878","巫術匕首")</f>
        <v>巫術匕首</v>
      </c>
      <c r="D87" s="53"/>
      <c r="E87" s="35"/>
      <c r="F87" s="36" t="s">
        <v>172</v>
      </c>
      <c r="G87" s="38"/>
      <c r="H87" s="37" t="s">
        <v>172</v>
      </c>
      <c r="I87" s="39"/>
      <c r="J87" s="40" t="s">
        <v>172</v>
      </c>
      <c r="K87" s="57"/>
      <c r="L87" s="41" t="s">
        <v>172</v>
      </c>
      <c r="M87" s="61"/>
      <c r="N87" s="43" t="s">
        <v>172</v>
      </c>
      <c r="O87" s="55">
        <v>0</v>
      </c>
      <c r="P87" s="55" t="s">
        <v>137</v>
      </c>
      <c r="Q87" s="45">
        <v>0</v>
      </c>
      <c r="R87" s="45" t="s">
        <v>137</v>
      </c>
      <c r="S87" s="56">
        <v>0</v>
      </c>
      <c r="T87" s="48" t="s">
        <v>137</v>
      </c>
      <c r="U87" s="49">
        <v>0</v>
      </c>
      <c r="V87" s="49" t="s">
        <v>137</v>
      </c>
    </row>
    <row r="88" spans="2:22" ht="14.25" customHeight="1">
      <c r="B88" s="94"/>
      <c r="C88" s="53" t="str">
        <f>HYPERLINK("https://cn.classic.wowhead.com/item=17103","碧空之歌")</f>
        <v>碧空之歌</v>
      </c>
      <c r="D88" s="54">
        <v>1550</v>
      </c>
      <c r="E88" s="35"/>
      <c r="F88" s="36" t="s">
        <v>172</v>
      </c>
      <c r="G88" s="38"/>
      <c r="H88" s="37" t="s">
        <v>172</v>
      </c>
      <c r="I88" s="39"/>
      <c r="J88" s="40" t="s">
        <v>172</v>
      </c>
      <c r="K88" s="57"/>
      <c r="L88" s="41" t="s">
        <v>172</v>
      </c>
      <c r="M88" s="5"/>
      <c r="N88" s="43" t="s">
        <v>172</v>
      </c>
      <c r="O88" s="55">
        <v>0</v>
      </c>
      <c r="P88" s="55" t="s">
        <v>128</v>
      </c>
      <c r="Q88" s="45">
        <v>0</v>
      </c>
      <c r="R88" s="45" t="s">
        <v>128</v>
      </c>
      <c r="S88" s="48"/>
      <c r="T88" s="56" t="s">
        <v>172</v>
      </c>
      <c r="U88" s="9"/>
      <c r="V88" s="49" t="s">
        <v>172</v>
      </c>
    </row>
    <row r="89" spans="2:22" ht="14.25" customHeight="1">
      <c r="B89" s="94"/>
      <c r="C89" s="53" t="str">
        <f>HYPERLINK("https://cn.classic.wowhead.com/item=18842","統御法杖")</f>
        <v>統御法杖</v>
      </c>
      <c r="D89" s="54">
        <v>1550</v>
      </c>
      <c r="E89" s="35"/>
      <c r="F89" s="36" t="s">
        <v>172</v>
      </c>
      <c r="G89" s="38"/>
      <c r="H89" s="37" t="s">
        <v>172</v>
      </c>
      <c r="I89" s="39"/>
      <c r="J89" s="40" t="s">
        <v>172</v>
      </c>
      <c r="K89" s="57"/>
      <c r="L89" s="41" t="s">
        <v>172</v>
      </c>
      <c r="M89" s="61"/>
      <c r="N89" s="43" t="s">
        <v>172</v>
      </c>
      <c r="O89" s="55">
        <v>0</v>
      </c>
      <c r="P89" s="55" t="s">
        <v>137</v>
      </c>
      <c r="Q89" s="45">
        <v>0</v>
      </c>
      <c r="R89" s="45" t="s">
        <v>137</v>
      </c>
      <c r="S89" s="56">
        <v>1</v>
      </c>
      <c r="T89" s="48" t="s">
        <v>177</v>
      </c>
      <c r="U89" s="49">
        <v>1</v>
      </c>
      <c r="V89" s="9" t="s">
        <v>177</v>
      </c>
    </row>
    <row r="90" spans="2:22" ht="14.25" customHeight="1">
      <c r="B90" s="94"/>
      <c r="C90" s="53" t="str">
        <f>HYPERLINK("https://cn.classic.wowhead.com/item=17105","光環石錘")</f>
        <v>光環石錘</v>
      </c>
      <c r="D90" s="53"/>
      <c r="E90" s="35"/>
      <c r="F90" s="36" t="s">
        <v>172</v>
      </c>
      <c r="G90" s="38"/>
      <c r="H90" s="37" t="s">
        <v>172</v>
      </c>
      <c r="I90" s="39"/>
      <c r="J90" s="40" t="s">
        <v>172</v>
      </c>
      <c r="K90" s="57"/>
      <c r="L90" s="41" t="s">
        <v>172</v>
      </c>
      <c r="M90" s="61"/>
      <c r="N90" s="43" t="s">
        <v>172</v>
      </c>
      <c r="O90" s="55"/>
      <c r="P90" s="44" t="s">
        <v>172</v>
      </c>
      <c r="Q90" s="45"/>
      <c r="R90" s="47" t="s">
        <v>172</v>
      </c>
      <c r="S90" s="48">
        <v>0</v>
      </c>
      <c r="T90" s="48" t="s">
        <v>128</v>
      </c>
      <c r="U90" s="9">
        <v>0</v>
      </c>
      <c r="V90" s="9" t="s">
        <v>128</v>
      </c>
    </row>
    <row r="91" spans="2:22" ht="15" customHeight="1">
      <c r="B91" s="94"/>
      <c r="C91" s="53" t="str">
        <f>HYPERLINK("https://cn.classic.wowhead.com/item=18803","芬克的熔岩挖掘器")</f>
        <v>芬克的熔岩挖掘器</v>
      </c>
      <c r="D91" s="53"/>
      <c r="E91" s="35"/>
      <c r="F91" s="36" t="s">
        <v>172</v>
      </c>
      <c r="G91" s="38"/>
      <c r="H91" s="37" t="s">
        <v>172</v>
      </c>
      <c r="I91" s="39"/>
      <c r="J91" s="40" t="s">
        <v>172</v>
      </c>
      <c r="K91" s="57"/>
      <c r="L91" s="41" t="s">
        <v>172</v>
      </c>
      <c r="M91" s="5"/>
      <c r="N91" s="43" t="s">
        <v>172</v>
      </c>
      <c r="O91" s="55"/>
      <c r="P91" s="44" t="s">
        <v>172</v>
      </c>
      <c r="Q91" s="45"/>
      <c r="R91" s="47" t="s">
        <v>172</v>
      </c>
      <c r="S91" s="59">
        <v>0</v>
      </c>
      <c r="T91" s="48" t="s">
        <v>177</v>
      </c>
      <c r="U91" s="9">
        <v>0</v>
      </c>
      <c r="V91" s="9" t="s">
        <v>177</v>
      </c>
    </row>
    <row r="92" spans="2:22" ht="27">
      <c r="B92" s="94"/>
      <c r="C92" s="53" t="str">
        <f>HYPERLINK("https://cn.classic.wowhead.com/item=17071","血腥撕裂者")</f>
        <v>血腥撕裂者</v>
      </c>
      <c r="D92" s="53"/>
      <c r="E92" s="36">
        <v>3</v>
      </c>
      <c r="F92" s="36" t="s">
        <v>177</v>
      </c>
      <c r="G92" s="37">
        <v>2</v>
      </c>
      <c r="H92" s="37" t="s">
        <v>177</v>
      </c>
      <c r="I92" s="80" t="s">
        <v>218</v>
      </c>
      <c r="J92" s="79" t="s">
        <v>219</v>
      </c>
      <c r="K92" s="57"/>
      <c r="L92" s="41" t="s">
        <v>172</v>
      </c>
      <c r="M92" s="5"/>
      <c r="N92" s="43" t="s">
        <v>172</v>
      </c>
      <c r="O92" s="55"/>
      <c r="P92" s="44" t="s">
        <v>172</v>
      </c>
      <c r="Q92" s="45"/>
      <c r="R92" s="47" t="s">
        <v>172</v>
      </c>
      <c r="S92" s="48"/>
      <c r="T92" s="56" t="s">
        <v>172</v>
      </c>
      <c r="U92" s="9"/>
      <c r="V92" s="49" t="s">
        <v>172</v>
      </c>
    </row>
    <row r="93" spans="2:22" ht="27">
      <c r="B93" s="94"/>
      <c r="C93" s="53" t="str">
        <f>HYPERLINK("https://cn.classic.wowhead.com/item=18832","殘忍利刃")</f>
        <v>殘忍利刃</v>
      </c>
      <c r="D93" s="53"/>
      <c r="E93" s="36">
        <v>4</v>
      </c>
      <c r="F93" s="36" t="s">
        <v>177</v>
      </c>
      <c r="G93" s="82" t="s">
        <v>227</v>
      </c>
      <c r="H93" s="82" t="s">
        <v>222</v>
      </c>
      <c r="I93" s="80" t="s">
        <v>221</v>
      </c>
      <c r="J93" s="81" t="s">
        <v>220</v>
      </c>
      <c r="K93" s="57"/>
      <c r="L93" s="41" t="s">
        <v>172</v>
      </c>
      <c r="M93" s="5"/>
      <c r="N93" s="43" t="s">
        <v>172</v>
      </c>
      <c r="O93" s="55"/>
      <c r="P93" s="44" t="s">
        <v>172</v>
      </c>
      <c r="Q93" s="45"/>
      <c r="R93" s="47" t="s">
        <v>172</v>
      </c>
      <c r="S93" s="48"/>
      <c r="T93" s="56" t="s">
        <v>172</v>
      </c>
      <c r="U93" s="9"/>
      <c r="V93" s="49" t="s">
        <v>172</v>
      </c>
    </row>
    <row r="94" spans="2:22" ht="27">
      <c r="B94" s="94"/>
      <c r="C94" s="53" t="str">
        <f>HYPERLINK("https://cn.classic.wowhead.com/item=18805","熔火犬牙")</f>
        <v>熔火犬牙</v>
      </c>
      <c r="D94" s="54"/>
      <c r="E94" s="36">
        <v>3</v>
      </c>
      <c r="F94" s="36" t="s">
        <v>177</v>
      </c>
      <c r="G94" s="37">
        <v>2</v>
      </c>
      <c r="H94" s="37" t="s">
        <v>177</v>
      </c>
      <c r="I94" s="80" t="s">
        <v>217</v>
      </c>
      <c r="J94" s="79" t="s">
        <v>223</v>
      </c>
      <c r="K94" s="57"/>
      <c r="L94" s="41" t="s">
        <v>172</v>
      </c>
      <c r="M94" s="5"/>
      <c r="N94" s="43" t="s">
        <v>172</v>
      </c>
      <c r="O94" s="55"/>
      <c r="P94" s="44" t="s">
        <v>172</v>
      </c>
      <c r="Q94" s="45"/>
      <c r="R94" s="47" t="s">
        <v>172</v>
      </c>
      <c r="S94" s="48"/>
      <c r="T94" s="56" t="s">
        <v>172</v>
      </c>
      <c r="U94" s="9"/>
      <c r="V94" s="49" t="s">
        <v>172</v>
      </c>
    </row>
    <row r="95" spans="2:22" ht="27">
      <c r="B95" s="94"/>
      <c r="C95" s="53" t="str">
        <f>HYPERLINK("https://cn.classic.wowhead.com/item=18816","毀滅之刃")</f>
        <v>毀滅之刃</v>
      </c>
      <c r="D95" s="54">
        <v>1550</v>
      </c>
      <c r="E95" s="36">
        <v>3</v>
      </c>
      <c r="F95" s="36" t="s">
        <v>177</v>
      </c>
      <c r="G95" s="37">
        <v>2</v>
      </c>
      <c r="H95" s="37" t="s">
        <v>177</v>
      </c>
      <c r="I95" s="80" t="s">
        <v>218</v>
      </c>
      <c r="J95" s="79" t="s">
        <v>224</v>
      </c>
      <c r="K95" s="57"/>
      <c r="L95" s="41" t="s">
        <v>172</v>
      </c>
      <c r="M95" s="5"/>
      <c r="N95" s="43" t="s">
        <v>172</v>
      </c>
      <c r="O95" s="55"/>
      <c r="P95" s="44" t="s">
        <v>172</v>
      </c>
      <c r="Q95" s="45"/>
      <c r="R95" s="47" t="s">
        <v>172</v>
      </c>
      <c r="S95" s="48"/>
      <c r="T95" s="56" t="s">
        <v>172</v>
      </c>
      <c r="U95" s="9"/>
      <c r="V95" s="49" t="s">
        <v>172</v>
      </c>
    </row>
    <row r="96" spans="2:22" ht="14.25" customHeight="1">
      <c r="B96" s="94"/>
      <c r="C96" s="53" t="str">
        <f>HYPERLINK("https://cn.classic.wowhead.com/item=18203","艾斯卡達爾的右爪")</f>
        <v>艾斯卡達爾的右爪</v>
      </c>
      <c r="D96" s="53"/>
      <c r="E96" s="36">
        <v>1</v>
      </c>
      <c r="F96" s="36" t="s">
        <v>137</v>
      </c>
      <c r="G96" s="37">
        <v>1</v>
      </c>
      <c r="H96" s="37" t="s">
        <v>177</v>
      </c>
      <c r="I96" s="39"/>
      <c r="J96" s="40" t="s">
        <v>172</v>
      </c>
      <c r="K96" s="57"/>
      <c r="L96" s="41" t="s">
        <v>172</v>
      </c>
      <c r="M96" s="5"/>
      <c r="N96" s="43" t="s">
        <v>172</v>
      </c>
      <c r="O96" s="55"/>
      <c r="P96" s="44" t="s">
        <v>172</v>
      </c>
      <c r="Q96" s="45"/>
      <c r="R96" s="47" t="s">
        <v>172</v>
      </c>
      <c r="S96" s="48"/>
      <c r="T96" s="56" t="s">
        <v>172</v>
      </c>
      <c r="U96" s="9"/>
      <c r="V96" s="49" t="s">
        <v>172</v>
      </c>
    </row>
    <row r="97" spans="1:26" ht="14.25" customHeight="1">
      <c r="B97" s="94"/>
      <c r="C97" s="53" t="str">
        <f>HYPERLINK("https://cn.classic.wowhead.com/item=17073","震地者")</f>
        <v>震地者</v>
      </c>
      <c r="D97" s="53"/>
      <c r="E97" s="36">
        <v>2</v>
      </c>
      <c r="F97" s="36" t="s">
        <v>177</v>
      </c>
      <c r="G97" s="37">
        <v>0</v>
      </c>
      <c r="H97" s="37" t="s">
        <v>188</v>
      </c>
      <c r="I97" s="39"/>
      <c r="J97" s="40" t="s">
        <v>172</v>
      </c>
      <c r="K97" s="57"/>
      <c r="L97" s="41" t="s">
        <v>172</v>
      </c>
      <c r="M97" s="5"/>
      <c r="N97" s="43" t="s">
        <v>172</v>
      </c>
      <c r="O97" s="55"/>
      <c r="P97" s="44" t="s">
        <v>172</v>
      </c>
      <c r="Q97" s="45"/>
      <c r="R97" s="47" t="s">
        <v>172</v>
      </c>
      <c r="S97" s="56">
        <v>1</v>
      </c>
      <c r="T97" s="48" t="s">
        <v>177</v>
      </c>
      <c r="U97" s="9"/>
      <c r="V97" s="49" t="s">
        <v>172</v>
      </c>
    </row>
    <row r="98" spans="1:26" ht="14.25" customHeight="1">
      <c r="B98" s="94"/>
      <c r="C98" s="53" t="str">
        <f>HYPERLINK("https://cn.classic.wowhead.com/item=18822","黑曜石之刃")</f>
        <v>黑曜石之刃</v>
      </c>
      <c r="D98" s="53"/>
      <c r="E98" s="36">
        <v>1</v>
      </c>
      <c r="F98" s="36" t="s">
        <v>177</v>
      </c>
      <c r="G98" s="37">
        <v>0</v>
      </c>
      <c r="H98" s="37" t="s">
        <v>188</v>
      </c>
      <c r="I98" s="39"/>
      <c r="J98" s="40" t="s">
        <v>172</v>
      </c>
      <c r="K98" s="57"/>
      <c r="L98" s="41" t="s">
        <v>172</v>
      </c>
      <c r="M98" s="5"/>
      <c r="N98" s="43" t="s">
        <v>172</v>
      </c>
      <c r="O98" s="55"/>
      <c r="P98" s="44" t="s">
        <v>172</v>
      </c>
      <c r="Q98" s="45"/>
      <c r="R98" s="47" t="s">
        <v>172</v>
      </c>
      <c r="S98" s="48"/>
      <c r="T98" s="56" t="s">
        <v>172</v>
      </c>
      <c r="U98" s="9"/>
      <c r="V98" s="49" t="s">
        <v>172</v>
      </c>
    </row>
    <row r="99" spans="1:26" ht="14.25" customHeight="1">
      <c r="B99" s="94"/>
      <c r="C99" s="53" t="str">
        <f>HYPERLINK("https://cn.classic.wowhead.com/item=17074","暗影之擊")</f>
        <v>暗影之擊</v>
      </c>
      <c r="D99" s="53"/>
      <c r="E99" s="36">
        <v>2</v>
      </c>
      <c r="F99" s="36" t="s">
        <v>177</v>
      </c>
      <c r="G99" s="37">
        <v>1</v>
      </c>
      <c r="H99" s="37" t="s">
        <v>177</v>
      </c>
      <c r="I99" s="39"/>
      <c r="J99" s="40" t="s">
        <v>172</v>
      </c>
      <c r="K99" s="57"/>
      <c r="L99" s="41" t="s">
        <v>172</v>
      </c>
      <c r="M99" s="5"/>
      <c r="N99" s="43" t="s">
        <v>172</v>
      </c>
      <c r="O99" s="55"/>
      <c r="P99" s="44" t="s">
        <v>172</v>
      </c>
      <c r="Q99" s="45"/>
      <c r="R99" s="47" t="s">
        <v>172</v>
      </c>
      <c r="S99" s="48"/>
      <c r="T99" s="56" t="s">
        <v>172</v>
      </c>
      <c r="U99" s="9"/>
      <c r="V99" s="49" t="s">
        <v>172</v>
      </c>
    </row>
    <row r="100" spans="1:26" ht="14.25" customHeight="1">
      <c r="B100" s="94"/>
      <c r="C100" s="53" t="str">
        <f>HYPERLINK("https://cn.classic.wowhead.com/item=17104","脊骨收割者")</f>
        <v>脊骨收割者</v>
      </c>
      <c r="D100" s="53"/>
      <c r="E100" s="36">
        <v>2</v>
      </c>
      <c r="F100" s="36" t="s">
        <v>177</v>
      </c>
      <c r="G100" s="37">
        <v>0</v>
      </c>
      <c r="H100" s="37" t="s">
        <v>188</v>
      </c>
      <c r="I100" s="39"/>
      <c r="J100" s="40" t="s">
        <v>172</v>
      </c>
      <c r="K100" s="57"/>
      <c r="L100" s="41" t="s">
        <v>172</v>
      </c>
      <c r="M100" s="5"/>
      <c r="N100" s="43" t="s">
        <v>172</v>
      </c>
      <c r="O100" s="55"/>
      <c r="P100" s="44" t="s">
        <v>172</v>
      </c>
      <c r="Q100" s="45"/>
      <c r="R100" s="47" t="s">
        <v>172</v>
      </c>
      <c r="S100" s="56">
        <v>1</v>
      </c>
      <c r="T100" s="48" t="s">
        <v>177</v>
      </c>
      <c r="U100" s="9"/>
      <c r="V100" s="49" t="s">
        <v>172</v>
      </c>
    </row>
    <row r="101" spans="1:26" ht="14.25" customHeight="1">
      <c r="B101" s="92"/>
      <c r="C101" s="53" t="str">
        <f>HYPERLINK("https://cn.classic.wowhead.com/item=17076","削骨之刃")</f>
        <v>削骨之刃</v>
      </c>
      <c r="D101" s="54">
        <v>1550</v>
      </c>
      <c r="E101" s="36">
        <v>1</v>
      </c>
      <c r="F101" s="36" t="s">
        <v>177</v>
      </c>
      <c r="G101" s="37">
        <v>0</v>
      </c>
      <c r="H101" s="37" t="s">
        <v>128</v>
      </c>
      <c r="I101" s="39"/>
      <c r="J101" s="40" t="s">
        <v>172</v>
      </c>
      <c r="K101" s="57"/>
      <c r="L101" s="41" t="s">
        <v>172</v>
      </c>
      <c r="M101" s="5"/>
      <c r="N101" s="43" t="s">
        <v>172</v>
      </c>
      <c r="O101" s="55"/>
      <c r="P101" s="44" t="s">
        <v>172</v>
      </c>
      <c r="Q101" s="45"/>
      <c r="R101" s="47" t="s">
        <v>172</v>
      </c>
      <c r="S101" s="48"/>
      <c r="T101" s="56" t="s">
        <v>172</v>
      </c>
      <c r="U101" s="9"/>
      <c r="V101" s="49" t="s">
        <v>172</v>
      </c>
    </row>
    <row r="102" spans="1:26" ht="14.25" customHeight="1">
      <c r="B102" s="119" t="s">
        <v>162</v>
      </c>
      <c r="C102" s="53" t="str">
        <f>HYPERLINK("https://cn.classic.wowhead.com/item=17077","赤紅震盪者")</f>
        <v>赤紅震盪者</v>
      </c>
      <c r="D102" s="53"/>
      <c r="E102" s="35"/>
      <c r="F102" s="36" t="s">
        <v>172</v>
      </c>
      <c r="G102" s="38"/>
      <c r="H102" s="37" t="s">
        <v>172</v>
      </c>
      <c r="I102" s="39"/>
      <c r="J102" s="40" t="s">
        <v>172</v>
      </c>
      <c r="K102" s="57"/>
      <c r="L102" s="41" t="s">
        <v>172</v>
      </c>
      <c r="M102" s="61"/>
      <c r="N102" s="5" t="s">
        <v>177</v>
      </c>
      <c r="O102" s="66"/>
      <c r="P102" s="44" t="s">
        <v>177</v>
      </c>
      <c r="Q102" s="45"/>
      <c r="R102" s="47" t="s">
        <v>177</v>
      </c>
      <c r="S102" s="48"/>
      <c r="T102" s="56" t="s">
        <v>172</v>
      </c>
      <c r="U102" s="9"/>
      <c r="V102" s="49" t="s">
        <v>172</v>
      </c>
    </row>
    <row r="103" spans="1:26" ht="14.25" customHeight="1">
      <c r="B103" s="94"/>
      <c r="C103" s="53" t="str">
        <f>HYPERLINK("https://cn.classic.wowhead.com/item=17069","速射強弓")</f>
        <v>速射強弓</v>
      </c>
      <c r="D103" s="53"/>
      <c r="E103" s="36">
        <v>1</v>
      </c>
      <c r="F103" s="36" t="s">
        <v>177</v>
      </c>
      <c r="G103" s="37">
        <v>0</v>
      </c>
      <c r="H103" s="37" t="s">
        <v>128</v>
      </c>
      <c r="I103" s="40">
        <v>0</v>
      </c>
      <c r="J103" s="40" t="s">
        <v>128</v>
      </c>
      <c r="K103" s="41"/>
      <c r="L103" s="41" t="s">
        <v>172</v>
      </c>
      <c r="M103" s="5"/>
      <c r="N103" s="43" t="s">
        <v>172</v>
      </c>
      <c r="O103" s="55"/>
      <c r="P103" s="44" t="s">
        <v>172</v>
      </c>
      <c r="Q103" s="45"/>
      <c r="R103" s="47" t="s">
        <v>172</v>
      </c>
      <c r="S103" s="48"/>
      <c r="T103" s="56" t="s">
        <v>172</v>
      </c>
      <c r="U103" s="9"/>
      <c r="V103" s="49" t="s">
        <v>172</v>
      </c>
    </row>
    <row r="104" spans="1:26" ht="14.25" customHeight="1">
      <c r="B104" s="92"/>
      <c r="C104" s="53" t="str">
        <f>HYPERLINK("https://cn.classic.wowhead.com/item=17072","爆擊獵槍")</f>
        <v>爆擊獵槍</v>
      </c>
      <c r="D104" s="53"/>
      <c r="E104" s="35"/>
      <c r="F104" s="36" t="s">
        <v>172</v>
      </c>
      <c r="G104" s="38"/>
      <c r="H104" s="37" t="s">
        <v>172</v>
      </c>
      <c r="I104" s="40">
        <v>0</v>
      </c>
      <c r="J104" s="40" t="s">
        <v>137</v>
      </c>
      <c r="K104" s="41">
        <v>1</v>
      </c>
      <c r="L104" s="41" t="s">
        <v>137</v>
      </c>
      <c r="M104" s="5"/>
      <c r="N104" s="43" t="s">
        <v>172</v>
      </c>
      <c r="O104" s="55"/>
      <c r="P104" s="44" t="s">
        <v>172</v>
      </c>
      <c r="Q104" s="45"/>
      <c r="R104" s="47" t="s">
        <v>172</v>
      </c>
      <c r="S104" s="48"/>
      <c r="T104" s="56" t="s">
        <v>172</v>
      </c>
      <c r="U104" s="9"/>
      <c r="V104" s="49" t="s">
        <v>172</v>
      </c>
    </row>
    <row r="105" spans="1:26" ht="16.5" customHeight="1">
      <c r="B105" s="120" t="s">
        <v>7</v>
      </c>
      <c r="C105" s="101" t="s">
        <v>3</v>
      </c>
      <c r="D105" s="107" t="s">
        <v>103</v>
      </c>
      <c r="E105" s="106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03"/>
    </row>
    <row r="106" spans="1:26" ht="16.5" customHeight="1">
      <c r="B106" s="92"/>
      <c r="C106" s="92"/>
      <c r="D106" s="92"/>
      <c r="E106" s="104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05"/>
    </row>
    <row r="107" spans="1:26" ht="14.25" customHeight="1">
      <c r="B107" s="11" t="s">
        <v>10</v>
      </c>
      <c r="C107" s="43" t="s">
        <v>21</v>
      </c>
      <c r="D107" s="43"/>
      <c r="E107" s="36">
        <v>0</v>
      </c>
      <c r="F107" s="67" t="s">
        <v>128</v>
      </c>
      <c r="G107" s="37">
        <v>1</v>
      </c>
      <c r="H107" s="37" t="s">
        <v>132</v>
      </c>
      <c r="I107" s="39"/>
      <c r="J107" s="40" t="s">
        <v>128</v>
      </c>
      <c r="K107" s="41">
        <v>0</v>
      </c>
      <c r="L107" s="41" t="s">
        <v>128</v>
      </c>
      <c r="M107" s="5"/>
      <c r="N107" s="5" t="s">
        <v>128</v>
      </c>
      <c r="O107" s="55"/>
      <c r="P107" s="44" t="s">
        <v>128</v>
      </c>
      <c r="Q107" s="45"/>
      <c r="R107" s="47" t="s">
        <v>128</v>
      </c>
      <c r="S107" s="48"/>
      <c r="T107" s="56" t="s">
        <v>128</v>
      </c>
      <c r="U107" s="9"/>
      <c r="V107" s="9" t="s">
        <v>128</v>
      </c>
    </row>
    <row r="108" spans="1:26" ht="14.25" customHeight="1">
      <c r="B108" s="68" t="s">
        <v>171</v>
      </c>
      <c r="C108" s="53" t="str">
        <f>HYPERLINK("https://cn.classic.wowhead.com/item=18705","成年黑龍的肌腱")</f>
        <v>成年黑龍的肌腱</v>
      </c>
      <c r="D108" s="54">
        <v>1550</v>
      </c>
      <c r="E108" s="35"/>
      <c r="F108" s="36" t="s">
        <v>172</v>
      </c>
      <c r="G108" s="38"/>
      <c r="H108" s="37" t="s">
        <v>172</v>
      </c>
      <c r="I108" s="39"/>
      <c r="J108" s="40" t="s">
        <v>172</v>
      </c>
      <c r="K108" s="41">
        <v>0</v>
      </c>
      <c r="L108" s="41" t="s">
        <v>173</v>
      </c>
      <c r="M108" s="5"/>
      <c r="N108" s="43" t="s">
        <v>172</v>
      </c>
      <c r="O108" s="55"/>
      <c r="P108" s="44" t="s">
        <v>172</v>
      </c>
      <c r="Q108" s="45"/>
      <c r="R108" s="47" t="s">
        <v>172</v>
      </c>
      <c r="S108" s="48"/>
      <c r="T108" s="56" t="s">
        <v>172</v>
      </c>
      <c r="U108" s="9"/>
      <c r="V108" s="49" t="s">
        <v>172</v>
      </c>
    </row>
    <row r="109" spans="1:26" ht="14.25" customHeight="1">
      <c r="A109" s="4"/>
      <c r="B109" s="69" t="s">
        <v>189</v>
      </c>
      <c r="C109" s="53" t="str">
        <f>HYPERLINK("https://cn.classic.wowhead.com/item=18423","奧妮克希亞的頭顱")</f>
        <v>奧妮克希亞的頭顱</v>
      </c>
      <c r="D109" s="53"/>
      <c r="E109" s="35">
        <v>0</v>
      </c>
      <c r="F109" s="36" t="s">
        <v>128</v>
      </c>
      <c r="G109" s="38">
        <v>1</v>
      </c>
      <c r="H109" s="70" t="s">
        <v>128</v>
      </c>
      <c r="I109" s="39">
        <v>1</v>
      </c>
      <c r="J109" s="40" t="s">
        <v>128</v>
      </c>
      <c r="K109" s="57">
        <v>1</v>
      </c>
      <c r="L109" s="41" t="s">
        <v>137</v>
      </c>
      <c r="M109" s="5"/>
      <c r="N109" s="5" t="s">
        <v>177</v>
      </c>
      <c r="O109" s="55">
        <v>1</v>
      </c>
      <c r="P109" s="44" t="s">
        <v>137</v>
      </c>
      <c r="Q109" s="45">
        <v>1</v>
      </c>
      <c r="R109" s="47" t="s">
        <v>137</v>
      </c>
      <c r="S109" s="48"/>
      <c r="T109" s="48" t="s">
        <v>177</v>
      </c>
      <c r="U109" s="9"/>
      <c r="V109" s="9" t="s">
        <v>177</v>
      </c>
      <c r="W109" s="4"/>
      <c r="X109" s="4"/>
      <c r="Y109" s="4"/>
      <c r="Z109" s="4"/>
    </row>
    <row r="110" spans="1:26" ht="14.25" customHeight="1">
      <c r="B110" s="91" t="s">
        <v>52</v>
      </c>
      <c r="C110" s="53" t="str">
        <f>HYPERLINK("https://cn.classic.wowhead.com/item=18205","艾斯卡達爾的項圈")</f>
        <v>艾斯卡達爾的項圈</v>
      </c>
      <c r="D110" s="53"/>
      <c r="E110" s="36">
        <v>1</v>
      </c>
      <c r="F110" s="36" t="s">
        <v>177</v>
      </c>
      <c r="G110" s="37">
        <v>1</v>
      </c>
      <c r="H110" s="37" t="s">
        <v>177</v>
      </c>
      <c r="I110" s="40">
        <v>1</v>
      </c>
      <c r="J110" s="40" t="s">
        <v>177</v>
      </c>
      <c r="K110" s="57"/>
      <c r="L110" s="41" t="s">
        <v>172</v>
      </c>
      <c r="M110" s="5"/>
      <c r="N110" s="43" t="s">
        <v>172</v>
      </c>
      <c r="O110" s="55"/>
      <c r="P110" s="44" t="s">
        <v>172</v>
      </c>
      <c r="Q110" s="45"/>
      <c r="R110" s="47" t="s">
        <v>172</v>
      </c>
      <c r="S110" s="48"/>
      <c r="T110" s="56" t="s">
        <v>172</v>
      </c>
      <c r="U110" s="9"/>
      <c r="V110" s="9" t="s">
        <v>177</v>
      </c>
    </row>
    <row r="111" spans="1:26" ht="14.25" customHeight="1">
      <c r="B111" s="94"/>
      <c r="C111" s="53" t="str">
        <f>HYPERLINK("https://cn.classic.wowhead.com/item=17078","薩菲隆斗篷")</f>
        <v>薩菲隆斗篷</v>
      </c>
      <c r="D111" s="53"/>
      <c r="E111" s="35"/>
      <c r="F111" s="67" t="s">
        <v>172</v>
      </c>
      <c r="G111" s="38"/>
      <c r="H111" s="37" t="s">
        <v>172</v>
      </c>
      <c r="I111" s="39"/>
      <c r="J111" s="40" t="s">
        <v>172</v>
      </c>
      <c r="K111" s="57"/>
      <c r="L111" s="41" t="s">
        <v>172</v>
      </c>
      <c r="M111" s="61"/>
      <c r="N111" s="43" t="s">
        <v>177</v>
      </c>
      <c r="O111" s="44">
        <v>0</v>
      </c>
      <c r="P111" s="44" t="s">
        <v>190</v>
      </c>
      <c r="Q111" s="47">
        <v>0</v>
      </c>
      <c r="R111" s="47" t="s">
        <v>137</v>
      </c>
      <c r="S111" s="48"/>
      <c r="T111" s="48" t="s">
        <v>177</v>
      </c>
      <c r="U111" s="9"/>
      <c r="V111" s="9" t="s">
        <v>177</v>
      </c>
    </row>
    <row r="112" spans="1:26" ht="14.25" customHeight="1">
      <c r="B112" s="94"/>
      <c r="C112" s="53" t="str">
        <f>HYPERLINK("https://cn.classic.wowhead.com/item=18813","禁錮之戒")</f>
        <v>禁錮之戒</v>
      </c>
      <c r="D112" s="53"/>
      <c r="E112" s="36">
        <v>0</v>
      </c>
      <c r="F112" s="36" t="s">
        <v>128</v>
      </c>
      <c r="G112" s="37">
        <v>1</v>
      </c>
      <c r="H112" s="37" t="s">
        <v>177</v>
      </c>
      <c r="I112" s="39"/>
      <c r="J112" s="40" t="s">
        <v>172</v>
      </c>
      <c r="K112" s="57"/>
      <c r="L112" s="41" t="s">
        <v>172</v>
      </c>
      <c r="M112" s="5"/>
      <c r="N112" s="43" t="s">
        <v>172</v>
      </c>
      <c r="O112" s="55"/>
      <c r="P112" s="44" t="s">
        <v>172</v>
      </c>
      <c r="Q112" s="45"/>
      <c r="R112" s="47" t="s">
        <v>172</v>
      </c>
      <c r="S112" s="48"/>
      <c r="T112" s="56" t="s">
        <v>172</v>
      </c>
      <c r="U112" s="9"/>
      <c r="V112" s="9" t="s">
        <v>177</v>
      </c>
    </row>
    <row r="113" spans="2:22" ht="14.25" customHeight="1">
      <c r="B113" s="94"/>
      <c r="C113" s="53" t="str">
        <f>HYPERLINK("https://cn.classic.wowhead.com/item=17064","龍鱗碎片")</f>
        <v>龍鱗碎片</v>
      </c>
      <c r="D113" s="54">
        <v>1550</v>
      </c>
      <c r="E113" s="35"/>
      <c r="F113" s="36" t="s">
        <v>172</v>
      </c>
      <c r="G113" s="38"/>
      <c r="H113" s="37" t="s">
        <v>172</v>
      </c>
      <c r="I113" s="39"/>
      <c r="J113" s="40" t="s">
        <v>172</v>
      </c>
      <c r="K113" s="57"/>
      <c r="L113" s="41" t="s">
        <v>172</v>
      </c>
      <c r="M113" s="5"/>
      <c r="N113" s="5" t="s">
        <v>128</v>
      </c>
      <c r="O113" s="55"/>
      <c r="P113" s="44" t="s">
        <v>172</v>
      </c>
      <c r="Q113" s="45"/>
      <c r="R113" s="47" t="s">
        <v>172</v>
      </c>
      <c r="S113" s="48"/>
      <c r="T113" s="56" t="s">
        <v>128</v>
      </c>
      <c r="U113" s="9"/>
      <c r="V113" s="49" t="s">
        <v>137</v>
      </c>
    </row>
    <row r="114" spans="2:22" ht="14.25" customHeight="1">
      <c r="B114" s="94"/>
      <c r="C114" s="53" t="str">
        <f>HYPERLINK("https://cn.classic.wowhead.com/item=17067","上古角石魔典")</f>
        <v>上古角石魔典</v>
      </c>
      <c r="D114" s="53"/>
      <c r="E114" s="35"/>
      <c r="F114" s="36" t="s">
        <v>172</v>
      </c>
      <c r="G114" s="38"/>
      <c r="H114" s="37" t="s">
        <v>172</v>
      </c>
      <c r="I114" s="40"/>
      <c r="J114" s="40" t="s">
        <v>177</v>
      </c>
      <c r="K114" s="57"/>
      <c r="L114" s="41" t="s">
        <v>172</v>
      </c>
      <c r="M114" s="61"/>
      <c r="N114" s="43" t="s">
        <v>177</v>
      </c>
      <c r="O114" s="55"/>
      <c r="P114" s="44" t="s">
        <v>177</v>
      </c>
      <c r="Q114" s="45"/>
      <c r="R114" s="47" t="s">
        <v>177</v>
      </c>
      <c r="S114" s="48"/>
      <c r="T114" s="56" t="s">
        <v>172</v>
      </c>
      <c r="U114" s="9"/>
      <c r="V114" s="9" t="s">
        <v>177</v>
      </c>
    </row>
    <row r="115" spans="2:22" ht="27">
      <c r="B115" s="94"/>
      <c r="C115" s="53" t="str">
        <f>HYPERLINK("https://cn.classic.wowhead.com/item=17068","死亡召喚者")</f>
        <v>死亡召喚者</v>
      </c>
      <c r="D115" s="53"/>
      <c r="E115" s="36">
        <v>2</v>
      </c>
      <c r="F115" s="36" t="s">
        <v>177</v>
      </c>
      <c r="G115" s="82" t="s">
        <v>225</v>
      </c>
      <c r="H115" s="82" t="s">
        <v>222</v>
      </c>
      <c r="I115" s="39"/>
      <c r="J115" s="40" t="s">
        <v>172</v>
      </c>
      <c r="K115" s="57"/>
      <c r="L115" s="41" t="s">
        <v>172</v>
      </c>
      <c r="M115" s="5"/>
      <c r="N115" s="43" t="s">
        <v>172</v>
      </c>
      <c r="O115" s="55"/>
      <c r="P115" s="44" t="s">
        <v>172</v>
      </c>
      <c r="Q115" s="45"/>
      <c r="R115" s="47" t="s">
        <v>172</v>
      </c>
      <c r="S115" s="48"/>
      <c r="T115" s="56" t="s">
        <v>172</v>
      </c>
      <c r="U115" s="9"/>
      <c r="V115" s="49" t="s">
        <v>172</v>
      </c>
    </row>
    <row r="116" spans="2:22" ht="27">
      <c r="B116" s="92"/>
      <c r="C116" s="53" t="str">
        <f>HYPERLINK("https://cn.classic.wowhead.com/item=17075","放血者維斯卡格")</f>
        <v>放血者維斯卡格</v>
      </c>
      <c r="D116" s="54">
        <v>1550</v>
      </c>
      <c r="E116" s="36">
        <v>4</v>
      </c>
      <c r="F116" s="36" t="s">
        <v>177</v>
      </c>
      <c r="G116" s="82" t="s">
        <v>227</v>
      </c>
      <c r="H116" s="82" t="s">
        <v>226</v>
      </c>
      <c r="I116" s="80" t="s">
        <v>229</v>
      </c>
      <c r="J116" s="79" t="s">
        <v>228</v>
      </c>
      <c r="K116" s="57"/>
      <c r="L116" s="41" t="s">
        <v>172</v>
      </c>
      <c r="M116" s="5"/>
      <c r="N116" s="43" t="s">
        <v>172</v>
      </c>
      <c r="O116" s="55"/>
      <c r="P116" s="44" t="s">
        <v>172</v>
      </c>
      <c r="Q116" s="45"/>
      <c r="R116" s="47" t="s">
        <v>172</v>
      </c>
      <c r="S116" s="48"/>
      <c r="T116" s="56" t="s">
        <v>172</v>
      </c>
      <c r="U116" s="9"/>
      <c r="V116" s="49" t="s">
        <v>172</v>
      </c>
    </row>
    <row r="117" spans="2:22" ht="16.5">
      <c r="D117" s="63" t="s">
        <v>191</v>
      </c>
      <c r="E117" s="3"/>
      <c r="F117" s="3"/>
      <c r="G117" s="111" t="s">
        <v>192</v>
      </c>
      <c r="H117" s="110"/>
      <c r="I117" s="3"/>
      <c r="J117" s="71" t="s">
        <v>193</v>
      </c>
      <c r="K117" s="109" t="s">
        <v>194</v>
      </c>
      <c r="L117" s="110"/>
      <c r="M117" s="116" t="s">
        <v>195</v>
      </c>
      <c r="N117" s="110"/>
      <c r="O117" s="109" t="s">
        <v>196</v>
      </c>
      <c r="P117" s="110"/>
      <c r="Q117" s="114" t="s">
        <v>197</v>
      </c>
      <c r="R117" s="110"/>
      <c r="S117" s="3"/>
      <c r="T117" s="3"/>
      <c r="U117" s="109" t="s">
        <v>198</v>
      </c>
      <c r="V117" s="110"/>
    </row>
    <row r="118" spans="2:22" ht="14.25" customHeight="1">
      <c r="D118" s="72" t="s">
        <v>199</v>
      </c>
      <c r="E118" s="3"/>
      <c r="F118" s="3"/>
      <c r="G118" s="3"/>
      <c r="H118" s="3"/>
      <c r="I118" s="3"/>
      <c r="J118" s="71" t="s">
        <v>200</v>
      </c>
      <c r="K118" s="109" t="s">
        <v>201</v>
      </c>
      <c r="L118" s="110"/>
      <c r="M118" s="117" t="s">
        <v>202</v>
      </c>
      <c r="N118" s="110"/>
      <c r="O118" s="109" t="s">
        <v>203</v>
      </c>
      <c r="P118" s="110"/>
      <c r="Q118" s="3"/>
      <c r="R118" s="3"/>
      <c r="S118" s="3"/>
      <c r="T118" s="3"/>
      <c r="U118" s="109" t="s">
        <v>204</v>
      </c>
      <c r="V118" s="110"/>
    </row>
    <row r="119" spans="2:22" ht="35.25" customHeight="1">
      <c r="D119" s="73" t="s">
        <v>205</v>
      </c>
      <c r="E119" s="3"/>
      <c r="F119" s="3"/>
      <c r="G119" s="3"/>
      <c r="H119" s="3"/>
      <c r="I119" s="3"/>
      <c r="J119" s="71" t="s">
        <v>206</v>
      </c>
      <c r="K119" s="109" t="s">
        <v>207</v>
      </c>
      <c r="L119" s="110"/>
      <c r="M119" s="116" t="s">
        <v>208</v>
      </c>
      <c r="N119" s="110"/>
      <c r="O119" s="109" t="s">
        <v>209</v>
      </c>
      <c r="P119" s="110"/>
      <c r="Q119" s="3"/>
      <c r="R119" s="3"/>
      <c r="S119" s="3"/>
      <c r="T119" s="3"/>
      <c r="U119" s="3"/>
      <c r="V119" s="3"/>
    </row>
    <row r="120" spans="2:22" ht="14.25" customHeight="1">
      <c r="E120" s="3"/>
      <c r="F120" s="3"/>
      <c r="G120" s="3"/>
      <c r="H120" s="3"/>
      <c r="I120" s="3"/>
      <c r="J120" s="71" t="s">
        <v>210</v>
      </c>
      <c r="K120" s="109" t="s">
        <v>211</v>
      </c>
      <c r="L120" s="110"/>
      <c r="M120" s="121" t="s">
        <v>212</v>
      </c>
      <c r="N120" s="110"/>
      <c r="O120" s="122" t="s">
        <v>213</v>
      </c>
      <c r="P120" s="110"/>
      <c r="Q120" s="3"/>
      <c r="R120" s="3"/>
      <c r="S120" s="3"/>
      <c r="T120" s="3"/>
      <c r="U120" s="3"/>
      <c r="V120" s="3"/>
    </row>
    <row r="121" spans="2:22" ht="14.25" customHeight="1">
      <c r="E121" s="3"/>
      <c r="F121" s="3"/>
      <c r="G121" s="3"/>
      <c r="H121" s="3"/>
      <c r="I121" s="3"/>
      <c r="J121" s="74"/>
      <c r="K121" s="115"/>
      <c r="L121" s="110"/>
      <c r="M121" s="75" t="s">
        <v>214</v>
      </c>
      <c r="N121" s="76"/>
      <c r="O121" s="3"/>
      <c r="P121" s="3"/>
      <c r="Q121" s="3"/>
      <c r="R121" s="3"/>
      <c r="S121" s="3"/>
      <c r="T121" s="3"/>
      <c r="U121" s="3"/>
      <c r="V121" s="3"/>
    </row>
    <row r="122" spans="2:22" ht="14.25" customHeight="1">
      <c r="C122" s="77"/>
      <c r="D122" s="77"/>
      <c r="E122" s="78"/>
      <c r="F122" s="78"/>
      <c r="G122" s="3"/>
      <c r="H122" s="3"/>
      <c r="I122" s="3"/>
      <c r="J122" s="3"/>
      <c r="K122" s="3"/>
      <c r="L122" s="3"/>
      <c r="M122" s="19"/>
      <c r="N122" s="3"/>
      <c r="O122" s="3"/>
      <c r="P122" s="3"/>
      <c r="Q122" s="3"/>
      <c r="R122" s="3"/>
      <c r="S122" s="3"/>
      <c r="T122" s="3"/>
      <c r="U122" s="3"/>
      <c r="V122" s="3"/>
    </row>
    <row r="123" spans="2:22" ht="14.25" customHeight="1"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2:22" ht="14.25" customHeight="1"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2:22" ht="14.25" customHeight="1"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2:22" ht="14.25" customHeight="1"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2:22" ht="14.25" customHeight="1"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2:22" ht="14.25" customHeight="1"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5:22" ht="14.25" customHeight="1"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5:22" ht="14.25" customHeight="1"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5:22" ht="14.25" customHeight="1"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5:22" ht="14.25" customHeight="1"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5:22" ht="14.25" customHeight="1"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5:22" ht="14.25" customHeight="1"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5:22" ht="14.25" customHeight="1"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5:22" ht="14.25" customHeight="1"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5:22" ht="14.25" customHeight="1"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5:22" ht="14.25" customHeight="1"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5:22" ht="14.25" customHeight="1"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5:22" ht="14.25" customHeight="1"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5:22" ht="14.25" customHeight="1"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5:22" ht="14.25" customHeight="1"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5:22" ht="14.25" customHeight="1"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5:22" ht="14.25" customHeight="1"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5:22" ht="14.25" customHeight="1"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5:22" ht="14.25" customHeight="1"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5:22" ht="14.25" customHeight="1"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5:22" ht="14.25" customHeight="1"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5:22" ht="14.25" customHeight="1"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5:22" ht="14.25" customHeight="1"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5:22" ht="14.25" customHeight="1"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5:22" ht="14.25" customHeight="1"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5:22" ht="14.25" customHeight="1"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5:22" ht="14.25" customHeight="1"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5:22" ht="14.25" customHeight="1"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5:22" ht="14.25" customHeight="1"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5:22" ht="14.25" customHeight="1"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5:22" ht="14.25" customHeight="1"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5:22" ht="14.25" customHeight="1"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5:22" ht="14.25" customHeight="1"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5:22" ht="14.25" customHeight="1"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5:22" ht="14.25" customHeight="1"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5:22" ht="14.25" customHeight="1"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5:22" ht="14.25" customHeight="1"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5:22" ht="14.25" customHeight="1"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5:22" ht="14.25" customHeight="1"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5:22" ht="14.25" customHeight="1"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5:22" ht="14.25" customHeight="1"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5:22" ht="14.25" customHeight="1"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5:22" ht="14.25" customHeight="1"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5:22" ht="14.25" customHeight="1"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5:22" ht="14.25" customHeight="1"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5:22" ht="14.25" customHeight="1"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5:22" ht="14.25" customHeight="1"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5:22" ht="14.25" customHeight="1"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5:22" ht="14.25" customHeight="1"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5:22" ht="14.25" customHeight="1"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5:22" ht="14.25" customHeight="1"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5:22" ht="14.25" customHeight="1"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5:22" ht="14.25" customHeight="1"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5:22" ht="14.25" customHeight="1"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5:22" ht="14.25" customHeight="1"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5:22" ht="14.25" customHeight="1"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5:22" ht="14.25" customHeight="1"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5:22" ht="14.25" customHeight="1"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5:22" ht="14.25" customHeight="1"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5:22" ht="14.25" customHeight="1"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5:22" ht="14.25" customHeight="1"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5:22" ht="14.25" customHeight="1"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5:22" ht="14.25" customHeight="1"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5:22" ht="14.25" customHeight="1"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5:22" ht="14.25" customHeight="1"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5:22" ht="14.25" customHeight="1"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5:22" ht="14.25" customHeight="1"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5:22" ht="14.25" customHeight="1"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5:22" ht="14.25" customHeight="1"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5:22" ht="14.25" customHeight="1"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5:22" ht="14.25" customHeight="1"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5:22" ht="14.25" customHeight="1"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5:22" ht="14.25" customHeight="1"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5:22" ht="14.25" customHeight="1"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5:22" ht="14.25" customHeight="1"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5:22" ht="14.25" customHeight="1"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5:22" ht="14.25" customHeight="1"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5:22" ht="14.25" customHeight="1"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5:22" ht="14.25" customHeight="1"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5:22" ht="14.25" customHeight="1"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5:22" ht="14.25" customHeight="1"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5:22" ht="14.25" customHeight="1"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5:22" ht="14.25" customHeight="1"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5:22" ht="14.25" customHeight="1"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5:22" ht="14.25" customHeight="1"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5:22" ht="14.25" customHeight="1"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5:22" ht="14.25" customHeight="1"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5:22" ht="14.25" customHeight="1"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5:22" ht="14.25" customHeight="1"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5:22" ht="14.25" customHeight="1"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5:22" ht="14.25" customHeight="1"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5:22" ht="14.25" customHeight="1"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5:22" ht="14.25" customHeight="1"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5:22" ht="14.25" customHeight="1"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5:22" ht="14.25" customHeight="1"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5:22" ht="14.25" customHeight="1"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5:22" ht="14.25" customHeight="1"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5:22" ht="14.25" customHeight="1"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5:22" ht="14.25" customHeight="1"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5:22" ht="14.25" customHeight="1"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5:22" ht="14.25" customHeight="1"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5:22" ht="14.25" customHeight="1"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5:22" ht="14.25" customHeight="1"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5:22" ht="14.25" customHeight="1"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5:22" ht="14.25" customHeight="1"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5:22" ht="14.25" customHeight="1"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5:22" ht="14.25" customHeight="1"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5:22" ht="14.25" customHeight="1"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5:22" ht="14.25" customHeight="1"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5:22" ht="14.25" customHeight="1"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5:22" ht="14.25" customHeight="1"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5:22" ht="14.25" customHeight="1"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5:22" ht="14.25" customHeight="1"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5:22" ht="14.25" customHeight="1"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5:22" ht="14.25" customHeight="1"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5:22" ht="14.25" customHeight="1"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5:22" ht="14.25" customHeight="1"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5:22" ht="14.25" customHeight="1"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5:22" ht="14.25" customHeight="1"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5:22" ht="14.25" customHeight="1"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5:22" ht="14.25" customHeight="1"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5:22" ht="14.25" customHeight="1"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5:22" ht="14.25" customHeight="1"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5:22" ht="14.25" customHeight="1"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5:22" ht="14.25" customHeight="1"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5:22" ht="14.25" customHeight="1"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5:22" ht="14.25" customHeight="1"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5:22" ht="14.25" customHeight="1"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5:22" ht="14.25" customHeight="1"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5:22" ht="14.25" customHeight="1"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5:22" ht="14.25" customHeight="1"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5:22" ht="14.25" customHeight="1"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5:22" ht="14.25" customHeight="1"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5:22" ht="14.25" customHeight="1"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5:22" ht="14.25" customHeight="1"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5:22" ht="14.25" customHeight="1"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5:22" ht="14.25" customHeight="1"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5:22" ht="14.25" customHeight="1"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5:22" ht="14.25" customHeight="1"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5:22" ht="14.25" customHeight="1"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5:22" ht="14.25" customHeight="1"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5:22" ht="14.25" customHeight="1"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5:22" ht="14.25" customHeight="1"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5:22" ht="14.25" customHeight="1"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5:22" ht="14.25" customHeight="1"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5:22" ht="14.25" customHeight="1"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5:22" ht="14.25" customHeight="1"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5:22" ht="14.25" customHeight="1"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5:22" ht="14.25" customHeight="1"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5:22" ht="14.25" customHeight="1"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5:22" ht="14.25" customHeight="1"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5:22" ht="14.25" customHeight="1"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5:22" ht="14.25" customHeight="1"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5:22" ht="14.25" customHeight="1"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5:22" ht="14.25" customHeight="1"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5:22" ht="14.25" customHeight="1"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5:22" ht="14.25" customHeight="1"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5:22" ht="14.25" customHeight="1"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5:22" ht="14.25" customHeight="1"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5:22" ht="14.25" customHeight="1"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5:22" ht="14.25" customHeight="1"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5:22" ht="14.25" customHeight="1"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5:22" ht="14.25" customHeight="1"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5:22" ht="14.25" customHeight="1"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5:22" ht="14.25" customHeight="1"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5:22" ht="14.25" customHeight="1"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5:22" ht="14.25" customHeight="1"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5:22" ht="14.25" customHeight="1"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5:22" ht="14.25" customHeight="1"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5:22" ht="14.25" customHeight="1"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5:22" ht="14.25" customHeight="1"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5:22" ht="14.25" customHeight="1"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5:22" ht="14.25" customHeight="1"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5:22" ht="14.25" customHeight="1"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5:22" ht="14.25" customHeight="1"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5:22" ht="14.25" customHeight="1"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5:22" ht="14.25" customHeight="1"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5:22" ht="14.25" customHeight="1"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5:22" ht="14.25" customHeight="1"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5:22" ht="14.25" customHeight="1"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5:22" ht="14.25" customHeight="1"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5:22" ht="14.25" customHeight="1"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5:22" ht="14.25" customHeight="1"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5:22" ht="14.25" customHeight="1"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5:22" ht="14.25" customHeight="1"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5:22" ht="14.25" customHeight="1"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5:22" ht="14.25" customHeight="1"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5:22" ht="14.25" customHeight="1"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5:22" ht="14.25" customHeight="1"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5:22" ht="14.25" customHeight="1"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5:22" ht="14.25" customHeight="1"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5:22" ht="14.25" customHeight="1"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5:22" ht="14.25" customHeight="1"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5:22" ht="14.25" customHeight="1"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5:22" ht="14.25" customHeight="1"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5:22" ht="14.25" customHeight="1"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5:22" ht="14.25" customHeight="1"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5:22" ht="14.25" customHeight="1"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5:22" ht="14.25" customHeight="1"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5:22" ht="14.25" customHeight="1"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5:22" ht="14.25" customHeight="1"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5:22" ht="14.25" customHeight="1"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5:22" ht="14.25" customHeight="1"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5:22" ht="14.25" customHeight="1"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5:22" ht="14.25" customHeight="1"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5:22" ht="14.25" customHeight="1"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5:22" ht="14.25" customHeight="1"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5:22" ht="14.25" customHeight="1"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5:22" ht="14.25" customHeight="1"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5:22" ht="14.25" customHeight="1"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5:22" ht="14.25" customHeight="1"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5:22" ht="14.25" customHeight="1"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5:22" ht="14.25" customHeight="1"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5:22" ht="14.25" customHeight="1"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5:22" ht="14.25" customHeight="1"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5:22" ht="14.25" customHeight="1"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5:22" ht="14.25" customHeight="1"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5:22" ht="14.25" customHeight="1"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5:22" ht="14.25" customHeight="1"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5:22" ht="14.25" customHeight="1"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5:22" ht="14.25" customHeight="1"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5:22" ht="14.25" customHeight="1"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5:22" ht="14.25" customHeight="1"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5:22" ht="14.25" customHeight="1"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5:22" ht="14.25" customHeight="1"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5:22" ht="14.25" customHeight="1"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5:22" ht="14.25" customHeight="1"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5:22" ht="14.25" customHeight="1"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5:22" ht="14.25" customHeight="1"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5:22" ht="14.25" customHeight="1"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5:22" ht="14.25" customHeight="1"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5:22" ht="14.25" customHeight="1"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5:22" ht="14.25" customHeight="1"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5:22" ht="14.25" customHeight="1"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5:22" ht="14.25" customHeight="1"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5:22" ht="14.25" customHeight="1"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5:22" ht="14.25" customHeight="1"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5:22" ht="14.25" customHeight="1"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5:22" ht="14.25" customHeight="1"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5:22" ht="14.25" customHeight="1"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5:22" ht="14.25" customHeight="1"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5:22" ht="14.25" customHeight="1"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5:22" ht="14.25" customHeight="1"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5:22" ht="14.25" customHeight="1"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5:22" ht="14.25" customHeight="1"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5:22" ht="14.25" customHeight="1"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5:22" ht="14.25" customHeight="1"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5:22" ht="14.25" customHeight="1"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5:22" ht="14.25" customHeight="1"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5:22" ht="14.25" customHeight="1"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5:22" ht="14.25" customHeight="1"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5:22" ht="14.25" customHeight="1"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5:22" ht="14.25" customHeight="1"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5:22" ht="14.25" customHeight="1"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5:22" ht="14.25" customHeight="1"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5:22" ht="14.25" customHeight="1"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5:22" ht="14.25" customHeight="1"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5:22" ht="14.25" customHeight="1"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5:22" ht="14.25" customHeight="1"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5:22" ht="14.25" customHeight="1"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5:22" ht="14.25" customHeight="1"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5:22" ht="14.25" customHeight="1"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5:22" ht="14.25" customHeight="1"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5:22" ht="14.25" customHeight="1"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5:22" ht="14.25" customHeight="1"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5:22" ht="14.25" customHeight="1"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5:22" ht="14.25" customHeight="1"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5:22" ht="14.25" customHeight="1"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5:22" ht="14.25" customHeight="1"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5:22" ht="14.25" customHeight="1"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5:22" ht="14.25" customHeight="1"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5:22" ht="14.25" customHeight="1"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5:22" ht="14.25" customHeight="1"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5:22" ht="14.25" customHeight="1"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5:22" ht="14.25" customHeight="1"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5:22" ht="14.25" customHeight="1"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5:22" ht="14.25" customHeight="1"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5:22" ht="14.25" customHeight="1"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5:22" ht="14.25" customHeight="1"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5:22" ht="14.25" customHeight="1"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5:22" ht="14.25" customHeight="1"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5:22" ht="14.25" customHeight="1"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5:22" ht="14.25" customHeight="1"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5:22" ht="14.25" customHeight="1"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5:22" ht="14.25" customHeight="1"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5:22" ht="14.25" customHeight="1"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5:22" ht="14.25" customHeight="1"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5:22" ht="14.25" customHeight="1"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5:22" ht="14.25" customHeight="1"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5:22" ht="14.25" customHeight="1"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5:22" ht="14.25" customHeight="1"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5:22" ht="14.25" customHeight="1"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5:22" ht="14.25" customHeight="1"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5:22" ht="14.25" customHeight="1"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5:22" ht="14.25" customHeight="1"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5:22" ht="14.25" customHeight="1"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5:22" ht="14.25" customHeight="1"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5:22" ht="14.25" customHeight="1"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5:22" ht="14.25" customHeight="1"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5:22" ht="14.25" customHeight="1"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5:22" ht="14.25" customHeight="1"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5:22" ht="14.25" customHeight="1"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5:22" ht="14.25" customHeight="1"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5:22" ht="14.25" customHeight="1"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5:22" ht="14.25" customHeight="1"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5:22" ht="14.25" customHeight="1"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5:22" ht="14.25" customHeight="1"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5:22" ht="14.25" customHeight="1"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5:22" ht="14.25" customHeight="1"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5:22" ht="14.25" customHeight="1"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5:22" ht="14.25" customHeight="1"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5:22" ht="14.25" customHeight="1"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5:22" ht="14.25" customHeight="1"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5:22" ht="14.25" customHeight="1"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5:22" ht="14.25" customHeight="1"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5:22" ht="14.25" customHeight="1"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5:22" ht="14.25" customHeight="1"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5:22" ht="14.25" customHeight="1"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5:22" ht="14.25" customHeight="1"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5:22" ht="14.25" customHeight="1"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5:22" ht="14.25" customHeight="1"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5:22" ht="14.25" customHeight="1"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5:22" ht="14.25" customHeight="1"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5:22" ht="14.25" customHeight="1"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5:22" ht="14.25" customHeight="1"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5:22" ht="14.25" customHeight="1"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5:22" ht="14.25" customHeight="1"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5:22" ht="14.25" customHeight="1"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5:22" ht="14.25" customHeight="1"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5:22" ht="14.25" customHeight="1"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5:22" ht="14.25" customHeight="1"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5:22" ht="14.25" customHeight="1"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5:22" ht="14.25" customHeight="1"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5:22" ht="14.25" customHeight="1"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5:22" ht="14.25" customHeight="1"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5:22" ht="14.25" customHeight="1"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5:22" ht="14.25" customHeight="1"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5:22" ht="14.25" customHeight="1"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5:22" ht="14.25" customHeight="1"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5:22" ht="14.25" customHeight="1"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5:22" ht="14.25" customHeight="1"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5:22" ht="14.25" customHeight="1"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5:22" ht="14.25" customHeight="1"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5:22" ht="14.25" customHeight="1"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5:22" ht="14.25" customHeight="1"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5:22" ht="14.25" customHeight="1"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5:22" ht="14.25" customHeight="1"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5:22" ht="14.25" customHeight="1"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5:22" ht="14.25" customHeight="1"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5:22" ht="14.25" customHeight="1"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5:22" ht="14.25" customHeight="1"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5:22" ht="14.25" customHeight="1"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5:22" ht="14.25" customHeight="1"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5:22" ht="14.25" customHeight="1"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5:22" ht="14.25" customHeight="1"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5:22" ht="14.25" customHeight="1"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5:22" ht="14.25" customHeight="1"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5:22" ht="14.25" customHeight="1"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5:22" ht="14.25" customHeight="1"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5:22" ht="14.25" customHeight="1"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5:22" ht="14.25" customHeight="1"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5:22" ht="14.25" customHeight="1"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5:22" ht="14.25" customHeight="1"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5:22" ht="14.25" customHeight="1"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5:22" ht="14.25" customHeight="1"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5:22" ht="14.25" customHeight="1"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5:22" ht="14.25" customHeight="1"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5:22" ht="14.25" customHeight="1"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5:22" ht="14.25" customHeight="1"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5:22" ht="14.25" customHeight="1"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5:22" ht="14.25" customHeight="1"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5:22" ht="14.25" customHeight="1"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5:22" ht="14.25" customHeight="1"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5:22" ht="14.25" customHeight="1"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5:22" ht="14.25" customHeight="1"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5:22" ht="14.25" customHeight="1"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5:22" ht="14.25" customHeight="1"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5:22" ht="14.25" customHeight="1"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5:22" ht="14.25" customHeight="1"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5:22" ht="14.25" customHeight="1"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5:22" ht="14.25" customHeight="1"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5:22" ht="14.25" customHeight="1"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5:22" ht="14.25" customHeight="1"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5:22" ht="14.25" customHeight="1"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5:22" ht="14.25" customHeight="1"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5:22" ht="14.25" customHeight="1"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5:22" ht="14.25" customHeight="1"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5:22" ht="14.25" customHeight="1"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5:22" ht="14.25" customHeight="1"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5:22" ht="14.25" customHeight="1"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5:22" ht="14.25" customHeight="1"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5:22" ht="14.25" customHeight="1"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5:22" ht="14.25" customHeight="1"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5:22" ht="14.25" customHeight="1"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5:22" ht="14.25" customHeight="1"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5:22" ht="14.25" customHeight="1"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5:22" ht="14.25" customHeight="1"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5:22" ht="14.25" customHeight="1"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5:22" ht="14.25" customHeight="1"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5:22" ht="14.25" customHeight="1"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5:22" ht="14.25" customHeight="1"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5:22" ht="14.25" customHeight="1"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5:22" ht="14.25" customHeight="1"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5:22" ht="14.25" customHeight="1"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5:22" ht="14.25" customHeight="1"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5:22" ht="14.25" customHeight="1"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5:22" ht="14.25" customHeight="1"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5:22" ht="14.25" customHeight="1"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5:22" ht="14.25" customHeight="1"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5:22" ht="14.25" customHeight="1"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5:22" ht="14.25" customHeight="1"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5:22" ht="14.25" customHeight="1"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5:22" ht="14.25" customHeight="1"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5:22" ht="14.25" customHeight="1"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5:22" ht="14.25" customHeight="1"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5:22" ht="14.25" customHeight="1"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5:22" ht="14.25" customHeight="1"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5:22" ht="14.25" customHeight="1"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5:22" ht="14.25" customHeight="1"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5:22" ht="14.25" customHeight="1"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5:22" ht="14.25" customHeight="1"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5:22" ht="14.25" customHeight="1"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5:22" ht="14.25" customHeight="1"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5:22" ht="14.25" customHeight="1"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5:22" ht="14.25" customHeight="1"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5:22" ht="14.25" customHeight="1"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5:22" ht="14.25" customHeight="1"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5:22" ht="14.25" customHeight="1"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5:22" ht="14.25" customHeight="1"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5:22" ht="14.25" customHeight="1"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5:22" ht="14.25" customHeight="1"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5:22" ht="14.25" customHeight="1"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5:22" ht="14.25" customHeight="1"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5:22" ht="14.25" customHeight="1"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5:22" ht="14.25" customHeight="1"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5:22" ht="14.25" customHeight="1"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5:22" ht="14.25" customHeight="1"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5:22" ht="14.25" customHeight="1"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5:22" ht="14.25" customHeight="1"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5:22" ht="14.25" customHeight="1"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5:22" ht="14.25" customHeight="1"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5:22" ht="14.25" customHeight="1"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5:22" ht="14.25" customHeight="1"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5:22" ht="14.25" customHeight="1"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5:22" ht="14.25" customHeight="1"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5:22" ht="14.25" customHeight="1"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5:22" ht="14.25" customHeight="1"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5:22" ht="14.25" customHeight="1"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5:22" ht="14.25" customHeight="1"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5:22" ht="14.25" customHeight="1"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5:22" ht="14.25" customHeight="1"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5:22" ht="14.25" customHeight="1"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5:22" ht="14.25" customHeight="1"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5:22" ht="14.25" customHeight="1"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5:22" ht="14.25" customHeight="1"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5:22" ht="14.25" customHeight="1"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5:22" ht="14.25" customHeight="1"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5:22" ht="14.25" customHeight="1"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5:22" ht="14.25" customHeight="1"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5:22" ht="14.25" customHeight="1"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5:22" ht="14.25" customHeight="1"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5:22" ht="14.25" customHeight="1"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5:22" ht="14.25" customHeight="1"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5:22" ht="14.25" customHeight="1"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5:22" ht="14.25" customHeight="1"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5:22" ht="14.25" customHeight="1"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5:22" ht="14.25" customHeight="1"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5:22" ht="14.25" customHeight="1"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5:22" ht="14.25" customHeight="1"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5:22" ht="14.25" customHeight="1"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5:22" ht="14.25" customHeight="1"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5:22" ht="14.25" customHeight="1"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5:22" ht="14.25" customHeight="1"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5:22" ht="14.25" customHeight="1"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5:22" ht="14.25" customHeight="1"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5:22" ht="14.25" customHeight="1"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5:22" ht="14.25" customHeight="1"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5:22" ht="14.25" customHeight="1"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5:22" ht="14.25" customHeight="1"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5:22" ht="14.25" customHeight="1"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5:22" ht="14.25" customHeight="1"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5:22" ht="14.25" customHeight="1"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5:22" ht="14.25" customHeight="1"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5:22" ht="14.25" customHeight="1"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5:22" ht="14.25" customHeight="1"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5:22" ht="14.25" customHeight="1"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5:22" ht="14.25" customHeight="1"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5:22" ht="14.25" customHeight="1"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5:22" ht="14.25" customHeight="1"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5:22" ht="14.25" customHeight="1"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5:22" ht="14.25" customHeight="1"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5:22" ht="14.25" customHeight="1"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5:22" ht="14.25" customHeight="1"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5:22" ht="14.25" customHeight="1"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5:22" ht="14.25" customHeight="1"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5:22" ht="14.25" customHeight="1"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5:22" ht="14.25" customHeight="1"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5:22" ht="14.25" customHeight="1"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5:22" ht="14.25" customHeight="1"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5:22" ht="14.25" customHeight="1"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5:22" ht="14.25" customHeight="1"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5:22" ht="14.25" customHeight="1"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5:22" ht="14.25" customHeight="1"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5:22" ht="14.25" customHeight="1"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5:22" ht="14.25" customHeight="1"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5:22" ht="14.25" customHeight="1"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5:22" ht="14.25" customHeight="1"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5:22" ht="14.25" customHeight="1"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5:22" ht="14.25" customHeight="1"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5:22" ht="14.25" customHeight="1"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5:22" ht="14.25" customHeight="1"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5:22" ht="14.25" customHeight="1"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5:22" ht="14.25" customHeight="1"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5:22" ht="14.25" customHeight="1"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5:22" ht="14.25" customHeight="1"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5:22" ht="14.25" customHeight="1"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5:22" ht="14.25" customHeight="1"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5:22" ht="14.25" customHeight="1"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5:22" ht="14.25" customHeight="1"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5:22" ht="14.25" customHeight="1"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5:22" ht="14.25" customHeight="1"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5:22" ht="14.25" customHeight="1"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5:22" ht="14.25" customHeight="1"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5:22" ht="14.25" customHeight="1"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5:22" ht="14.25" customHeight="1"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5:22" ht="14.25" customHeight="1"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5:22" ht="14.25" customHeight="1"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5:22" ht="14.25" customHeight="1"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5:22" ht="14.25" customHeight="1"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5:22" ht="14.25" customHeight="1"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5:22" ht="14.25" customHeight="1"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5:22" ht="14.25" customHeight="1"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5:22" ht="14.25" customHeight="1"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5:22" ht="14.25" customHeight="1"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5:22" ht="14.25" customHeight="1"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5:22" ht="14.25" customHeight="1"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5:22" ht="14.25" customHeight="1"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5:22" ht="14.25" customHeight="1"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5:22" ht="14.25" customHeight="1"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5:22" ht="14.25" customHeight="1"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5:22" ht="14.25" customHeight="1"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5:22" ht="14.25" customHeight="1"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5:22" ht="14.25" customHeight="1"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5:22" ht="14.25" customHeight="1"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5:22" ht="14.25" customHeight="1"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5:22" ht="14.25" customHeight="1"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5:22" ht="14.25" customHeight="1"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5:22" ht="14.25" customHeight="1"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5:22" ht="14.25" customHeight="1"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5:22" ht="14.25" customHeight="1"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5:22" ht="14.25" customHeight="1"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5:22" ht="14.25" customHeight="1"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5:22" ht="14.25" customHeight="1"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5:22" ht="14.25" customHeight="1"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5:22" ht="14.25" customHeight="1"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5:22" ht="14.25" customHeight="1"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5:22" ht="14.25" customHeight="1"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5:22" ht="14.25" customHeight="1"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5:22" ht="14.25" customHeight="1"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5:22" ht="14.25" customHeight="1"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5:22" ht="14.25" customHeight="1"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5:22" ht="14.25" customHeight="1"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5:22" ht="14.25" customHeight="1"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5:22" ht="14.25" customHeight="1"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5:22" ht="14.25" customHeight="1"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5:22" ht="14.25" customHeight="1"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5:22" ht="14.25" customHeight="1"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5:22" ht="14.25" customHeight="1"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5:22" ht="14.25" customHeight="1"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5:22" ht="14.25" customHeight="1"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5:22" ht="14.25" customHeight="1"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5:22" ht="14.25" customHeight="1"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5:22" ht="14.25" customHeight="1"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5:22" ht="14.25" customHeight="1"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5:22" ht="14.25" customHeight="1"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5:22" ht="14.25" customHeight="1"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5:22" ht="14.25" customHeight="1"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5:22" ht="14.25" customHeight="1"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5:22" ht="14.25" customHeight="1"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5:22" ht="14.25" customHeight="1"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5:22" ht="14.25" customHeight="1"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5:22" ht="14.25" customHeight="1"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5:22" ht="14.25" customHeight="1"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5:22" ht="14.25" customHeight="1"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5:22" ht="14.25" customHeight="1"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5:22" ht="14.25" customHeight="1"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5:22" ht="14.25" customHeight="1"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5:22" ht="14.25" customHeight="1"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5:22" ht="14.25" customHeight="1"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5:22" ht="14.25" customHeight="1"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5:22" ht="14.25" customHeight="1"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5:22" ht="14.25" customHeight="1"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5:22" ht="14.25" customHeight="1"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5:22" ht="14.25" customHeight="1"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5:22" ht="14.25" customHeight="1"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5:22" ht="14.25" customHeight="1"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5:22" ht="14.25" customHeight="1"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5:22" ht="14.25" customHeight="1"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5:22" ht="14.25" customHeight="1"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5:22" ht="14.25" customHeight="1"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5:22" ht="14.25" customHeight="1"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5:22" ht="14.25" customHeight="1"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5:22" ht="14.25" customHeight="1"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5:22" ht="14.25" customHeight="1"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5:22" ht="14.25" customHeight="1"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5:22" ht="14.25" customHeight="1"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5:22" ht="14.25" customHeight="1"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5:22" ht="14.25" customHeight="1"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5:22" ht="14.25" customHeight="1"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5:22" ht="14.25" customHeight="1"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5:22" ht="14.25" customHeight="1"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5:22" ht="14.25" customHeight="1"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5:22" ht="14.25" customHeight="1"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5:22" ht="14.25" customHeight="1"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5:22" ht="14.25" customHeight="1"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5:22" ht="14.25" customHeight="1"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5:22" ht="14.25" customHeight="1"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5:22" ht="14.25" customHeight="1"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5:22" ht="14.25" customHeight="1"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5:22" ht="14.25" customHeight="1"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5:22" ht="14.25" customHeight="1"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5:22" ht="14.25" customHeight="1"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5:22" ht="14.25" customHeight="1"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5:22" ht="14.25" customHeight="1"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5:22" ht="14.25" customHeight="1"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5:22" ht="14.25" customHeight="1"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5:22" ht="14.25" customHeight="1"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5:22" ht="14.25" customHeight="1"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5:22" ht="14.25" customHeight="1"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5:22" ht="14.25" customHeight="1"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5:22" ht="14.25" customHeight="1"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5:22" ht="14.25" customHeight="1"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5:22" ht="14.25" customHeight="1"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5:22" ht="14.25" customHeight="1"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5:22" ht="14.25" customHeight="1"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5:22" ht="14.25" customHeight="1"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5:22" ht="14.25" customHeight="1"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5:22" ht="14.25" customHeight="1"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5:22" ht="14.25" customHeight="1"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5:22" ht="14.25" customHeight="1"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5:22" ht="14.25" customHeight="1"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5:22" ht="14.25" customHeight="1"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5:22" ht="14.25" customHeight="1"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5:22" ht="14.25" customHeight="1"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5:22" ht="14.25" customHeight="1"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5:22" ht="14.25" customHeight="1"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5:22" ht="14.25" customHeight="1"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5:22" ht="14.25" customHeight="1"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5:22" ht="14.25" customHeight="1"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5:22" ht="14.25" customHeight="1"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5:22" ht="14.25" customHeight="1"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5:22" ht="14.25" customHeight="1"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5:22" ht="14.25" customHeight="1"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5:22" ht="14.25" customHeight="1"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5:22" ht="14.25" customHeight="1"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5:22" ht="14.25" customHeight="1"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5:22" ht="14.25" customHeight="1"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5:22" ht="14.25" customHeight="1"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5:22" ht="14.25" customHeight="1"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5:22" ht="14.25" customHeight="1"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5:22" ht="14.25" customHeight="1"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5:22" ht="14.25" customHeight="1"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5:22" ht="14.25" customHeight="1"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5:22" ht="14.25" customHeight="1"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5:22" ht="14.25" customHeight="1"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5:22" ht="14.25" customHeight="1"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5:22" ht="14.25" customHeight="1"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5:22" ht="14.25" customHeight="1"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5:22" ht="14.25" customHeight="1"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5:22" ht="14.25" customHeight="1"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5:22" ht="14.25" customHeight="1"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5:22" ht="14.25" customHeight="1"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5:22" ht="14.25" customHeight="1"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5:22" ht="14.25" customHeight="1"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5:22" ht="14.25" customHeight="1"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5:22" ht="14.25" customHeight="1"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5:22" ht="14.25" customHeight="1"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5:22" ht="14.25" customHeight="1"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5:22" ht="14.25" customHeight="1"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5:22" ht="14.25" customHeight="1"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5:22" ht="14.25" customHeight="1"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5:22" ht="14.25" customHeight="1"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5:22" ht="14.25" customHeight="1"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5:22" ht="14.25" customHeight="1"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5:22" ht="14.25" customHeight="1"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5:22" ht="14.25" customHeight="1"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5:22" ht="14.25" customHeight="1"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5:22" ht="14.25" customHeight="1"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5:22" ht="14.25" customHeight="1"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5:22" ht="14.25" customHeight="1"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5:22" ht="14.25" customHeight="1"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5:22" ht="14.25" customHeight="1"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5:22" ht="14.25" customHeight="1"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5:22" ht="14.25" customHeight="1"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5:22" ht="14.25" customHeight="1"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5:22" ht="14.25" customHeight="1"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5:22" ht="14.25" customHeight="1"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5:22" ht="14.25" customHeight="1"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5:22" ht="14.25" customHeight="1"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5:22" ht="14.25" customHeight="1"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5:22" ht="14.25" customHeight="1"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5:22" ht="14.25" customHeight="1"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5:22" ht="14.25" customHeight="1"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5:22" ht="14.25" customHeight="1"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5:22" ht="14.25" customHeight="1"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5:22" ht="14.25" customHeight="1"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5:22" ht="14.25" customHeight="1"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5:22" ht="14.25" customHeight="1"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5:22" ht="14.25" customHeight="1"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5:22" ht="14.25" customHeight="1"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5:22" ht="14.25" customHeight="1"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5:22" ht="14.25" customHeight="1"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5:22" ht="14.25" customHeight="1"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5:22" ht="14.25" customHeight="1"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5:22" ht="14.25" customHeight="1"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5:22" ht="14.25" customHeight="1"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5:22" ht="14.25" customHeight="1"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5:22" ht="14.25" customHeight="1"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5:22" ht="14.25" customHeight="1"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5:22" ht="14.25" customHeight="1"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5:22" ht="14.25" customHeight="1"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5:22" ht="14.25" customHeight="1"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5:22" ht="14.25" customHeight="1"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5:22" ht="14.25" customHeight="1"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5:22" ht="14.25" customHeight="1"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5:22" ht="14.25" customHeight="1"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5:22" ht="14.25" customHeight="1"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5:22" ht="14.25" customHeight="1"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5:22" ht="14.25" customHeight="1"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5:22" ht="14.25" customHeight="1"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5:22" ht="14.25" customHeight="1"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5:22" ht="14.25" customHeight="1"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5:22" ht="14.25" customHeight="1"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5:22" ht="14.25" customHeight="1"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5:22" ht="14.25" customHeight="1"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5:22" ht="14.25" customHeight="1"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5:22" ht="14.25" customHeight="1"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5:22" ht="14.25" customHeight="1"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5:22" ht="14.25" customHeight="1"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5:22" ht="14.25" customHeight="1"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5:22" ht="14.25" customHeight="1"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5:22" ht="14.25" customHeight="1"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5:22" ht="14.25" customHeight="1"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5:22" ht="14.25" customHeight="1"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5:22" ht="14.25" customHeight="1"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5:22" ht="14.25" customHeight="1"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5:22" ht="14.25" customHeight="1"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5:22" ht="14.25" customHeight="1"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5:22" ht="14.25" customHeight="1"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5:22" ht="14.25" customHeight="1"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5:22" ht="14.25" customHeight="1"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5:22" ht="14.25" customHeight="1"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5:22" ht="14.25" customHeight="1"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5:22" ht="14.25" customHeight="1"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5:22" ht="14.25" customHeight="1"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5:22" ht="14.25" customHeight="1"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5:22" ht="14.25" customHeight="1"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5:22" ht="14.25" customHeight="1"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5:22" ht="14.25" customHeight="1"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5:22" ht="14.25" customHeight="1"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5:22" ht="14.25" customHeight="1"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5:22" ht="14.25" customHeight="1"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5:22" ht="14.25" customHeight="1"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5:22" ht="14.25" customHeight="1"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5:22" ht="14.25" customHeight="1"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5:22" ht="14.25" customHeight="1"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5:22" ht="14.25" customHeight="1"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5:22" ht="14.25" customHeight="1"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5:22" ht="14.25" customHeight="1"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5:22" ht="14.25" customHeight="1"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5:22" ht="14.25" customHeight="1"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5:22" ht="14.25" customHeight="1"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5:22" ht="14.25" customHeight="1"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5:22" ht="14.25" customHeight="1"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5:22" ht="14.25" customHeight="1"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5:22" ht="14.25" customHeight="1"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5:22" ht="14.25" customHeight="1"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5:22" ht="14.25" customHeight="1"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5:22" ht="14.25" customHeight="1"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5:22" ht="14.25" customHeight="1"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5:22" ht="14.25" customHeight="1"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5:22" ht="14.25" customHeight="1"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5:22" ht="14.25" customHeight="1"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5:22" ht="14.25" customHeight="1"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5:22" ht="14.25" customHeight="1"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5:22" ht="14.25" customHeight="1"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5:22" ht="14.25" customHeight="1"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5:22" ht="14.25" customHeight="1"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5:22" ht="14.25" customHeight="1"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5:22" ht="14.25" customHeight="1"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5:22" ht="14.25" customHeight="1"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5:22" ht="14.25" customHeight="1"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5:22" ht="14.25" customHeight="1"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5:22" ht="14.25" customHeight="1"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5:22" ht="14.25" customHeight="1"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5:22" ht="14.25" customHeight="1"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5:22" ht="14.25" customHeight="1"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5:22" ht="14.25" customHeight="1"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5:22" ht="14.25" customHeight="1"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5:22" ht="14.25" customHeight="1"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5:22" ht="14.25" customHeight="1"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5:22" ht="14.25" customHeight="1"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5:22" ht="14.25" customHeight="1"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5:22" ht="14.25" customHeight="1"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5:22" ht="14.25" customHeight="1"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5:22" ht="14.25" customHeight="1"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5:22" ht="14.25" customHeight="1"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5:22" ht="14.25" customHeight="1"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5:22" ht="14.25" customHeight="1"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5:22" ht="14.25" customHeight="1"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5:22" ht="14.25" customHeight="1"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5:22" ht="14.25" customHeight="1"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5:22" ht="14.25" customHeight="1"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5:22" ht="14.25" customHeight="1"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5:22" ht="14.25" customHeight="1"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5:22" ht="14.25" customHeight="1"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5:22" ht="14.25" customHeight="1"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5:22" ht="14.25" customHeight="1"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5:22" ht="14.25" customHeight="1"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5:22" ht="14.25" customHeight="1"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5:22" ht="14.25" customHeight="1"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5:22" ht="14.25" customHeight="1"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5:22" ht="14.25" customHeight="1"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5:22" ht="14.25" customHeight="1"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5:22" ht="14.25" customHeight="1"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5:22" ht="14.25" customHeight="1"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5:22" ht="14.25" customHeight="1"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5:22" ht="14.25" customHeight="1"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5:22" ht="14.25" customHeight="1"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5:22" ht="14.25" customHeight="1"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5:22" ht="14.25" customHeight="1"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5:22" ht="14.25" customHeight="1"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5:22" ht="14.25" customHeight="1"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5:22" ht="14.25" customHeight="1"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5:22" ht="14.25" customHeight="1"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5:22" ht="14.25" customHeight="1"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5:22" ht="14.25" customHeight="1"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5:22" ht="14.25" customHeight="1"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5:22" ht="14.25" customHeight="1"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5:22" ht="14.25" customHeight="1"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5:22" ht="14.25" customHeight="1"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5:22" ht="14.25" customHeight="1"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5:22" ht="14.25" customHeight="1"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5:22" ht="14.25" customHeight="1"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5:22" ht="14.25" customHeight="1"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5:22" ht="14.25" customHeight="1"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5:22" ht="14.25" customHeight="1"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5:22" ht="14.25" customHeight="1"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5:22" ht="14.25" customHeight="1"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5:22" ht="14.25" customHeight="1"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5:22" ht="14.25" customHeight="1"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5:22" ht="14.25" customHeight="1"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5:22" ht="14.25" customHeight="1"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5:22" ht="14.25" customHeight="1"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5:22" ht="14.25" customHeight="1"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5:22" ht="14.25" customHeight="1"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5:22" ht="14.25" customHeight="1"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5:22" ht="14.25" customHeight="1"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5:22" ht="14.25" customHeight="1"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5:22" ht="14.25" customHeight="1"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5:22" ht="14.25" customHeight="1"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5:22" ht="14.25" customHeight="1"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5:22" ht="14.25" customHeight="1"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5:22" ht="14.25" customHeight="1"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5:22" ht="14.25" customHeight="1"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5:22" ht="14.25" customHeight="1"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5:22" ht="14.25" customHeight="1"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5:22" ht="14.25" customHeight="1"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5:22" ht="14.25" customHeight="1"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5:22" ht="14.25" customHeight="1"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5:22" ht="14.25" customHeight="1"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5:22" ht="14.25" customHeight="1"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5:22" ht="14.25" customHeight="1"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spans="5:22" ht="14.25" customHeight="1"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spans="5:22" ht="14.25" customHeight="1"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3" spans="5:22" ht="14.25" customHeight="1"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</row>
    <row r="1004" spans="5:22" ht="14.25" customHeight="1"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</sheetData>
  <mergeCells count="77">
    <mergeCell ref="O119:P119"/>
    <mergeCell ref="M119:N119"/>
    <mergeCell ref="M120:N120"/>
    <mergeCell ref="O120:P120"/>
    <mergeCell ref="K120:L120"/>
    <mergeCell ref="K121:L121"/>
    <mergeCell ref="M117:N117"/>
    <mergeCell ref="M118:N118"/>
    <mergeCell ref="K119:L119"/>
    <mergeCell ref="B49:B51"/>
    <mergeCell ref="B73:B77"/>
    <mergeCell ref="B78:B82"/>
    <mergeCell ref="B102:B104"/>
    <mergeCell ref="B68:B72"/>
    <mergeCell ref="B65:B67"/>
    <mergeCell ref="B55:B61"/>
    <mergeCell ref="B62:B64"/>
    <mergeCell ref="B87:B101"/>
    <mergeCell ref="B83:B86"/>
    <mergeCell ref="B52:B54"/>
    <mergeCell ref="B105:B106"/>
    <mergeCell ref="B110:B116"/>
    <mergeCell ref="U117:V117"/>
    <mergeCell ref="U118:V118"/>
    <mergeCell ref="G117:H117"/>
    <mergeCell ref="C105:C106"/>
    <mergeCell ref="O118:P118"/>
    <mergeCell ref="E105:V106"/>
    <mergeCell ref="D105:D106"/>
    <mergeCell ref="K117:L117"/>
    <mergeCell ref="K118:L118"/>
    <mergeCell ref="Q117:R117"/>
    <mergeCell ref="O117:P117"/>
    <mergeCell ref="E29:V29"/>
    <mergeCell ref="E30:V30"/>
    <mergeCell ref="C35:C37"/>
    <mergeCell ref="U35:V36"/>
    <mergeCell ref="E35:F36"/>
    <mergeCell ref="M35:N36"/>
    <mergeCell ref="I35:J36"/>
    <mergeCell ref="K35:L36"/>
    <mergeCell ref="O35:P36"/>
    <mergeCell ref="S35:T36"/>
    <mergeCell ref="Q35:R36"/>
    <mergeCell ref="D35:D37"/>
    <mergeCell ref="G35:H36"/>
    <mergeCell ref="E31:V31"/>
    <mergeCell ref="E34:V34"/>
    <mergeCell ref="E32:V32"/>
    <mergeCell ref="B47:B48"/>
    <mergeCell ref="B38:B46"/>
    <mergeCell ref="B35:B37"/>
    <mergeCell ref="E3:V3"/>
    <mergeCell ref="E11:E16"/>
    <mergeCell ref="E4:E7"/>
    <mergeCell ref="F12:V12"/>
    <mergeCell ref="F13:V13"/>
    <mergeCell ref="F11:V11"/>
    <mergeCell ref="F6:V6"/>
    <mergeCell ref="F8:V8"/>
    <mergeCell ref="F7:V7"/>
    <mergeCell ref="F5:V5"/>
    <mergeCell ref="E10:V10"/>
    <mergeCell ref="F16:V16"/>
    <mergeCell ref="F15:V15"/>
    <mergeCell ref="F4:V4"/>
    <mergeCell ref="E20:V20"/>
    <mergeCell ref="E21:V21"/>
    <mergeCell ref="E22:V22"/>
    <mergeCell ref="E23:V23"/>
    <mergeCell ref="E28:V28"/>
    <mergeCell ref="E26:V26"/>
    <mergeCell ref="E27:V27"/>
    <mergeCell ref="F14:V14"/>
    <mergeCell ref="E19:V19"/>
    <mergeCell ref="F17:V17"/>
    <mergeCell ref="E25:V25"/>
  </mergeCells>
  <phoneticPr fontId="28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2:D2"/>
  <sheetViews>
    <sheetView workbookViewId="0"/>
  </sheetViews>
  <sheetFormatPr defaultColWidth="12.625" defaultRowHeight="15" customHeight="1"/>
  <sheetData>
    <row r="2" spans="3:4">
      <c r="C2" s="123" t="s">
        <v>1</v>
      </c>
      <c r="D2" s="110"/>
    </row>
  </sheetData>
  <mergeCells count="1">
    <mergeCell ref="C2:D2"/>
  </mergeCells>
  <phoneticPr fontId="2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26" sqref="E26"/>
    </sheetView>
  </sheetViews>
  <sheetFormatPr defaultColWidth="12.625" defaultRowHeight="15" customHeight="1"/>
  <cols>
    <col min="1" max="1" width="8.375" customWidth="1"/>
    <col min="2" max="2" width="9.125" customWidth="1"/>
    <col min="3" max="3" width="15.25" customWidth="1"/>
    <col min="4" max="4" width="8.25" customWidth="1"/>
    <col min="5" max="5" width="5.375" customWidth="1"/>
    <col min="6" max="6" width="6.625" customWidth="1"/>
    <col min="7" max="7" width="8" customWidth="1"/>
    <col min="8" max="8" width="16.875" customWidth="1"/>
    <col min="9" max="9" width="8.875" customWidth="1"/>
    <col min="10" max="10" width="4.875" customWidth="1"/>
    <col min="11" max="11" width="6.625" customWidth="1"/>
    <col min="12" max="12" width="9" customWidth="1"/>
    <col min="13" max="13" width="14.875" customWidth="1"/>
    <col min="14" max="14" width="8.75" customWidth="1"/>
    <col min="15" max="15" width="5" customWidth="1"/>
    <col min="16" max="26" width="11" customWidth="1"/>
  </cols>
  <sheetData>
    <row r="1" spans="1:26" ht="14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>
        <v>2.7210000000000001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95" t="s">
        <v>2</v>
      </c>
      <c r="C3" s="101" t="s">
        <v>3</v>
      </c>
      <c r="D3" s="101" t="s">
        <v>4</v>
      </c>
      <c r="E3" s="124" t="s">
        <v>5</v>
      </c>
      <c r="F3" s="4"/>
      <c r="G3" s="95" t="s">
        <v>2</v>
      </c>
      <c r="H3" s="101" t="s">
        <v>3</v>
      </c>
      <c r="I3" s="101" t="s">
        <v>4</v>
      </c>
      <c r="J3" s="124" t="s">
        <v>5</v>
      </c>
      <c r="K3" s="4"/>
      <c r="L3" s="120" t="s">
        <v>7</v>
      </c>
      <c r="M3" s="101" t="s">
        <v>3</v>
      </c>
      <c r="N3" s="101" t="s">
        <v>4</v>
      </c>
      <c r="O3" s="124" t="s">
        <v>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92"/>
      <c r="C4" s="92"/>
      <c r="D4" s="92"/>
      <c r="E4" s="92"/>
      <c r="F4" s="4"/>
      <c r="G4" s="92"/>
      <c r="H4" s="92"/>
      <c r="I4" s="92"/>
      <c r="J4" s="92"/>
      <c r="K4" s="4"/>
      <c r="L4" s="92"/>
      <c r="M4" s="92"/>
      <c r="N4" s="92"/>
      <c r="O4" s="92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93" t="s">
        <v>10</v>
      </c>
      <c r="C5" s="5" t="s">
        <v>12</v>
      </c>
      <c r="D5" s="7">
        <v>66</v>
      </c>
      <c r="E5" s="9">
        <v>30</v>
      </c>
      <c r="F5" s="4"/>
      <c r="G5" s="93" t="s">
        <v>18</v>
      </c>
      <c r="H5" s="5" t="s">
        <v>19</v>
      </c>
      <c r="I5" s="7">
        <v>66</v>
      </c>
      <c r="J5" s="9">
        <v>61</v>
      </c>
      <c r="K5" s="4"/>
      <c r="L5" s="11" t="s">
        <v>10</v>
      </c>
      <c r="M5" s="5" t="s">
        <v>21</v>
      </c>
      <c r="N5" s="7">
        <v>76</v>
      </c>
      <c r="O5" s="9">
        <v>90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4"/>
      <c r="C6" s="5" t="s">
        <v>24</v>
      </c>
      <c r="D6" s="7">
        <v>66</v>
      </c>
      <c r="E6" s="9">
        <v>45</v>
      </c>
      <c r="F6" s="4"/>
      <c r="G6" s="94"/>
      <c r="H6" s="5" t="s">
        <v>25</v>
      </c>
      <c r="I6" s="7">
        <v>63</v>
      </c>
      <c r="J6" s="9">
        <v>54</v>
      </c>
      <c r="K6" s="4"/>
      <c r="L6" s="91" t="s">
        <v>26</v>
      </c>
      <c r="M6" s="127" t="s">
        <v>29</v>
      </c>
      <c r="N6" s="125">
        <v>75</v>
      </c>
      <c r="O6" s="126">
        <v>65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4"/>
      <c r="C7" s="5" t="s">
        <v>32</v>
      </c>
      <c r="D7" s="7">
        <v>66</v>
      </c>
      <c r="E7" s="9">
        <v>45</v>
      </c>
      <c r="F7" s="4"/>
      <c r="G7" s="94"/>
      <c r="H7" s="5" t="s">
        <v>33</v>
      </c>
      <c r="I7" s="7">
        <v>71</v>
      </c>
      <c r="J7" s="9">
        <v>55</v>
      </c>
      <c r="K7" s="4"/>
      <c r="L7" s="92"/>
      <c r="M7" s="92"/>
      <c r="N7" s="92"/>
      <c r="O7" s="9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94"/>
      <c r="C8" s="5" t="s">
        <v>35</v>
      </c>
      <c r="D8" s="7">
        <v>66</v>
      </c>
      <c r="E8" s="9">
        <v>45</v>
      </c>
      <c r="F8" s="4"/>
      <c r="G8" s="94"/>
      <c r="H8" s="5" t="s">
        <v>38</v>
      </c>
      <c r="I8" s="7">
        <v>70</v>
      </c>
      <c r="J8" s="9">
        <v>53</v>
      </c>
      <c r="K8" s="4"/>
      <c r="L8" s="118" t="s">
        <v>39</v>
      </c>
      <c r="M8" s="127" t="s">
        <v>42</v>
      </c>
      <c r="N8" s="125">
        <v>74</v>
      </c>
      <c r="O8" s="126">
        <v>62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94"/>
      <c r="C9" s="5" t="s">
        <v>45</v>
      </c>
      <c r="D9" s="7">
        <v>66</v>
      </c>
      <c r="E9" s="9">
        <v>45</v>
      </c>
      <c r="F9" s="4"/>
      <c r="G9" s="92"/>
      <c r="H9" s="5" t="s">
        <v>46</v>
      </c>
      <c r="I9" s="7">
        <v>71</v>
      </c>
      <c r="J9" s="9">
        <v>55</v>
      </c>
      <c r="K9" s="4"/>
      <c r="L9" s="92"/>
      <c r="M9" s="92"/>
      <c r="N9" s="92"/>
      <c r="O9" s="92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94"/>
      <c r="C10" s="5" t="s">
        <v>48</v>
      </c>
      <c r="D10" s="7">
        <v>66</v>
      </c>
      <c r="E10" s="9">
        <v>61</v>
      </c>
      <c r="F10" s="4"/>
      <c r="G10" s="119" t="s">
        <v>49</v>
      </c>
      <c r="H10" s="5" t="s">
        <v>51</v>
      </c>
      <c r="I10" s="7">
        <v>65</v>
      </c>
      <c r="J10" s="9">
        <v>29</v>
      </c>
      <c r="K10" s="4"/>
      <c r="L10" s="91" t="s">
        <v>52</v>
      </c>
      <c r="M10" s="5" t="s">
        <v>54</v>
      </c>
      <c r="N10" s="7">
        <v>71</v>
      </c>
      <c r="O10" s="9">
        <v>37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94"/>
      <c r="C11" s="5" t="s">
        <v>55</v>
      </c>
      <c r="D11" s="7">
        <v>66</v>
      </c>
      <c r="E11" s="9">
        <v>61</v>
      </c>
      <c r="F11" s="4"/>
      <c r="G11" s="94"/>
      <c r="H11" s="5" t="s">
        <v>57</v>
      </c>
      <c r="I11" s="7">
        <v>64</v>
      </c>
      <c r="J11" s="9">
        <v>56</v>
      </c>
      <c r="K11" s="4"/>
      <c r="L11" s="94"/>
      <c r="M11" s="5" t="s">
        <v>58</v>
      </c>
      <c r="N11" s="7">
        <v>72</v>
      </c>
      <c r="O11" s="9">
        <v>38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94"/>
      <c r="C12" s="5" t="s">
        <v>59</v>
      </c>
      <c r="D12" s="7">
        <v>66</v>
      </c>
      <c r="E12" s="9">
        <v>61</v>
      </c>
      <c r="F12" s="4"/>
      <c r="G12" s="94"/>
      <c r="H12" s="5" t="s">
        <v>60</v>
      </c>
      <c r="I12" s="7">
        <v>69</v>
      </c>
      <c r="J12" s="9">
        <v>51</v>
      </c>
      <c r="K12" s="4"/>
      <c r="L12" s="94"/>
      <c r="M12" s="5" t="s">
        <v>61</v>
      </c>
      <c r="N12" s="7">
        <v>73</v>
      </c>
      <c r="O12" s="9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92"/>
      <c r="C13" s="5" t="s">
        <v>63</v>
      </c>
      <c r="D13" s="7">
        <v>76</v>
      </c>
      <c r="E13" s="9">
        <v>90</v>
      </c>
      <c r="F13" s="4"/>
      <c r="G13" s="94"/>
      <c r="H13" s="5" t="s">
        <v>64</v>
      </c>
      <c r="I13" s="7">
        <v>71</v>
      </c>
      <c r="J13" s="9">
        <v>55</v>
      </c>
      <c r="K13" s="4"/>
      <c r="L13" s="94"/>
      <c r="M13" s="5" t="s">
        <v>65</v>
      </c>
      <c r="N13" s="7">
        <v>71</v>
      </c>
      <c r="O13" s="9">
        <v>55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91" t="s">
        <v>26</v>
      </c>
      <c r="C14" s="5" t="s">
        <v>68</v>
      </c>
      <c r="D14" s="7">
        <v>75</v>
      </c>
      <c r="E14" s="9">
        <v>65</v>
      </c>
      <c r="F14" s="4"/>
      <c r="G14" s="92"/>
      <c r="H14" s="5" t="s">
        <v>69</v>
      </c>
      <c r="I14" s="7">
        <v>71</v>
      </c>
      <c r="J14" s="9">
        <v>55</v>
      </c>
      <c r="K14" s="4"/>
      <c r="L14" s="94"/>
      <c r="M14" s="5" t="s">
        <v>71</v>
      </c>
      <c r="N14" s="7">
        <v>76</v>
      </c>
      <c r="O14" s="9">
        <v>45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92"/>
      <c r="C15" s="5" t="s">
        <v>72</v>
      </c>
      <c r="D15" s="7">
        <v>75</v>
      </c>
      <c r="E15" s="9">
        <v>65</v>
      </c>
      <c r="F15" s="4"/>
      <c r="G15" s="93" t="s">
        <v>74</v>
      </c>
      <c r="H15" s="5" t="s">
        <v>76</v>
      </c>
      <c r="I15" s="7">
        <v>62</v>
      </c>
      <c r="J15" s="9">
        <v>52</v>
      </c>
      <c r="K15" s="4"/>
      <c r="L15" s="94"/>
      <c r="M15" s="5" t="s">
        <v>77</v>
      </c>
      <c r="N15" s="7">
        <v>75</v>
      </c>
      <c r="O15" s="9">
        <v>130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4"/>
      <c r="C16" s="4"/>
      <c r="D16" s="4"/>
      <c r="E16" s="4"/>
      <c r="F16" s="4"/>
      <c r="G16" s="94"/>
      <c r="H16" s="5" t="s">
        <v>79</v>
      </c>
      <c r="I16" s="7">
        <v>71</v>
      </c>
      <c r="J16" s="9">
        <v>55</v>
      </c>
      <c r="K16" s="4"/>
      <c r="L16" s="92"/>
      <c r="M16" s="5" t="s">
        <v>81</v>
      </c>
      <c r="N16" s="7">
        <v>74</v>
      </c>
      <c r="O16" s="9">
        <v>125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95" t="s">
        <v>2</v>
      </c>
      <c r="C17" s="101" t="s">
        <v>3</v>
      </c>
      <c r="D17" s="101" t="s">
        <v>4</v>
      </c>
      <c r="E17" s="124" t="s">
        <v>5</v>
      </c>
      <c r="F17" s="4"/>
      <c r="G17" s="94"/>
      <c r="H17" s="5" t="s">
        <v>83</v>
      </c>
      <c r="I17" s="7">
        <v>68</v>
      </c>
      <c r="J17" s="9">
        <v>49</v>
      </c>
      <c r="K17" s="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92"/>
      <c r="C18" s="92"/>
      <c r="D18" s="92"/>
      <c r="E18" s="92"/>
      <c r="F18" s="4"/>
      <c r="G18" s="94"/>
      <c r="H18" s="5" t="s">
        <v>86</v>
      </c>
      <c r="I18" s="7">
        <v>71</v>
      </c>
      <c r="J18" s="9">
        <v>37</v>
      </c>
      <c r="K18" s="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118" t="s">
        <v>89</v>
      </c>
      <c r="C19" s="5" t="s">
        <v>90</v>
      </c>
      <c r="D19" s="7">
        <v>65</v>
      </c>
      <c r="E19" s="9">
        <v>29</v>
      </c>
      <c r="F19" s="4"/>
      <c r="G19" s="92"/>
      <c r="H19" s="5" t="s">
        <v>92</v>
      </c>
      <c r="I19" s="7">
        <v>76</v>
      </c>
      <c r="J19" s="9">
        <v>90</v>
      </c>
      <c r="K19" s="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94"/>
      <c r="C20" s="5" t="s">
        <v>93</v>
      </c>
      <c r="D20" s="7">
        <v>78</v>
      </c>
      <c r="E20" s="9">
        <v>48</v>
      </c>
      <c r="F20" s="4"/>
      <c r="G20" s="119" t="s">
        <v>94</v>
      </c>
      <c r="H20" s="5" t="s">
        <v>95</v>
      </c>
      <c r="I20" s="7">
        <v>61</v>
      </c>
      <c r="J20" s="9">
        <v>50</v>
      </c>
      <c r="K20" s="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92"/>
      <c r="C21" s="5" t="s">
        <v>96</v>
      </c>
      <c r="D21" s="7">
        <v>68</v>
      </c>
      <c r="E21" s="9">
        <v>33</v>
      </c>
      <c r="F21" s="4"/>
      <c r="G21" s="94"/>
      <c r="H21" s="5" t="s">
        <v>97</v>
      </c>
      <c r="I21" s="7">
        <v>69</v>
      </c>
      <c r="J21" s="9">
        <v>51</v>
      </c>
      <c r="K21" s="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19" t="s">
        <v>99</v>
      </c>
      <c r="C22" s="5" t="s">
        <v>101</v>
      </c>
      <c r="D22" s="7">
        <v>71</v>
      </c>
      <c r="E22" s="9">
        <v>37</v>
      </c>
      <c r="F22" s="4"/>
      <c r="G22" s="94"/>
      <c r="H22" s="5" t="s">
        <v>102</v>
      </c>
      <c r="I22" s="7">
        <v>70</v>
      </c>
      <c r="J22" s="9">
        <v>53</v>
      </c>
      <c r="K22" s="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94"/>
      <c r="C23" s="5" t="s">
        <v>104</v>
      </c>
      <c r="D23" s="7">
        <v>74</v>
      </c>
      <c r="E23" s="9">
        <v>41</v>
      </c>
      <c r="F23" s="4"/>
      <c r="G23" s="92"/>
      <c r="H23" s="5" t="s">
        <v>105</v>
      </c>
      <c r="I23" s="7">
        <v>78</v>
      </c>
      <c r="J23" s="9">
        <v>72</v>
      </c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92"/>
      <c r="C24" s="5" t="s">
        <v>107</v>
      </c>
      <c r="D24" s="7">
        <v>73</v>
      </c>
      <c r="E24" s="9">
        <v>40</v>
      </c>
      <c r="F24" s="4"/>
      <c r="G24" s="1"/>
      <c r="H24" s="1"/>
      <c r="I24" s="1"/>
      <c r="J24" s="1"/>
      <c r="K24" s="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93" t="s">
        <v>108</v>
      </c>
      <c r="C25" s="5" t="s">
        <v>110</v>
      </c>
      <c r="D25" s="7">
        <v>66</v>
      </c>
      <c r="E25" s="9">
        <v>30</v>
      </c>
      <c r="F25" s="4"/>
      <c r="G25" s="95" t="s">
        <v>2</v>
      </c>
      <c r="H25" s="101" t="s">
        <v>3</v>
      </c>
      <c r="I25" s="101" t="s">
        <v>4</v>
      </c>
      <c r="J25" s="124" t="s">
        <v>5</v>
      </c>
      <c r="K25" s="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94"/>
      <c r="C26" s="5" t="s">
        <v>119</v>
      </c>
      <c r="D26" s="7">
        <v>70</v>
      </c>
      <c r="E26" s="9">
        <v>35</v>
      </c>
      <c r="F26" s="4"/>
      <c r="G26" s="92"/>
      <c r="H26" s="92"/>
      <c r="I26" s="92"/>
      <c r="J26" s="92"/>
      <c r="K26" s="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94"/>
      <c r="C27" s="5" t="s">
        <v>120</v>
      </c>
      <c r="D27" s="7">
        <v>78</v>
      </c>
      <c r="E27" s="9">
        <v>48</v>
      </c>
      <c r="F27" s="4"/>
      <c r="G27" s="118" t="s">
        <v>121</v>
      </c>
      <c r="H27" s="5" t="s">
        <v>122</v>
      </c>
      <c r="I27" s="7">
        <v>65</v>
      </c>
      <c r="J27" s="9">
        <v>88</v>
      </c>
      <c r="K27" s="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94"/>
      <c r="C28" s="5" t="s">
        <v>124</v>
      </c>
      <c r="D28" s="7">
        <v>71</v>
      </c>
      <c r="E28" s="9">
        <v>37</v>
      </c>
      <c r="F28" s="4"/>
      <c r="G28" s="94"/>
      <c r="H28" s="5" t="s">
        <v>125</v>
      </c>
      <c r="I28" s="7">
        <v>71</v>
      </c>
      <c r="J28" s="9">
        <v>111</v>
      </c>
      <c r="K28" s="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94"/>
      <c r="C29" s="5" t="s">
        <v>126</v>
      </c>
      <c r="D29" s="7">
        <v>66</v>
      </c>
      <c r="E29" s="9">
        <v>30</v>
      </c>
      <c r="F29" s="4"/>
      <c r="G29" s="94"/>
      <c r="H29" s="5" t="s">
        <v>127</v>
      </c>
      <c r="I29" s="7">
        <v>70</v>
      </c>
      <c r="J29" s="9">
        <v>143</v>
      </c>
      <c r="K29" s="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94"/>
      <c r="C30" s="5" t="s">
        <v>130</v>
      </c>
      <c r="D30" s="7">
        <v>67</v>
      </c>
      <c r="E30" s="9">
        <v>31</v>
      </c>
      <c r="F30" s="1"/>
      <c r="G30" s="94"/>
      <c r="H30" s="5" t="s">
        <v>131</v>
      </c>
      <c r="I30" s="7">
        <v>69</v>
      </c>
      <c r="J30" s="9">
        <v>103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92"/>
      <c r="C31" s="5" t="s">
        <v>133</v>
      </c>
      <c r="D31" s="7">
        <v>78</v>
      </c>
      <c r="E31" s="9">
        <v>48</v>
      </c>
      <c r="F31" s="1"/>
      <c r="G31" s="94"/>
      <c r="H31" s="5" t="s">
        <v>134</v>
      </c>
      <c r="I31" s="7">
        <v>70</v>
      </c>
      <c r="J31" s="9">
        <v>143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19" t="s">
        <v>136</v>
      </c>
      <c r="C32" s="5" t="s">
        <v>138</v>
      </c>
      <c r="D32" s="7">
        <v>70</v>
      </c>
      <c r="E32" s="9">
        <v>35</v>
      </c>
      <c r="F32" s="1"/>
      <c r="G32" s="94"/>
      <c r="H32" s="5" t="s">
        <v>139</v>
      </c>
      <c r="I32" s="7">
        <v>69</v>
      </c>
      <c r="J32" s="9">
        <v>103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94"/>
      <c r="C33" s="5" t="s">
        <v>140</v>
      </c>
      <c r="D33" s="7">
        <v>75</v>
      </c>
      <c r="E33" s="9">
        <v>43</v>
      </c>
      <c r="F33" s="1"/>
      <c r="G33" s="94"/>
      <c r="H33" s="5" t="s">
        <v>142</v>
      </c>
      <c r="I33" s="7">
        <v>70</v>
      </c>
      <c r="J33" s="9">
        <v>107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92"/>
      <c r="C34" s="5" t="s">
        <v>143</v>
      </c>
      <c r="D34" s="7">
        <v>67</v>
      </c>
      <c r="E34" s="9">
        <v>31</v>
      </c>
      <c r="F34" s="1"/>
      <c r="G34" s="94"/>
      <c r="H34" s="5" t="s">
        <v>144</v>
      </c>
      <c r="I34" s="7">
        <v>70</v>
      </c>
      <c r="J34" s="9">
        <v>107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93" t="s">
        <v>145</v>
      </c>
      <c r="C35" s="5" t="s">
        <v>146</v>
      </c>
      <c r="D35" s="7">
        <v>66</v>
      </c>
      <c r="E35" s="9">
        <v>45</v>
      </c>
      <c r="F35" s="1"/>
      <c r="G35" s="94"/>
      <c r="H35" s="5" t="s">
        <v>147</v>
      </c>
      <c r="I35" s="7">
        <v>77</v>
      </c>
      <c r="J35" s="9">
        <v>140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94"/>
      <c r="C36" s="5" t="s">
        <v>148</v>
      </c>
      <c r="D36" s="7">
        <v>74</v>
      </c>
      <c r="E36" s="9">
        <v>62</v>
      </c>
      <c r="F36" s="1"/>
      <c r="G36" s="94"/>
      <c r="H36" s="5" t="s">
        <v>150</v>
      </c>
      <c r="I36" s="46">
        <v>66</v>
      </c>
      <c r="J36" s="9">
        <v>91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92"/>
      <c r="C37" s="5" t="s">
        <v>152</v>
      </c>
      <c r="D37" s="7">
        <v>75</v>
      </c>
      <c r="E37" s="9">
        <v>65</v>
      </c>
      <c r="F37" s="1"/>
      <c r="G37" s="94"/>
      <c r="H37" s="5" t="s">
        <v>153</v>
      </c>
      <c r="I37" s="7">
        <v>66</v>
      </c>
      <c r="J37" s="9">
        <v>122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94"/>
      <c r="H38" s="5" t="s">
        <v>154</v>
      </c>
      <c r="I38" s="7">
        <v>68</v>
      </c>
      <c r="J38" s="9">
        <v>132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95" t="s">
        <v>2</v>
      </c>
      <c r="C39" s="101" t="s">
        <v>3</v>
      </c>
      <c r="D39" s="101" t="s">
        <v>4</v>
      </c>
      <c r="E39" s="124" t="s">
        <v>5</v>
      </c>
      <c r="F39" s="1"/>
      <c r="G39" s="94"/>
      <c r="H39" s="5" t="s">
        <v>155</v>
      </c>
      <c r="I39" s="7">
        <v>63</v>
      </c>
      <c r="J39" s="9">
        <v>109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92"/>
      <c r="C40" s="92"/>
      <c r="D40" s="92"/>
      <c r="E40" s="92"/>
      <c r="F40" s="1"/>
      <c r="G40" s="94"/>
      <c r="H40" s="5" t="s">
        <v>156</v>
      </c>
      <c r="I40" s="7">
        <v>76</v>
      </c>
      <c r="J40" s="9">
        <v>180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28" t="s">
        <v>27</v>
      </c>
      <c r="C41" s="43" t="s">
        <v>158</v>
      </c>
      <c r="D41" s="50">
        <v>80</v>
      </c>
      <c r="E41" s="49">
        <v>571</v>
      </c>
      <c r="F41" s="1"/>
      <c r="G41" s="92"/>
      <c r="H41" s="5" t="s">
        <v>160</v>
      </c>
      <c r="I41" s="7">
        <v>77</v>
      </c>
      <c r="J41" s="9">
        <v>187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92"/>
      <c r="C42" s="43" t="s">
        <v>161</v>
      </c>
      <c r="D42" s="50">
        <v>80</v>
      </c>
      <c r="E42" s="49">
        <v>214</v>
      </c>
      <c r="F42" s="1"/>
      <c r="G42" s="119" t="s">
        <v>162</v>
      </c>
      <c r="H42" s="5" t="s">
        <v>163</v>
      </c>
      <c r="I42" s="7">
        <v>63</v>
      </c>
      <c r="J42" s="9">
        <v>27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94"/>
      <c r="H43" s="5" t="s">
        <v>167</v>
      </c>
      <c r="I43" s="7">
        <v>69</v>
      </c>
      <c r="J43" s="9">
        <v>34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92"/>
      <c r="H44" s="5" t="s">
        <v>168</v>
      </c>
      <c r="I44" s="7">
        <v>70</v>
      </c>
      <c r="J44" s="9">
        <v>35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7">
    <mergeCell ref="B3:B4"/>
    <mergeCell ref="C3:C4"/>
    <mergeCell ref="E3:E4"/>
    <mergeCell ref="D3:D4"/>
    <mergeCell ref="C17:C18"/>
    <mergeCell ref="D17:D18"/>
    <mergeCell ref="B41:B42"/>
    <mergeCell ref="C39:C40"/>
    <mergeCell ref="L10:L16"/>
    <mergeCell ref="B32:B34"/>
    <mergeCell ref="G27:G41"/>
    <mergeCell ref="G42:G44"/>
    <mergeCell ref="E39:E40"/>
    <mergeCell ref="D39:D40"/>
    <mergeCell ref="J25:J26"/>
    <mergeCell ref="G25:G26"/>
    <mergeCell ref="B22:B24"/>
    <mergeCell ref="B25:B31"/>
    <mergeCell ref="B17:B18"/>
    <mergeCell ref="E17:E18"/>
    <mergeCell ref="B19:B21"/>
    <mergeCell ref="B5:B13"/>
    <mergeCell ref="I25:I26"/>
    <mergeCell ref="H25:H26"/>
    <mergeCell ref="L8:L9"/>
    <mergeCell ref="B35:B37"/>
    <mergeCell ref="B39:B40"/>
    <mergeCell ref="B14:B15"/>
    <mergeCell ref="O3:O4"/>
    <mergeCell ref="O8:O9"/>
    <mergeCell ref="M8:M9"/>
    <mergeCell ref="N6:N7"/>
    <mergeCell ref="O6:O7"/>
    <mergeCell ref="M6:M7"/>
    <mergeCell ref="J3:J4"/>
    <mergeCell ref="M3:M4"/>
    <mergeCell ref="N3:N4"/>
    <mergeCell ref="G5:G9"/>
    <mergeCell ref="G20:G23"/>
    <mergeCell ref="G3:G4"/>
    <mergeCell ref="I3:I4"/>
    <mergeCell ref="H3:H4"/>
    <mergeCell ref="G10:G14"/>
    <mergeCell ref="G15:G19"/>
    <mergeCell ref="N8:N9"/>
    <mergeCell ref="L3:L4"/>
    <mergeCell ref="L6:L7"/>
  </mergeCells>
  <phoneticPr fontId="28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000"/>
  <sheetViews>
    <sheetView tabSelected="1" workbookViewId="0">
      <selection activeCell="R38" sqref="R38"/>
    </sheetView>
  </sheetViews>
  <sheetFormatPr defaultColWidth="12.625" defaultRowHeight="15" customHeight="1"/>
  <cols>
    <col min="1" max="1" width="6.625" customWidth="1"/>
    <col min="2" max="2" width="8.5" customWidth="1"/>
    <col min="3" max="3" width="4.125" bestFit="1" customWidth="1"/>
    <col min="4" max="4" width="5" bestFit="1" customWidth="1"/>
    <col min="5" max="5" width="5.875" bestFit="1" customWidth="1"/>
    <col min="6" max="7" width="4.5" bestFit="1" customWidth="1"/>
    <col min="8" max="11" width="4.125" customWidth="1"/>
    <col min="12" max="12" width="6.625" customWidth="1"/>
    <col min="13" max="13" width="8.75" customWidth="1"/>
    <col min="14" max="14" width="4.125" bestFit="1" customWidth="1"/>
    <col min="15" max="15" width="5" bestFit="1" customWidth="1"/>
    <col min="16" max="16" width="5.875" bestFit="1" customWidth="1"/>
    <col min="17" max="18" width="4.5" bestFit="1" customWidth="1"/>
    <col min="19" max="19" width="6.125" customWidth="1"/>
    <col min="20" max="20" width="4.75" customWidth="1"/>
    <col min="21" max="21" width="1.875" customWidth="1"/>
    <col min="22" max="22" width="9" bestFit="1" customWidth="1"/>
    <col min="23" max="23" width="6.625" customWidth="1"/>
    <col min="24" max="24" width="29.5" customWidth="1"/>
    <col min="25" max="26" width="11" customWidth="1"/>
  </cols>
  <sheetData>
    <row r="1" spans="2:24" ht="14.25" customHeight="1"/>
    <row r="2" spans="2:24" ht="14.25" customHeight="1">
      <c r="B2" s="8" t="s">
        <v>14</v>
      </c>
      <c r="C2" s="130" t="s">
        <v>16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8"/>
      <c r="S2" s="12"/>
      <c r="T2" s="13" t="s">
        <v>22</v>
      </c>
      <c r="U2" s="14">
        <v>5</v>
      </c>
      <c r="V2" s="16" t="s">
        <v>27</v>
      </c>
    </row>
    <row r="3" spans="2:24" ht="14.25" customHeight="1">
      <c r="B3" s="131" t="s">
        <v>36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T3" s="14"/>
      <c r="U3" s="14">
        <v>4</v>
      </c>
      <c r="V3" s="17" t="s">
        <v>41</v>
      </c>
    </row>
    <row r="4" spans="2:24" ht="14.25" customHeight="1">
      <c r="T4" s="14"/>
      <c r="U4" s="14">
        <v>3</v>
      </c>
      <c r="V4" s="18" t="s">
        <v>44</v>
      </c>
    </row>
    <row r="5" spans="2:24" ht="14.25" customHeight="1">
      <c r="C5" s="136" t="s">
        <v>47</v>
      </c>
      <c r="D5" s="136"/>
      <c r="E5" s="20">
        <v>4.83</v>
      </c>
      <c r="N5" s="136" t="s">
        <v>47</v>
      </c>
      <c r="O5" s="136"/>
      <c r="P5" s="20">
        <v>4.83</v>
      </c>
    </row>
    <row r="6" spans="2:24">
      <c r="B6" s="21" t="s">
        <v>41</v>
      </c>
      <c r="C6" s="134" t="s">
        <v>0</v>
      </c>
      <c r="D6" s="135"/>
      <c r="E6" s="22">
        <v>2.7210000000000001</v>
      </c>
      <c r="F6" s="23"/>
      <c r="G6" s="23"/>
      <c r="M6" s="24" t="s">
        <v>27</v>
      </c>
      <c r="N6" s="134" t="s">
        <v>0</v>
      </c>
      <c r="O6" s="135"/>
      <c r="P6" s="22">
        <v>2.7210000000000001</v>
      </c>
      <c r="Q6" s="25"/>
      <c r="R6" s="25"/>
      <c r="S6" s="26"/>
      <c r="T6" s="26"/>
    </row>
    <row r="7" spans="2:24" ht="14.25" customHeight="1">
      <c r="B7" s="129" t="s">
        <v>67</v>
      </c>
      <c r="C7" s="132" t="s">
        <v>70</v>
      </c>
      <c r="D7" s="87"/>
      <c r="E7" s="87"/>
      <c r="F7" s="87"/>
      <c r="G7" s="88"/>
      <c r="M7" s="137" t="s">
        <v>75</v>
      </c>
      <c r="N7" s="132" t="s">
        <v>70</v>
      </c>
      <c r="O7" s="87"/>
      <c r="P7" s="87"/>
      <c r="Q7" s="87"/>
      <c r="R7" s="88"/>
      <c r="S7" s="26"/>
      <c r="T7" s="133" t="s">
        <v>70</v>
      </c>
      <c r="U7" s="87"/>
      <c r="V7" s="87"/>
      <c r="W7" s="87"/>
      <c r="X7" s="88"/>
    </row>
    <row r="8" spans="2:24">
      <c r="B8" s="92"/>
      <c r="C8" s="27">
        <v>0.5</v>
      </c>
      <c r="D8" s="27">
        <v>0.75</v>
      </c>
      <c r="E8" s="27">
        <v>1</v>
      </c>
      <c r="F8" s="27">
        <v>1.5</v>
      </c>
      <c r="G8" s="27">
        <v>2</v>
      </c>
      <c r="M8" s="92"/>
      <c r="N8" s="27">
        <v>0.5</v>
      </c>
      <c r="O8" s="27">
        <v>0.75</v>
      </c>
      <c r="P8" s="27">
        <v>1</v>
      </c>
      <c r="Q8" s="27">
        <v>1.5</v>
      </c>
      <c r="R8" s="27">
        <v>2</v>
      </c>
      <c r="T8" s="28">
        <v>0.5</v>
      </c>
      <c r="U8" s="138" t="s">
        <v>87</v>
      </c>
      <c r="V8" s="87"/>
      <c r="W8" s="87"/>
      <c r="X8" s="88"/>
    </row>
    <row r="9" spans="2:24" ht="14.25" customHeight="1">
      <c r="B9" s="29">
        <v>61</v>
      </c>
      <c r="C9" s="83">
        <f>ROUNDDOWN($E$5*($E$6^(($B9/26)))*C$8,0)</f>
        <v>25</v>
      </c>
      <c r="D9" s="83">
        <f t="shared" ref="D9:G24" si="0">ROUNDDOWN($E$5*($E$6^(($B9/26)))*D$8,0)</f>
        <v>37</v>
      </c>
      <c r="E9" s="83">
        <f t="shared" si="0"/>
        <v>50</v>
      </c>
      <c r="F9" s="83">
        <f t="shared" si="0"/>
        <v>75</v>
      </c>
      <c r="G9" s="83">
        <f t="shared" si="0"/>
        <v>101</v>
      </c>
      <c r="H9" s="143" t="s">
        <v>100</v>
      </c>
      <c r="I9" s="20"/>
      <c r="J9" s="20"/>
      <c r="K9" s="20"/>
      <c r="M9" s="34">
        <v>61</v>
      </c>
      <c r="N9" s="84"/>
      <c r="O9" s="84"/>
      <c r="P9" s="84"/>
      <c r="Q9" s="84"/>
      <c r="R9" s="84"/>
      <c r="T9" s="28">
        <v>0.75</v>
      </c>
      <c r="U9" s="138" t="s">
        <v>117</v>
      </c>
      <c r="V9" s="87"/>
      <c r="W9" s="87"/>
      <c r="X9" s="88"/>
    </row>
    <row r="10" spans="2:24" ht="14.25" customHeight="1">
      <c r="B10" s="29">
        <v>62</v>
      </c>
      <c r="C10" s="83">
        <f t="shared" ref="C10:G40" si="1">ROUNDDOWN($E$5*($E$6^(($B10/26)))*C$8,0)</f>
        <v>26</v>
      </c>
      <c r="D10" s="83">
        <f t="shared" si="0"/>
        <v>39</v>
      </c>
      <c r="E10" s="83">
        <f t="shared" si="0"/>
        <v>52</v>
      </c>
      <c r="F10" s="83">
        <f t="shared" si="0"/>
        <v>78</v>
      </c>
      <c r="G10" s="83">
        <f t="shared" si="0"/>
        <v>105</v>
      </c>
      <c r="H10" s="144"/>
      <c r="I10" s="20"/>
      <c r="J10" s="20"/>
      <c r="K10" s="20"/>
      <c r="M10" s="34">
        <v>62</v>
      </c>
      <c r="N10" s="84"/>
      <c r="O10" s="84"/>
      <c r="P10" s="84"/>
      <c r="Q10" s="84"/>
      <c r="R10" s="84"/>
      <c r="T10" s="28">
        <v>1</v>
      </c>
      <c r="U10" s="138" t="s">
        <v>123</v>
      </c>
      <c r="V10" s="87"/>
      <c r="W10" s="87"/>
      <c r="X10" s="88"/>
    </row>
    <row r="11" spans="2:24" ht="14.25" customHeight="1">
      <c r="B11" s="29">
        <v>63</v>
      </c>
      <c r="C11" s="83">
        <f t="shared" si="1"/>
        <v>27</v>
      </c>
      <c r="D11" s="83">
        <f t="shared" si="0"/>
        <v>40</v>
      </c>
      <c r="E11" s="83">
        <f t="shared" si="0"/>
        <v>54</v>
      </c>
      <c r="F11" s="83">
        <f t="shared" si="0"/>
        <v>81</v>
      </c>
      <c r="G11" s="83">
        <f t="shared" si="0"/>
        <v>109</v>
      </c>
      <c r="H11" s="144"/>
      <c r="I11" s="20"/>
      <c r="J11" s="20"/>
      <c r="K11" s="20"/>
      <c r="M11" s="34">
        <v>63</v>
      </c>
      <c r="N11" s="84"/>
      <c r="O11" s="84"/>
      <c r="P11" s="84"/>
      <c r="Q11" s="84"/>
      <c r="R11" s="84"/>
      <c r="T11" s="28">
        <v>1.5</v>
      </c>
      <c r="U11" s="139" t="s">
        <v>129</v>
      </c>
      <c r="V11" s="87"/>
      <c r="W11" s="87"/>
      <c r="X11" s="88"/>
    </row>
    <row r="12" spans="2:24" ht="14.25" customHeight="1">
      <c r="B12" s="29">
        <v>64</v>
      </c>
      <c r="C12" s="83">
        <f t="shared" si="1"/>
        <v>28</v>
      </c>
      <c r="D12" s="83">
        <f t="shared" si="0"/>
        <v>42</v>
      </c>
      <c r="E12" s="83">
        <f t="shared" si="0"/>
        <v>56</v>
      </c>
      <c r="F12" s="83">
        <f t="shared" si="0"/>
        <v>85</v>
      </c>
      <c r="G12" s="83">
        <f t="shared" si="0"/>
        <v>113</v>
      </c>
      <c r="H12" s="144"/>
      <c r="I12" s="20"/>
      <c r="J12" s="20"/>
      <c r="K12" s="20"/>
      <c r="M12" s="34">
        <v>64</v>
      </c>
      <c r="N12" s="84"/>
      <c r="O12" s="84"/>
      <c r="P12" s="84"/>
      <c r="Q12" s="84"/>
      <c r="R12" s="84"/>
      <c r="T12" s="28">
        <v>2</v>
      </c>
      <c r="U12" s="138" t="s">
        <v>135</v>
      </c>
      <c r="V12" s="87"/>
      <c r="W12" s="87"/>
      <c r="X12" s="88"/>
    </row>
    <row r="13" spans="2:24" ht="14.25" customHeight="1">
      <c r="B13" s="29">
        <v>65</v>
      </c>
      <c r="C13" s="83">
        <f t="shared" si="1"/>
        <v>29</v>
      </c>
      <c r="D13" s="83">
        <f t="shared" si="0"/>
        <v>44</v>
      </c>
      <c r="E13" s="83">
        <f t="shared" si="0"/>
        <v>58</v>
      </c>
      <c r="F13" s="83">
        <f t="shared" si="0"/>
        <v>88</v>
      </c>
      <c r="G13" s="83">
        <f t="shared" si="0"/>
        <v>117</v>
      </c>
      <c r="H13" s="144"/>
      <c r="I13" s="20"/>
      <c r="J13" s="20"/>
      <c r="K13" s="20"/>
      <c r="M13" s="34">
        <v>65</v>
      </c>
      <c r="N13" s="84"/>
      <c r="O13" s="84"/>
      <c r="P13" s="84"/>
      <c r="Q13" s="84"/>
      <c r="R13" s="84"/>
    </row>
    <row r="14" spans="2:24" ht="14.25" customHeight="1">
      <c r="B14" s="29">
        <v>66</v>
      </c>
      <c r="C14" s="83">
        <f t="shared" si="1"/>
        <v>30</v>
      </c>
      <c r="D14" s="83">
        <f t="shared" si="0"/>
        <v>45</v>
      </c>
      <c r="E14" s="83">
        <f t="shared" si="0"/>
        <v>61</v>
      </c>
      <c r="F14" s="83">
        <f t="shared" si="0"/>
        <v>91</v>
      </c>
      <c r="G14" s="83">
        <f t="shared" si="0"/>
        <v>122</v>
      </c>
      <c r="H14" s="144"/>
      <c r="I14" s="20"/>
      <c r="J14" s="20"/>
      <c r="K14" s="20"/>
      <c r="M14" s="34">
        <v>66</v>
      </c>
      <c r="N14" s="84"/>
      <c r="O14" s="84"/>
      <c r="P14" s="84"/>
      <c r="Q14" s="84"/>
      <c r="R14" s="84"/>
      <c r="T14" s="149" t="s">
        <v>149</v>
      </c>
      <c r="U14" s="110"/>
      <c r="V14" s="110"/>
      <c r="W14" s="110"/>
      <c r="X14" s="110"/>
    </row>
    <row r="15" spans="2:24" ht="15.75" customHeight="1">
      <c r="B15" s="29">
        <v>67</v>
      </c>
      <c r="C15" s="83">
        <f t="shared" si="1"/>
        <v>31</v>
      </c>
      <c r="D15" s="83">
        <f t="shared" si="0"/>
        <v>47</v>
      </c>
      <c r="E15" s="83">
        <f t="shared" si="0"/>
        <v>63</v>
      </c>
      <c r="F15" s="83">
        <f t="shared" si="0"/>
        <v>95</v>
      </c>
      <c r="G15" s="83">
        <f t="shared" si="0"/>
        <v>127</v>
      </c>
      <c r="H15" s="144"/>
      <c r="I15" s="20"/>
      <c r="J15" s="20"/>
      <c r="K15" s="20"/>
      <c r="M15" s="34">
        <v>67</v>
      </c>
      <c r="N15" s="84"/>
      <c r="O15" s="84"/>
      <c r="P15" s="84"/>
      <c r="Q15" s="84"/>
      <c r="R15" s="84"/>
      <c r="T15" s="148" t="s">
        <v>151</v>
      </c>
      <c r="U15" s="110"/>
      <c r="V15" s="110"/>
      <c r="W15" s="110"/>
      <c r="X15" s="110"/>
    </row>
    <row r="16" spans="2:24" ht="14.25" customHeight="1">
      <c r="B16" s="29">
        <v>68</v>
      </c>
      <c r="C16" s="83">
        <f t="shared" si="1"/>
        <v>33</v>
      </c>
      <c r="D16" s="83">
        <f t="shared" si="0"/>
        <v>49</v>
      </c>
      <c r="E16" s="83">
        <f t="shared" si="0"/>
        <v>66</v>
      </c>
      <c r="F16" s="83">
        <f t="shared" si="0"/>
        <v>99</v>
      </c>
      <c r="G16" s="83">
        <f t="shared" si="0"/>
        <v>132</v>
      </c>
      <c r="H16" s="144"/>
      <c r="I16" s="20"/>
      <c r="J16" s="20"/>
      <c r="K16" s="20"/>
      <c r="M16" s="34">
        <v>68</v>
      </c>
      <c r="N16" s="84"/>
      <c r="O16" s="84"/>
      <c r="P16" s="84"/>
      <c r="Q16" s="84"/>
      <c r="R16" s="84"/>
      <c r="T16" s="110"/>
      <c r="U16" s="110"/>
      <c r="V16" s="110"/>
      <c r="W16" s="110"/>
      <c r="X16" s="110"/>
    </row>
    <row r="17" spans="2:24" ht="14.25" customHeight="1">
      <c r="B17" s="29">
        <v>69</v>
      </c>
      <c r="C17" s="83">
        <f t="shared" si="1"/>
        <v>34</v>
      </c>
      <c r="D17" s="83">
        <f t="shared" si="0"/>
        <v>51</v>
      </c>
      <c r="E17" s="83">
        <f t="shared" si="0"/>
        <v>68</v>
      </c>
      <c r="F17" s="83">
        <f t="shared" si="0"/>
        <v>103</v>
      </c>
      <c r="G17" s="83">
        <f t="shared" si="0"/>
        <v>137</v>
      </c>
      <c r="H17" s="144"/>
      <c r="I17" s="20"/>
      <c r="J17" s="20"/>
      <c r="K17" s="20"/>
      <c r="M17" s="34">
        <v>69</v>
      </c>
      <c r="N17" s="84"/>
      <c r="O17" s="84"/>
      <c r="P17" s="84"/>
      <c r="Q17" s="84"/>
      <c r="R17" s="84"/>
      <c r="T17" s="148" t="s">
        <v>157</v>
      </c>
      <c r="U17" s="110"/>
      <c r="V17" s="110"/>
      <c r="W17" s="110"/>
      <c r="X17" s="110"/>
    </row>
    <row r="18" spans="2:24" ht="14.25" customHeight="1">
      <c r="B18" s="29">
        <v>70</v>
      </c>
      <c r="C18" s="83">
        <f t="shared" si="1"/>
        <v>35</v>
      </c>
      <c r="D18" s="83">
        <f t="shared" si="0"/>
        <v>53</v>
      </c>
      <c r="E18" s="83">
        <f t="shared" si="0"/>
        <v>71</v>
      </c>
      <c r="F18" s="83">
        <f t="shared" si="0"/>
        <v>107</v>
      </c>
      <c r="G18" s="83">
        <f t="shared" si="0"/>
        <v>143</v>
      </c>
      <c r="H18" s="144"/>
      <c r="I18" s="140" t="s">
        <v>159</v>
      </c>
      <c r="J18" s="20"/>
      <c r="K18" s="20"/>
      <c r="M18" s="34">
        <v>70</v>
      </c>
      <c r="N18" s="84"/>
      <c r="O18" s="84"/>
      <c r="P18" s="84"/>
      <c r="Q18" s="84"/>
      <c r="R18" s="84"/>
      <c r="T18" s="110"/>
      <c r="U18" s="110"/>
      <c r="V18" s="110"/>
      <c r="W18" s="110"/>
      <c r="X18" s="110"/>
    </row>
    <row r="19" spans="2:24" ht="14.25" customHeight="1">
      <c r="B19" s="29">
        <v>71</v>
      </c>
      <c r="C19" s="83">
        <f t="shared" si="1"/>
        <v>37</v>
      </c>
      <c r="D19" s="83">
        <f t="shared" si="0"/>
        <v>55</v>
      </c>
      <c r="E19" s="83">
        <f t="shared" si="0"/>
        <v>74</v>
      </c>
      <c r="F19" s="83">
        <f t="shared" si="0"/>
        <v>111</v>
      </c>
      <c r="G19" s="83">
        <f t="shared" si="0"/>
        <v>148</v>
      </c>
      <c r="H19" s="144"/>
      <c r="I19" s="141"/>
      <c r="J19" s="146" t="s">
        <v>166</v>
      </c>
      <c r="K19" s="20"/>
      <c r="M19" s="34">
        <v>71</v>
      </c>
      <c r="N19" s="84"/>
      <c r="O19" s="84"/>
      <c r="P19" s="84"/>
      <c r="Q19" s="84"/>
      <c r="R19" s="84"/>
    </row>
    <row r="20" spans="2:24" ht="14.25" customHeight="1">
      <c r="B20" s="29">
        <v>72</v>
      </c>
      <c r="C20" s="83">
        <f t="shared" si="1"/>
        <v>38</v>
      </c>
      <c r="D20" s="83">
        <f t="shared" si="0"/>
        <v>57</v>
      </c>
      <c r="E20" s="83">
        <f t="shared" si="0"/>
        <v>77</v>
      </c>
      <c r="F20" s="83">
        <f t="shared" si="0"/>
        <v>115</v>
      </c>
      <c r="G20" s="83">
        <f t="shared" si="0"/>
        <v>154</v>
      </c>
      <c r="H20" s="144"/>
      <c r="I20" s="141"/>
      <c r="J20" s="141"/>
      <c r="K20" s="20"/>
      <c r="M20" s="34">
        <v>72</v>
      </c>
      <c r="N20" s="84"/>
      <c r="O20" s="84"/>
      <c r="P20" s="84"/>
      <c r="Q20" s="84"/>
      <c r="R20" s="84"/>
    </row>
    <row r="21" spans="2:24" ht="14.25" customHeight="1">
      <c r="B21" s="29">
        <v>73</v>
      </c>
      <c r="C21" s="83">
        <f t="shared" si="1"/>
        <v>40</v>
      </c>
      <c r="D21" s="83">
        <f t="shared" si="0"/>
        <v>60</v>
      </c>
      <c r="E21" s="83">
        <f t="shared" si="0"/>
        <v>80</v>
      </c>
      <c r="F21" s="83">
        <f t="shared" si="0"/>
        <v>120</v>
      </c>
      <c r="G21" s="83">
        <f t="shared" si="0"/>
        <v>160</v>
      </c>
      <c r="H21" s="144"/>
      <c r="I21" s="141"/>
      <c r="J21" s="141"/>
      <c r="K21" s="20"/>
      <c r="M21" s="34">
        <v>73</v>
      </c>
      <c r="N21" s="84"/>
      <c r="O21" s="84"/>
      <c r="P21" s="84"/>
      <c r="Q21" s="84"/>
      <c r="R21" s="84"/>
    </row>
    <row r="22" spans="2:24" ht="14.25" customHeight="1">
      <c r="B22" s="29">
        <v>74</v>
      </c>
      <c r="C22" s="83">
        <f t="shared" si="1"/>
        <v>41</v>
      </c>
      <c r="D22" s="83">
        <f t="shared" si="0"/>
        <v>62</v>
      </c>
      <c r="E22" s="83">
        <f t="shared" si="0"/>
        <v>83</v>
      </c>
      <c r="F22" s="83">
        <f t="shared" si="0"/>
        <v>125</v>
      </c>
      <c r="G22" s="83">
        <f t="shared" si="0"/>
        <v>166</v>
      </c>
      <c r="H22" s="144"/>
      <c r="I22" s="141"/>
      <c r="J22" s="141"/>
      <c r="K22" s="20"/>
      <c r="M22" s="34">
        <v>74</v>
      </c>
      <c r="N22" s="84"/>
      <c r="O22" s="84"/>
      <c r="P22" s="84"/>
      <c r="Q22" s="84"/>
      <c r="R22" s="84"/>
    </row>
    <row r="23" spans="2:24" ht="14.25" customHeight="1">
      <c r="B23" s="29">
        <v>75</v>
      </c>
      <c r="C23" s="83">
        <f t="shared" si="1"/>
        <v>43</v>
      </c>
      <c r="D23" s="83">
        <f t="shared" si="0"/>
        <v>65</v>
      </c>
      <c r="E23" s="83">
        <f t="shared" si="0"/>
        <v>86</v>
      </c>
      <c r="F23" s="83">
        <f t="shared" si="0"/>
        <v>130</v>
      </c>
      <c r="G23" s="83">
        <f t="shared" si="0"/>
        <v>173</v>
      </c>
      <c r="H23" s="144"/>
      <c r="I23" s="141"/>
      <c r="J23" s="141"/>
      <c r="K23" s="20"/>
      <c r="M23" s="34">
        <v>75</v>
      </c>
      <c r="N23" s="84"/>
      <c r="O23" s="84"/>
      <c r="P23" s="84"/>
      <c r="Q23" s="84"/>
      <c r="R23" s="84"/>
    </row>
    <row r="24" spans="2:24" ht="14.25" customHeight="1">
      <c r="B24" s="29">
        <v>76</v>
      </c>
      <c r="C24" s="83">
        <f t="shared" si="1"/>
        <v>45</v>
      </c>
      <c r="D24" s="83">
        <f t="shared" si="0"/>
        <v>67</v>
      </c>
      <c r="E24" s="83">
        <f t="shared" si="0"/>
        <v>90</v>
      </c>
      <c r="F24" s="83">
        <f t="shared" si="0"/>
        <v>135</v>
      </c>
      <c r="G24" s="83">
        <f t="shared" si="0"/>
        <v>180</v>
      </c>
      <c r="H24" s="144"/>
      <c r="I24" s="141"/>
      <c r="J24" s="141"/>
      <c r="K24" s="20"/>
      <c r="M24" s="34">
        <v>76</v>
      </c>
      <c r="N24" s="84"/>
      <c r="O24" s="84"/>
      <c r="P24" s="84"/>
      <c r="Q24" s="84"/>
      <c r="R24" s="84"/>
    </row>
    <row r="25" spans="2:24" ht="14.25" customHeight="1">
      <c r="B25" s="29">
        <v>77</v>
      </c>
      <c r="C25" s="83">
        <f t="shared" si="1"/>
        <v>46</v>
      </c>
      <c r="D25" s="83">
        <f t="shared" si="1"/>
        <v>70</v>
      </c>
      <c r="E25" s="83">
        <f t="shared" si="1"/>
        <v>93</v>
      </c>
      <c r="F25" s="83">
        <f t="shared" si="1"/>
        <v>140</v>
      </c>
      <c r="G25" s="83">
        <f t="shared" si="1"/>
        <v>187</v>
      </c>
      <c r="H25" s="144"/>
      <c r="I25" s="141"/>
      <c r="J25" s="141"/>
      <c r="K25" s="20"/>
      <c r="M25" s="34">
        <v>77</v>
      </c>
      <c r="N25" s="84"/>
      <c r="O25" s="84"/>
      <c r="P25" s="84"/>
      <c r="Q25" s="84"/>
      <c r="R25" s="84"/>
    </row>
    <row r="26" spans="2:24" ht="14.25" customHeight="1">
      <c r="B26" s="29">
        <v>78</v>
      </c>
      <c r="C26" s="83">
        <f t="shared" si="1"/>
        <v>48</v>
      </c>
      <c r="D26" s="83">
        <f t="shared" si="1"/>
        <v>72</v>
      </c>
      <c r="E26" s="83">
        <f t="shared" si="1"/>
        <v>97</v>
      </c>
      <c r="F26" s="83">
        <f t="shared" si="1"/>
        <v>145</v>
      </c>
      <c r="G26" s="83">
        <f t="shared" si="1"/>
        <v>194</v>
      </c>
      <c r="H26" s="145"/>
      <c r="I26" s="141"/>
      <c r="J26" s="141"/>
      <c r="K26" s="20"/>
      <c r="M26" s="34">
        <v>78</v>
      </c>
      <c r="N26" s="84"/>
      <c r="O26" s="84"/>
      <c r="P26" s="84"/>
      <c r="Q26" s="84"/>
      <c r="R26" s="84"/>
    </row>
    <row r="27" spans="2:24" ht="14.25" customHeight="1">
      <c r="B27" s="29">
        <v>79</v>
      </c>
      <c r="C27" s="83">
        <f t="shared" si="1"/>
        <v>50</v>
      </c>
      <c r="D27" s="83">
        <f t="shared" si="1"/>
        <v>75</v>
      </c>
      <c r="E27" s="83">
        <f t="shared" si="1"/>
        <v>101</v>
      </c>
      <c r="F27" s="83">
        <f t="shared" si="1"/>
        <v>151</v>
      </c>
      <c r="G27" s="83">
        <f t="shared" si="1"/>
        <v>202</v>
      </c>
      <c r="H27" s="52"/>
      <c r="I27" s="141"/>
      <c r="J27" s="141"/>
      <c r="K27" s="20"/>
      <c r="M27" s="34">
        <v>79</v>
      </c>
      <c r="N27" s="84"/>
      <c r="O27" s="84"/>
      <c r="P27" s="84"/>
      <c r="Q27" s="84"/>
      <c r="R27" s="84"/>
    </row>
    <row r="28" spans="2:24" ht="14.25" customHeight="1">
      <c r="B28" s="29">
        <v>80</v>
      </c>
      <c r="C28" s="83">
        <f t="shared" si="1"/>
        <v>52</v>
      </c>
      <c r="D28" s="83">
        <f t="shared" si="1"/>
        <v>78</v>
      </c>
      <c r="E28" s="83">
        <f t="shared" si="1"/>
        <v>105</v>
      </c>
      <c r="F28" s="83">
        <f t="shared" si="1"/>
        <v>157</v>
      </c>
      <c r="G28" s="83">
        <f t="shared" si="1"/>
        <v>210</v>
      </c>
      <c r="I28" s="141"/>
      <c r="J28" s="141"/>
      <c r="M28" s="34">
        <v>80</v>
      </c>
      <c r="N28" s="84"/>
      <c r="O28" s="84"/>
      <c r="P28" s="84"/>
      <c r="Q28" s="85">
        <f>ROUNDDOWN(P$5*(P$6^((M28/26)+1))*Q$8,0)</f>
        <v>428</v>
      </c>
      <c r="R28" s="85">
        <f>ROUNDDOWN(P$5*(P$6^((M28/26)+1))*R$8,0)</f>
        <v>571</v>
      </c>
    </row>
    <row r="29" spans="2:24" ht="14.25" customHeight="1">
      <c r="B29" s="29">
        <v>81</v>
      </c>
      <c r="C29" s="83">
        <f t="shared" si="1"/>
        <v>54</v>
      </c>
      <c r="D29" s="83">
        <f t="shared" si="1"/>
        <v>81</v>
      </c>
      <c r="E29" s="83">
        <f t="shared" si="1"/>
        <v>109</v>
      </c>
      <c r="F29" s="83">
        <f t="shared" si="1"/>
        <v>163</v>
      </c>
      <c r="G29" s="83">
        <f t="shared" si="1"/>
        <v>218</v>
      </c>
      <c r="I29" s="141"/>
      <c r="J29" s="141"/>
      <c r="M29" s="34">
        <v>81</v>
      </c>
      <c r="N29" s="84"/>
      <c r="O29" s="84"/>
      <c r="P29" s="84"/>
      <c r="Q29" s="84"/>
      <c r="R29" s="84"/>
    </row>
    <row r="30" spans="2:24" ht="14.25" customHeight="1">
      <c r="B30" s="29">
        <v>82</v>
      </c>
      <c r="C30" s="83">
        <f t="shared" si="1"/>
        <v>56</v>
      </c>
      <c r="D30" s="83">
        <f t="shared" si="1"/>
        <v>85</v>
      </c>
      <c r="E30" s="83">
        <f t="shared" si="1"/>
        <v>113</v>
      </c>
      <c r="F30" s="83">
        <f t="shared" si="1"/>
        <v>170</v>
      </c>
      <c r="G30" s="83">
        <f t="shared" si="1"/>
        <v>227</v>
      </c>
      <c r="I30" s="141"/>
      <c r="J30" s="141"/>
      <c r="M30" s="34">
        <v>82</v>
      </c>
      <c r="N30" s="84"/>
      <c r="O30" s="84"/>
      <c r="P30" s="84"/>
      <c r="Q30" s="84"/>
      <c r="R30" s="84"/>
    </row>
    <row r="31" spans="2:24" ht="14.25" customHeight="1">
      <c r="B31" s="29">
        <v>83</v>
      </c>
      <c r="C31" s="83">
        <f t="shared" si="1"/>
        <v>58</v>
      </c>
      <c r="D31" s="83">
        <f t="shared" si="1"/>
        <v>88</v>
      </c>
      <c r="E31" s="83">
        <f t="shared" si="1"/>
        <v>117</v>
      </c>
      <c r="F31" s="83">
        <f t="shared" si="1"/>
        <v>176</v>
      </c>
      <c r="G31" s="83">
        <f t="shared" si="1"/>
        <v>235</v>
      </c>
      <c r="I31" s="142"/>
      <c r="J31" s="141"/>
      <c r="K31" s="147" t="s">
        <v>174</v>
      </c>
      <c r="M31" s="34">
        <v>83</v>
      </c>
      <c r="N31" s="84"/>
      <c r="O31" s="84"/>
      <c r="P31" s="84"/>
      <c r="Q31" s="84"/>
      <c r="R31" s="84"/>
    </row>
    <row r="32" spans="2:24" ht="14.25" customHeight="1">
      <c r="B32" s="29">
        <v>84</v>
      </c>
      <c r="C32" s="83">
        <f t="shared" si="1"/>
        <v>61</v>
      </c>
      <c r="D32" s="83">
        <f t="shared" si="1"/>
        <v>91</v>
      </c>
      <c r="E32" s="83">
        <f t="shared" si="1"/>
        <v>122</v>
      </c>
      <c r="F32" s="83">
        <f t="shared" si="1"/>
        <v>183</v>
      </c>
      <c r="G32" s="83">
        <f t="shared" si="1"/>
        <v>245</v>
      </c>
      <c r="I32" s="58"/>
      <c r="J32" s="141"/>
      <c r="K32" s="141"/>
      <c r="M32" s="34">
        <v>84</v>
      </c>
      <c r="N32" s="84"/>
      <c r="O32" s="84"/>
      <c r="P32" s="84"/>
      <c r="Q32" s="84"/>
      <c r="R32" s="84"/>
    </row>
    <row r="33" spans="2:18" ht="14.25" customHeight="1">
      <c r="B33" s="29">
        <v>85</v>
      </c>
      <c r="C33" s="83">
        <f t="shared" si="1"/>
        <v>63</v>
      </c>
      <c r="D33" s="83">
        <f t="shared" si="1"/>
        <v>95</v>
      </c>
      <c r="E33" s="83">
        <f t="shared" si="1"/>
        <v>127</v>
      </c>
      <c r="F33" s="83">
        <f t="shared" si="1"/>
        <v>191</v>
      </c>
      <c r="G33" s="83">
        <f t="shared" si="1"/>
        <v>254</v>
      </c>
      <c r="J33" s="141"/>
      <c r="K33" s="141"/>
      <c r="M33" s="34">
        <v>85</v>
      </c>
      <c r="N33" s="84"/>
      <c r="O33" s="84"/>
      <c r="P33" s="84"/>
      <c r="Q33" s="84"/>
      <c r="R33" s="84"/>
    </row>
    <row r="34" spans="2:18" ht="14.25" customHeight="1">
      <c r="B34" s="29">
        <v>86</v>
      </c>
      <c r="C34" s="83">
        <f t="shared" si="1"/>
        <v>66</v>
      </c>
      <c r="D34" s="83">
        <f t="shared" si="1"/>
        <v>99</v>
      </c>
      <c r="E34" s="83">
        <f t="shared" si="1"/>
        <v>132</v>
      </c>
      <c r="F34" s="83">
        <f t="shared" si="1"/>
        <v>198</v>
      </c>
      <c r="G34" s="83">
        <f t="shared" si="1"/>
        <v>264</v>
      </c>
      <c r="J34" s="141"/>
      <c r="K34" s="141"/>
      <c r="M34" s="34">
        <v>86</v>
      </c>
      <c r="N34" s="84"/>
      <c r="O34" s="84"/>
      <c r="P34" s="84"/>
      <c r="Q34" s="84"/>
      <c r="R34" s="84"/>
    </row>
    <row r="35" spans="2:18" ht="14.25" customHeight="1">
      <c r="B35" s="29">
        <v>87</v>
      </c>
      <c r="C35" s="83">
        <f t="shared" si="1"/>
        <v>68</v>
      </c>
      <c r="D35" s="83">
        <f t="shared" si="1"/>
        <v>103</v>
      </c>
      <c r="E35" s="83">
        <f t="shared" si="1"/>
        <v>137</v>
      </c>
      <c r="F35" s="83">
        <f t="shared" si="1"/>
        <v>206</v>
      </c>
      <c r="G35" s="83">
        <f t="shared" si="1"/>
        <v>275</v>
      </c>
      <c r="J35" s="141"/>
      <c r="K35" s="141"/>
      <c r="M35" s="34">
        <v>87</v>
      </c>
      <c r="N35" s="84"/>
      <c r="O35" s="84"/>
      <c r="P35" s="84"/>
      <c r="Q35" s="84"/>
      <c r="R35" s="84"/>
    </row>
    <row r="36" spans="2:18" ht="14.25" customHeight="1">
      <c r="B36" s="29">
        <v>88</v>
      </c>
      <c r="C36" s="83">
        <f t="shared" si="1"/>
        <v>71</v>
      </c>
      <c r="D36" s="83">
        <f t="shared" si="1"/>
        <v>107</v>
      </c>
      <c r="E36" s="83">
        <f t="shared" si="1"/>
        <v>143</v>
      </c>
      <c r="F36" s="83">
        <f t="shared" si="1"/>
        <v>214</v>
      </c>
      <c r="G36" s="83">
        <f t="shared" si="1"/>
        <v>286</v>
      </c>
      <c r="J36" s="142"/>
      <c r="K36" s="141"/>
      <c r="M36" s="34">
        <v>88</v>
      </c>
      <c r="N36" s="84"/>
      <c r="O36" s="84"/>
      <c r="P36" s="84"/>
      <c r="Q36" s="84"/>
      <c r="R36" s="84"/>
    </row>
    <row r="37" spans="2:18" ht="14.25" customHeight="1">
      <c r="B37" s="29">
        <v>89</v>
      </c>
      <c r="C37" s="83">
        <f t="shared" si="1"/>
        <v>74</v>
      </c>
      <c r="D37" s="83">
        <f t="shared" si="1"/>
        <v>111</v>
      </c>
      <c r="E37" s="83">
        <f t="shared" si="1"/>
        <v>148</v>
      </c>
      <c r="F37" s="83">
        <f t="shared" si="1"/>
        <v>222</v>
      </c>
      <c r="G37" s="83">
        <f t="shared" si="1"/>
        <v>297</v>
      </c>
      <c r="J37" s="58"/>
      <c r="K37" s="141"/>
      <c r="M37" s="34">
        <v>89</v>
      </c>
      <c r="N37" s="84"/>
      <c r="O37" s="84"/>
      <c r="P37" s="84"/>
      <c r="Q37" s="84"/>
      <c r="R37" s="84"/>
    </row>
    <row r="38" spans="2:18" ht="14.25" customHeight="1">
      <c r="B38" s="29">
        <v>90</v>
      </c>
      <c r="C38" s="83">
        <f t="shared" si="1"/>
        <v>77</v>
      </c>
      <c r="D38" s="83">
        <f t="shared" si="1"/>
        <v>115</v>
      </c>
      <c r="E38" s="83">
        <f t="shared" si="1"/>
        <v>154</v>
      </c>
      <c r="F38" s="83">
        <f t="shared" si="1"/>
        <v>231</v>
      </c>
      <c r="G38" s="83">
        <f t="shared" si="1"/>
        <v>308</v>
      </c>
      <c r="K38" s="141"/>
      <c r="M38" s="34">
        <v>90</v>
      </c>
      <c r="N38" s="84"/>
      <c r="O38" s="84"/>
      <c r="P38" s="84"/>
      <c r="Q38" s="84"/>
      <c r="R38" s="85">
        <f>ROUNDDOWN(P$5*(P$6^((M38/26)+1))*R$8,0)</f>
        <v>840</v>
      </c>
    </row>
    <row r="39" spans="2:18" ht="14.25" customHeight="1">
      <c r="B39" s="29">
        <v>91</v>
      </c>
      <c r="C39" s="83">
        <f t="shared" si="1"/>
        <v>80</v>
      </c>
      <c r="D39" s="83">
        <f t="shared" si="1"/>
        <v>120</v>
      </c>
      <c r="E39" s="83">
        <f t="shared" si="1"/>
        <v>160</v>
      </c>
      <c r="F39" s="83">
        <f t="shared" si="1"/>
        <v>240</v>
      </c>
      <c r="G39" s="83">
        <f t="shared" si="1"/>
        <v>321</v>
      </c>
      <c r="K39" s="141"/>
      <c r="M39" s="34">
        <v>91</v>
      </c>
      <c r="N39" s="84"/>
      <c r="O39" s="84"/>
      <c r="P39" s="84"/>
      <c r="Q39" s="84"/>
      <c r="R39" s="84"/>
    </row>
    <row r="40" spans="2:18" ht="14.25" customHeight="1">
      <c r="B40" s="29">
        <v>92</v>
      </c>
      <c r="C40" s="83">
        <f t="shared" si="1"/>
        <v>83</v>
      </c>
      <c r="D40" s="83">
        <f t="shared" si="1"/>
        <v>125</v>
      </c>
      <c r="E40" s="83">
        <f t="shared" si="1"/>
        <v>166</v>
      </c>
      <c r="F40" s="83">
        <f t="shared" si="1"/>
        <v>250</v>
      </c>
      <c r="G40" s="83">
        <f t="shared" si="1"/>
        <v>333</v>
      </c>
      <c r="K40" s="142"/>
      <c r="M40" s="34">
        <v>92</v>
      </c>
      <c r="N40" s="84"/>
      <c r="O40" s="84"/>
      <c r="P40" s="84"/>
      <c r="Q40" s="84"/>
      <c r="R40" s="84"/>
    </row>
    <row r="41" spans="2:18" ht="14.25" customHeight="1">
      <c r="K41" s="58"/>
    </row>
    <row r="42" spans="2:18" ht="14.25" customHeight="1"/>
    <row r="43" spans="2:18" ht="14.25" customHeight="1"/>
    <row r="44" spans="2:18" ht="14.25" customHeight="1"/>
    <row r="45" spans="2:18" ht="14.25" customHeight="1"/>
    <row r="46" spans="2:18" ht="14.25" customHeight="1"/>
    <row r="47" spans="2:18" ht="14.25" customHeight="1"/>
    <row r="48" spans="2:1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U11:X11"/>
    <mergeCell ref="U12:X12"/>
    <mergeCell ref="C7:G7"/>
    <mergeCell ref="I18:I31"/>
    <mergeCell ref="H9:H26"/>
    <mergeCell ref="J19:J36"/>
    <mergeCell ref="K31:K40"/>
    <mergeCell ref="U9:X9"/>
    <mergeCell ref="T15:X16"/>
    <mergeCell ref="T14:X14"/>
    <mergeCell ref="U10:X10"/>
    <mergeCell ref="T17:X18"/>
    <mergeCell ref="B7:B8"/>
    <mergeCell ref="C2:R2"/>
    <mergeCell ref="B3:R3"/>
    <mergeCell ref="N7:R7"/>
    <mergeCell ref="T7:X7"/>
    <mergeCell ref="C6:D6"/>
    <mergeCell ref="C5:D5"/>
    <mergeCell ref="N5:O5"/>
    <mergeCell ref="N6:O6"/>
    <mergeCell ref="M7:M8"/>
    <mergeCell ref="U8:X8"/>
  </mergeCells>
  <phoneticPr fontId="28" type="noConversion"/>
  <pageMargins left="0.7" right="0.7" top="0.75" bottom="0.75" header="0" footer="0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4:E5"/>
  <sheetViews>
    <sheetView workbookViewId="0"/>
  </sheetViews>
  <sheetFormatPr defaultColWidth="12.625" defaultRowHeight="15" customHeight="1"/>
  <cols>
    <col min="5" max="5" width="73.75" customWidth="1"/>
  </cols>
  <sheetData>
    <row r="4" spans="2:5">
      <c r="B4" s="63" t="s">
        <v>180</v>
      </c>
      <c r="C4" s="63" t="s">
        <v>181</v>
      </c>
      <c r="D4" s="63" t="s">
        <v>182</v>
      </c>
      <c r="E4" s="64" t="s">
        <v>183</v>
      </c>
    </row>
    <row r="5" spans="2:5">
      <c r="B5" s="65">
        <v>43784</v>
      </c>
      <c r="C5" s="63" t="s">
        <v>184</v>
      </c>
      <c r="D5" s="63" t="s">
        <v>185</v>
      </c>
      <c r="E5" s="64" t="s">
        <v>186</v>
      </c>
    </row>
  </sheetData>
  <phoneticPr fontId="2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裝備分配表</vt:lpstr>
      <vt:lpstr>分裝流程圖</vt:lpstr>
      <vt:lpstr>MC黑龍裝備GP表</vt:lpstr>
      <vt:lpstr>GP計算公式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SHENBIN GAN</cp:lastModifiedBy>
  <dcterms:modified xsi:type="dcterms:W3CDTF">2019-11-22T15:37:29Z</dcterms:modified>
</cp:coreProperties>
</file>