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hap-Mon-Tin-Hoc-TH\BTH\"/>
    </mc:Choice>
  </mc:AlternateContent>
  <xr:revisionPtr revIDLastSave="0" documentId="13_ncr:1_{BC3C058D-343A-425F-BD16-1BA0129BE03E}" xr6:coauthVersionLast="47" xr6:coauthVersionMax="47" xr10:uidLastSave="{00000000-0000-0000-0000-000000000000}"/>
  <bookViews>
    <workbookView xWindow="1500" yWindow="1500" windowWidth="17280" windowHeight="8880" activeTab="2" xr2:uid="{FC6D18DE-1345-4B45-B57E-C140BF7D0DD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  <c r="K9" i="2"/>
  <c r="K8" i="2"/>
  <c r="K7" i="2"/>
  <c r="K6" i="2"/>
  <c r="K5" i="2"/>
  <c r="K4" i="2"/>
  <c r="K3" i="2"/>
  <c r="G16" i="2"/>
  <c r="H15" i="2"/>
  <c r="F15" i="2"/>
  <c r="I4" i="2"/>
  <c r="I5" i="2"/>
  <c r="I6" i="2"/>
  <c r="I7" i="2"/>
  <c r="I8" i="2"/>
  <c r="I9" i="2"/>
  <c r="I10" i="2"/>
  <c r="I11" i="2"/>
  <c r="I12" i="2"/>
  <c r="I13" i="2"/>
  <c r="I14" i="2"/>
  <c r="I3" i="2"/>
  <c r="H4" i="2"/>
  <c r="H5" i="2"/>
  <c r="H6" i="2"/>
  <c r="H7" i="2"/>
  <c r="H8" i="2"/>
  <c r="H9" i="2"/>
  <c r="H10" i="2"/>
  <c r="H11" i="2"/>
  <c r="H12" i="2"/>
  <c r="H13" i="2"/>
  <c r="H14" i="2"/>
  <c r="H3" i="2"/>
  <c r="G4" i="2"/>
  <c r="G5" i="2"/>
  <c r="G6" i="2"/>
  <c r="G7" i="2"/>
  <c r="G8" i="2"/>
  <c r="G9" i="2"/>
  <c r="G10" i="2"/>
  <c r="G11" i="2"/>
  <c r="G12" i="2"/>
  <c r="G13" i="2"/>
  <c r="G14" i="2"/>
  <c r="G3" i="2"/>
  <c r="F4" i="2"/>
  <c r="F5" i="2"/>
  <c r="F6" i="2"/>
  <c r="F7" i="2"/>
  <c r="F8" i="2"/>
  <c r="F9" i="2"/>
  <c r="F10" i="2"/>
  <c r="F11" i="2"/>
  <c r="F12" i="2"/>
  <c r="F13" i="2"/>
  <c r="F14" i="2"/>
  <c r="F3" i="2"/>
  <c r="A3" i="2" a="1"/>
  <c r="A3" i="2" s="1"/>
  <c r="M9" i="1"/>
  <c r="M8" i="1"/>
  <c r="M7" i="1"/>
  <c r="M6" i="1"/>
  <c r="M5" i="1"/>
  <c r="M4" i="1"/>
  <c r="M3" i="1"/>
  <c r="I14" i="1"/>
  <c r="J13" i="1"/>
  <c r="C4" i="1"/>
  <c r="J4" i="1" s="1"/>
  <c r="C5" i="1"/>
  <c r="I5" i="1" s="1"/>
  <c r="C6" i="1"/>
  <c r="I6" i="1" s="1"/>
  <c r="C7" i="1"/>
  <c r="J7" i="1" s="1"/>
  <c r="C8" i="1"/>
  <c r="I8" i="1" s="1"/>
  <c r="C9" i="1"/>
  <c r="I9" i="1" s="1"/>
  <c r="C10" i="1"/>
  <c r="I10" i="1" s="1"/>
  <c r="C11" i="1"/>
  <c r="I11" i="1" s="1"/>
  <c r="J11" i="1" s="1"/>
  <c r="C12" i="1"/>
  <c r="I12" i="1" s="1"/>
  <c r="J12" i="1" s="1"/>
  <c r="C3" i="1"/>
  <c r="I3" i="1" s="1"/>
  <c r="I4" i="1"/>
  <c r="I7" i="1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  <c r="A3" i="1" a="1"/>
  <c r="A3" i="1" s="1"/>
  <c r="J9" i="1" l="1"/>
  <c r="J6" i="1"/>
  <c r="J5" i="1"/>
  <c r="J10" i="1"/>
  <c r="J8" i="1"/>
  <c r="C13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<sst xmlns="http://schemas.openxmlformats.org/spreadsheetml/2006/main" count="92" uniqueCount="83">
  <si>
    <t>STT</t>
  </si>
  <si>
    <t>Mã hàng</t>
  </si>
  <si>
    <t>Khối
lượng
(kg)</t>
  </si>
  <si>
    <t>Khách hàng</t>
  </si>
  <si>
    <t>Tên
hàng</t>
  </si>
  <si>
    <t>Đơn giá</t>
  </si>
  <si>
    <t>Ngày
nhận</t>
  </si>
  <si>
    <t>Ngày trả
tiền</t>
  </si>
  <si>
    <t>Đ11500L1</t>
  </si>
  <si>
    <t>L21000L1</t>
  </si>
  <si>
    <t>Đ30000L2</t>
  </si>
  <si>
    <t>Đ21100L1</t>
  </si>
  <si>
    <t>K50000L2</t>
  </si>
  <si>
    <t>K35000L1</t>
  </si>
  <si>
    <t>K10000L2</t>
  </si>
  <si>
    <t>L15000L2</t>
  </si>
  <si>
    <t>Đ23000L2</t>
  </si>
  <si>
    <t>Đ40000L1</t>
  </si>
  <si>
    <t>BẢNG CHI TIẾT BÁN HÀNG</t>
  </si>
  <si>
    <t>Nguyễn Thanh</t>
  </si>
  <si>
    <t>Nguyễn Ngọc</t>
  </si>
  <si>
    <t>Lý Tâm</t>
  </si>
  <si>
    <t>Trần Minh</t>
  </si>
  <si>
    <t>Nguyễn Cúc</t>
  </si>
  <si>
    <t>Lê Sáu</t>
  </si>
  <si>
    <t>Nguyễn Hoà</t>
  </si>
  <si>
    <t>Vũ Tấn</t>
  </si>
  <si>
    <t>Lê Phúc</t>
  </si>
  <si>
    <t>Nguyễn Minh</t>
  </si>
  <si>
    <t>Tiền giảm</t>
  </si>
  <si>
    <t>Thành tiền</t>
  </si>
  <si>
    <t>Tổng cộng</t>
  </si>
  <si>
    <t>Trung bình cộng</t>
  </si>
  <si>
    <t>Số khách hàng</t>
  </si>
  <si>
    <t>Số khách hàng mua đạm</t>
  </si>
  <si>
    <t>Số khách hàng không giảm giá</t>
  </si>
  <si>
    <t>Số khách hàng họ Nguyễn</t>
  </si>
  <si>
    <t>Tổng tiền khách hàng được giảm giá</t>
  </si>
  <si>
    <t>Tổng tiền khách hàng mua Kali</t>
  </si>
  <si>
    <t>Tổng khối lượng Lân</t>
  </si>
  <si>
    <t>Họ tên</t>
  </si>
  <si>
    <t>Chức vụ</t>
  </si>
  <si>
    <t>Lương
CB</t>
  </si>
  <si>
    <t>Ngày
công</t>
  </si>
  <si>
    <t>Phụ
cấp CV</t>
  </si>
  <si>
    <t>Lương</t>
  </si>
  <si>
    <t>Tạm
ứng</t>
  </si>
  <si>
    <t>Thực
lĩnh</t>
  </si>
  <si>
    <t>Phan Quốc</t>
  </si>
  <si>
    <t>Đậu Tú</t>
  </si>
  <si>
    <t>Hà Minh</t>
  </si>
  <si>
    <t>Đậu Huỳnh</t>
  </si>
  <si>
    <t>Trần Bội</t>
  </si>
  <si>
    <t>Phan Minh</t>
  </si>
  <si>
    <t>Nguyễn Thái</t>
  </si>
  <si>
    <t>Đậu Minh</t>
  </si>
  <si>
    <t>Đặng Thiên</t>
  </si>
  <si>
    <t>Hà Ngọc</t>
  </si>
  <si>
    <t>Đậu Kiều</t>
  </si>
  <si>
    <t>NV</t>
  </si>
  <si>
    <t>BV</t>
  </si>
  <si>
    <t>TP</t>
  </si>
  <si>
    <t>GD</t>
  </si>
  <si>
    <t>PGD</t>
  </si>
  <si>
    <t>PP</t>
  </si>
  <si>
    <t>Tổng cộng:</t>
  </si>
  <si>
    <t>Trung bình cộng:</t>
  </si>
  <si>
    <t>Lương cao nhất</t>
  </si>
  <si>
    <t>Lương thấp nhất</t>
  </si>
  <si>
    <t>Số người có chức vụ NV</t>
  </si>
  <si>
    <t>Số người tên Minh</t>
  </si>
  <si>
    <t>Tổng lương và phụ cấp CV của BV</t>
  </si>
  <si>
    <t>Tổng lương của người làm &gt; 28 ngày</t>
  </si>
  <si>
    <t>Tổng thực lĩnh người họ Đậu</t>
  </si>
  <si>
    <t>Họ và tên</t>
  </si>
  <si>
    <t>Mã NV</t>
  </si>
  <si>
    <t>Số ngày LV</t>
  </si>
  <si>
    <t>Ngày sinh</t>
  </si>
  <si>
    <t>Nông Ngọc Lâm</t>
  </si>
  <si>
    <t>Hồ Minh Trung</t>
  </si>
  <si>
    <t>Nguyễn Diễm Kiều</t>
  </si>
  <si>
    <t>Trần Thị Lệ Hà</t>
  </si>
  <si>
    <t>Hồ Kim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</si>
</sst>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/>
    <xf numFmtId="3" fontId="1" fillId="2" borderId="1" xfId="1" applyNumberFormat="1" applyBorder="1" applyAlignment="1">
      <alignment horizontal="center" vertical="center"/>
    </xf>
    <xf numFmtId="3" fontId="0" fillId="0" borderId="1" xfId="0" applyNumberFormat="1" applyBorder="1"/>
    <xf numFmtId="3" fontId="0" fillId="0" borderId="1" xfId="0" applyNumberFormat="1" applyFill="1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E9B7-897F-42BE-BC7D-022CBFAEF68C}">
  <dimension ref="A1:M14"/>
  <sheetViews>
    <sheetView topLeftCell="J16" zoomScale="175" zoomScaleNormal="175" workbookViewId="0">
      <selection activeCell="L10" sqref="L10"/>
    </sheetView>
  </sheetViews>
  <sheetFormatPr defaultRowHeight="14.4" x14ac:dyDescent="0.3"/>
  <cols>
    <col min="1" max="1" width="4" bestFit="1" customWidth="1"/>
    <col min="2" max="2" width="10.21875" customWidth="1"/>
    <col min="3" max="3" width="7" bestFit="1" customWidth="1"/>
    <col min="4" max="4" width="12.77734375" bestFit="1" customWidth="1"/>
    <col min="5" max="5" width="4.88671875" bestFit="1" customWidth="1"/>
    <col min="6" max="6" width="7.109375" bestFit="1" customWidth="1"/>
    <col min="7" max="8" width="10.5546875" bestFit="1" customWidth="1"/>
    <col min="9" max="9" width="9" bestFit="1" customWidth="1"/>
    <col min="10" max="10" width="13.5546875" style="14" bestFit="1" customWidth="1"/>
    <col min="12" max="12" width="30.88671875" bestFit="1" customWidth="1"/>
    <col min="13" max="13" width="10" bestFit="1" customWidth="1"/>
  </cols>
  <sheetData>
    <row r="1" spans="1:13" x14ac:dyDescent="0.3">
      <c r="A1" s="2" t="s">
        <v>18</v>
      </c>
      <c r="B1" s="2"/>
      <c r="C1" s="2"/>
      <c r="D1" s="2"/>
      <c r="E1" s="2"/>
      <c r="F1" s="2"/>
      <c r="G1" s="2"/>
      <c r="H1" s="2"/>
    </row>
    <row r="2" spans="1:13" s="11" customFormat="1" ht="43.2" x14ac:dyDescent="0.3">
      <c r="A2" s="7" t="s">
        <v>0</v>
      </c>
      <c r="B2" s="7" t="s">
        <v>1</v>
      </c>
      <c r="C2" s="8" t="s">
        <v>2</v>
      </c>
      <c r="D2" s="7" t="s">
        <v>3</v>
      </c>
      <c r="E2" s="8" t="s">
        <v>4</v>
      </c>
      <c r="F2" s="7" t="s">
        <v>5</v>
      </c>
      <c r="G2" s="8" t="s">
        <v>6</v>
      </c>
      <c r="H2" s="8" t="s">
        <v>7</v>
      </c>
      <c r="I2" s="7" t="s">
        <v>29</v>
      </c>
      <c r="J2" s="15" t="s">
        <v>30</v>
      </c>
    </row>
    <row r="3" spans="1:13" x14ac:dyDescent="0.3">
      <c r="A3" s="5" cm="1">
        <f t="array" ref="A3:A12">_xlfn.SEQUENCE(10)</f>
        <v>1</v>
      </c>
      <c r="B3" s="5" t="s">
        <v>8</v>
      </c>
      <c r="C3" s="5">
        <f>INT(MID(B3,2,5))</f>
        <v>11500</v>
      </c>
      <c r="D3" s="5" t="s">
        <v>19</v>
      </c>
      <c r="E3" s="5" t="str">
        <f>IF(LEFT(B3,1)="Đ", "Đạm", IF(LEFT(B3,1)="L", "Lân", "Kali"))</f>
        <v>Đạm</v>
      </c>
      <c r="F3" s="5">
        <f>IF(AND(RIGHT(B3,2)="L1",E3="Đạm"),3000,IF(AND(RIGHT(B3,2)="L1",LEFT(B3,2)="Lân"),2700,IF(AND(RIGHT(B3,2)="L1",E3="Kali"),3100,IF(AND(RIGHT(B3,2)="L2",E3="Đạm"),2400,IF(AND(RIGHT(B3,2)="L2",E3="Lân"),2100,2500)))))</f>
        <v>3000</v>
      </c>
      <c r="G3" s="6">
        <v>39002</v>
      </c>
      <c r="H3" s="6">
        <v>39015</v>
      </c>
      <c r="I3" s="5">
        <f>IF(INT(H3-G3)&lt;=10,30%,0)*(F3*C3)</f>
        <v>0</v>
      </c>
      <c r="J3" s="16">
        <f>F3*C3-I3</f>
        <v>34500000</v>
      </c>
      <c r="L3" t="s">
        <v>33</v>
      </c>
      <c r="M3">
        <f>COUNT(J3:J12)</f>
        <v>10</v>
      </c>
    </row>
    <row r="4" spans="1:13" x14ac:dyDescent="0.3">
      <c r="A4" s="5">
        <v>2</v>
      </c>
      <c r="B4" s="5" t="s">
        <v>9</v>
      </c>
      <c r="C4" s="5">
        <f t="shared" ref="C4:C12" si="0">INT(MID(B4,2,5))</f>
        <v>21000</v>
      </c>
      <c r="D4" s="5" t="s">
        <v>20</v>
      </c>
      <c r="E4" s="5" t="str">
        <f t="shared" ref="E4:E12" si="1">IF(LEFT(B4,1)="Đ", "Đạm", IF(LEFT(B4,1)="L", "Lân", "Kali"))</f>
        <v>Lân</v>
      </c>
      <c r="F4" s="5">
        <f t="shared" ref="F4:F12" si="2">IF(AND(RIGHT(B4,2)="L1",E4="Đạm"),3000,IF(AND(RIGHT(B4,2)="L1",LEFT(B4,2)="Lân"),2700,IF(AND(RIGHT(B4,2)="L1",E4="Kali"),3100,IF(AND(RIGHT(B4,2)="L2",E4="Đạm"),2400,IF(AND(RIGHT(B4,2)="L2",E4="Lân"),2100,2500)))))</f>
        <v>2500</v>
      </c>
      <c r="G4" s="6">
        <v>38995</v>
      </c>
      <c r="H4" s="6">
        <v>39015</v>
      </c>
      <c r="I4" s="5">
        <f t="shared" ref="I4:I12" si="3">IF(INT(H4-G4)&lt;=10,30%,0)*(F4*C4)</f>
        <v>0</v>
      </c>
      <c r="J4" s="16">
        <f t="shared" ref="J4:J12" si="4">F4*C4-I4</f>
        <v>52500000</v>
      </c>
      <c r="L4" t="s">
        <v>34</v>
      </c>
      <c r="M4">
        <f>COUNTIF(E3:E12,"Đạm")</f>
        <v>5</v>
      </c>
    </row>
    <row r="5" spans="1:13" x14ac:dyDescent="0.3">
      <c r="A5" s="5">
        <v>3</v>
      </c>
      <c r="B5" s="5" t="s">
        <v>10</v>
      </c>
      <c r="C5" s="5">
        <f t="shared" si="0"/>
        <v>30000</v>
      </c>
      <c r="D5" s="5" t="s">
        <v>21</v>
      </c>
      <c r="E5" s="5" t="str">
        <f t="shared" si="1"/>
        <v>Đạm</v>
      </c>
      <c r="F5" s="5">
        <f t="shared" si="2"/>
        <v>2400</v>
      </c>
      <c r="G5" s="6">
        <v>39061</v>
      </c>
      <c r="H5" s="6">
        <v>39062</v>
      </c>
      <c r="I5" s="5">
        <f t="shared" si="3"/>
        <v>21600000</v>
      </c>
      <c r="J5" s="16">
        <f t="shared" si="4"/>
        <v>50400000</v>
      </c>
      <c r="L5" t="s">
        <v>35</v>
      </c>
      <c r="M5">
        <f>COUNTIF(I3:I12,0)</f>
        <v>3</v>
      </c>
    </row>
    <row r="6" spans="1:13" x14ac:dyDescent="0.3">
      <c r="A6" s="5">
        <v>4</v>
      </c>
      <c r="B6" s="5" t="s">
        <v>11</v>
      </c>
      <c r="C6" s="5">
        <f t="shared" si="0"/>
        <v>21100</v>
      </c>
      <c r="D6" s="5" t="s">
        <v>22</v>
      </c>
      <c r="E6" s="5" t="str">
        <f t="shared" si="1"/>
        <v>Đạm</v>
      </c>
      <c r="F6" s="5">
        <f t="shared" si="2"/>
        <v>3000</v>
      </c>
      <c r="G6" s="6">
        <v>38845</v>
      </c>
      <c r="H6" s="6">
        <v>38855</v>
      </c>
      <c r="I6" s="5">
        <f t="shared" si="3"/>
        <v>18990000</v>
      </c>
      <c r="J6" s="16">
        <f t="shared" si="4"/>
        <v>44310000</v>
      </c>
      <c r="L6" t="s">
        <v>36</v>
      </c>
      <c r="M6">
        <f>COUNTIF(D3:D12,"*Nguyễn*")</f>
        <v>5</v>
      </c>
    </row>
    <row r="7" spans="1:13" x14ac:dyDescent="0.3">
      <c r="A7" s="5">
        <v>5</v>
      </c>
      <c r="B7" s="5" t="s">
        <v>12</v>
      </c>
      <c r="C7" s="5">
        <f t="shared" si="0"/>
        <v>50000</v>
      </c>
      <c r="D7" s="5" t="s">
        <v>23</v>
      </c>
      <c r="E7" s="5" t="str">
        <f t="shared" si="1"/>
        <v>Kali</v>
      </c>
      <c r="F7" s="5">
        <f t="shared" si="2"/>
        <v>2500</v>
      </c>
      <c r="G7" s="6">
        <v>38907</v>
      </c>
      <c r="H7" s="6">
        <v>38923</v>
      </c>
      <c r="I7" s="5">
        <f t="shared" si="3"/>
        <v>0</v>
      </c>
      <c r="J7" s="16">
        <f t="shared" si="4"/>
        <v>125000000</v>
      </c>
      <c r="L7" t="s">
        <v>37</v>
      </c>
      <c r="M7">
        <f>SUMIF(I3:I12,"&gt;0",$J$3:$J$12)</f>
        <v>332850000</v>
      </c>
    </row>
    <row r="8" spans="1:13" x14ac:dyDescent="0.3">
      <c r="A8" s="5">
        <v>6</v>
      </c>
      <c r="B8" s="5" t="s">
        <v>13</v>
      </c>
      <c r="C8" s="5">
        <f t="shared" si="0"/>
        <v>35000</v>
      </c>
      <c r="D8" s="5" t="s">
        <v>24</v>
      </c>
      <c r="E8" s="5" t="str">
        <f t="shared" si="1"/>
        <v>Kali</v>
      </c>
      <c r="F8" s="5">
        <f t="shared" si="2"/>
        <v>3100</v>
      </c>
      <c r="G8" s="6">
        <v>39010</v>
      </c>
      <c r="H8" s="6">
        <v>39015</v>
      </c>
      <c r="I8" s="5">
        <f t="shared" si="3"/>
        <v>32550000</v>
      </c>
      <c r="J8" s="16">
        <f t="shared" si="4"/>
        <v>75950000</v>
      </c>
      <c r="L8" t="s">
        <v>38</v>
      </c>
      <c r="M8">
        <f>SUMIF($E$3:$E$12, "Kali",J3:J12)</f>
        <v>218450000</v>
      </c>
    </row>
    <row r="9" spans="1:13" x14ac:dyDescent="0.3">
      <c r="A9" s="5">
        <v>7</v>
      </c>
      <c r="B9" s="5" t="s">
        <v>14</v>
      </c>
      <c r="C9" s="5">
        <f t="shared" si="0"/>
        <v>10000</v>
      </c>
      <c r="D9" s="5" t="s">
        <v>25</v>
      </c>
      <c r="E9" s="5" t="str">
        <f t="shared" si="1"/>
        <v>Kali</v>
      </c>
      <c r="F9" s="5">
        <f t="shared" si="2"/>
        <v>2500</v>
      </c>
      <c r="G9" s="6">
        <v>38924</v>
      </c>
      <c r="H9" s="6">
        <v>38925</v>
      </c>
      <c r="I9" s="5">
        <f t="shared" si="3"/>
        <v>7500000</v>
      </c>
      <c r="J9" s="16">
        <f t="shared" si="4"/>
        <v>17500000</v>
      </c>
      <c r="L9" t="s">
        <v>39</v>
      </c>
      <c r="M9">
        <f>SUMIF(E3:$E$12,"Lân",$C$3:$C$12)</f>
        <v>36000</v>
      </c>
    </row>
    <row r="10" spans="1:13" x14ac:dyDescent="0.3">
      <c r="A10" s="5">
        <v>8</v>
      </c>
      <c r="B10" s="5" t="s">
        <v>15</v>
      </c>
      <c r="C10" s="5">
        <f t="shared" si="0"/>
        <v>15000</v>
      </c>
      <c r="D10" s="5" t="s">
        <v>26</v>
      </c>
      <c r="E10" s="5" t="str">
        <f t="shared" si="1"/>
        <v>Lân</v>
      </c>
      <c r="F10" s="5">
        <f t="shared" si="2"/>
        <v>2100</v>
      </c>
      <c r="G10" s="6">
        <v>38956</v>
      </c>
      <c r="H10" s="6">
        <v>38957</v>
      </c>
      <c r="I10" s="5">
        <f t="shared" si="3"/>
        <v>9450000</v>
      </c>
      <c r="J10" s="16">
        <f t="shared" si="4"/>
        <v>22050000</v>
      </c>
    </row>
    <row r="11" spans="1:13" x14ac:dyDescent="0.3">
      <c r="A11" s="5">
        <v>9</v>
      </c>
      <c r="B11" s="5" t="s">
        <v>16</v>
      </c>
      <c r="C11" s="5">
        <f t="shared" si="0"/>
        <v>23000</v>
      </c>
      <c r="D11" s="5" t="s">
        <v>27</v>
      </c>
      <c r="E11" s="5" t="str">
        <f t="shared" si="1"/>
        <v>Đạm</v>
      </c>
      <c r="F11" s="5">
        <f t="shared" si="2"/>
        <v>2400</v>
      </c>
      <c r="G11" s="6">
        <v>38878</v>
      </c>
      <c r="H11" s="6">
        <v>38880</v>
      </c>
      <c r="I11" s="5">
        <f t="shared" si="3"/>
        <v>16560000</v>
      </c>
      <c r="J11" s="16">
        <f t="shared" si="4"/>
        <v>38640000</v>
      </c>
    </row>
    <row r="12" spans="1:13" x14ac:dyDescent="0.3">
      <c r="A12" s="5">
        <v>10</v>
      </c>
      <c r="B12" s="5" t="s">
        <v>17</v>
      </c>
      <c r="C12" s="5">
        <f t="shared" si="0"/>
        <v>40000</v>
      </c>
      <c r="D12" s="5" t="s">
        <v>28</v>
      </c>
      <c r="E12" s="5" t="str">
        <f t="shared" si="1"/>
        <v>Đạm</v>
      </c>
      <c r="F12" s="5">
        <f t="shared" si="2"/>
        <v>3000</v>
      </c>
      <c r="G12" s="6">
        <v>38842</v>
      </c>
      <c r="H12" s="6">
        <v>38852</v>
      </c>
      <c r="I12" s="5">
        <f t="shared" si="3"/>
        <v>36000000</v>
      </c>
      <c r="J12" s="16">
        <f t="shared" si="4"/>
        <v>84000000</v>
      </c>
    </row>
    <row r="13" spans="1:13" x14ac:dyDescent="0.3">
      <c r="A13" s="13" t="s">
        <v>31</v>
      </c>
      <c r="B13" s="13"/>
      <c r="C13" s="10">
        <f>SUM(C3:C11)</f>
        <v>216600</v>
      </c>
      <c r="D13" s="5"/>
      <c r="E13" s="5"/>
      <c r="F13" s="5"/>
      <c r="G13" s="5"/>
      <c r="H13" s="5"/>
      <c r="I13" s="5"/>
      <c r="J13" s="17">
        <f>SUM(J3:J12)</f>
        <v>544850000</v>
      </c>
    </row>
    <row r="14" spans="1:13" x14ac:dyDescent="0.3">
      <c r="A14" s="12" t="s">
        <v>32</v>
      </c>
      <c r="B14" s="12"/>
      <c r="I14" s="9">
        <f>AVERAGE(I3:I12)</f>
        <v>14265000</v>
      </c>
    </row>
  </sheetData>
  <mergeCells count="3">
    <mergeCell ref="A1:H1"/>
    <mergeCell ref="A13:B13"/>
    <mergeCell ref="A14:B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8CAD-0532-4009-BAA3-CEBC82BF1E09}">
  <dimension ref="A2:K16"/>
  <sheetViews>
    <sheetView zoomScale="175" zoomScaleNormal="175" workbookViewId="0">
      <selection activeCell="J10" sqref="J10"/>
    </sheetView>
  </sheetViews>
  <sheetFormatPr defaultRowHeight="14.4" x14ac:dyDescent="0.3"/>
  <cols>
    <col min="1" max="1" width="3.88671875" bestFit="1" customWidth="1"/>
    <col min="2" max="2" width="11.88671875" bestFit="1" customWidth="1"/>
    <col min="3" max="3" width="8" style="11" bestFit="1" customWidth="1"/>
    <col min="4" max="4" width="6.5546875" bestFit="1" customWidth="1"/>
    <col min="5" max="5" width="5.33203125" bestFit="1" customWidth="1"/>
    <col min="7" max="7" width="9.5546875" bestFit="1" customWidth="1"/>
    <col min="10" max="10" width="31" bestFit="1" customWidth="1"/>
    <col min="11" max="11" width="8" bestFit="1" customWidth="1"/>
  </cols>
  <sheetData>
    <row r="2" spans="1:11" s="1" customFormat="1" ht="28.8" x14ac:dyDescent="0.3">
      <c r="A2" s="3" t="s">
        <v>0</v>
      </c>
      <c r="B2" s="3" t="s">
        <v>40</v>
      </c>
      <c r="C2" s="3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</row>
    <row r="3" spans="1:11" x14ac:dyDescent="0.3">
      <c r="A3" s="5" cm="1">
        <f t="array" ref="A3:A14">_xlfn.SEQUENCE(12)</f>
        <v>1</v>
      </c>
      <c r="B3" s="5" t="s">
        <v>28</v>
      </c>
      <c r="C3" s="18" t="s">
        <v>59</v>
      </c>
      <c r="D3" s="5">
        <v>15000</v>
      </c>
      <c r="E3" s="5">
        <v>24</v>
      </c>
      <c r="F3" s="5">
        <f>IF(C3="GD",500000,IF(C3="PGD",400000,IF(OR(C3="TP",C3="PP"),300000,250000)))</f>
        <v>250000</v>
      </c>
      <c r="G3" s="5">
        <f>D3*E3</f>
        <v>360000</v>
      </c>
      <c r="H3" s="5">
        <f>IF(OR(C3="GD",C3="PGD"),500000,IF(C3="TP",400000,IF(C3="PP",350000,IF(AND(C3="NV",E3&gt;28),300000,200000))))</f>
        <v>200000</v>
      </c>
      <c r="I3" s="5">
        <f>G3+F3-H3</f>
        <v>410000</v>
      </c>
      <c r="J3" t="s">
        <v>67</v>
      </c>
      <c r="K3">
        <f>MAX($G$3:$G$14)</f>
        <v>1400000</v>
      </c>
    </row>
    <row r="4" spans="1:11" x14ac:dyDescent="0.3">
      <c r="A4" s="5">
        <v>2</v>
      </c>
      <c r="B4" s="5" t="s">
        <v>48</v>
      </c>
      <c r="C4" s="18" t="s">
        <v>60</v>
      </c>
      <c r="D4" s="5">
        <v>10000</v>
      </c>
      <c r="E4" s="5">
        <v>30</v>
      </c>
      <c r="F4" s="5">
        <f t="shared" ref="F4:F14" si="0">IF(C4="GD",500000,IF(C4="PGD",400000,IF(OR(C4="TP",C4="PP"),300000,250000)))</f>
        <v>250000</v>
      </c>
      <c r="G4" s="5">
        <f t="shared" ref="G4:G14" si="1">D4*E4</f>
        <v>300000</v>
      </c>
      <c r="H4" s="5">
        <f t="shared" ref="H4:H14" si="2">IF(OR(C4="GD",C4="PGD"),500000,IF(C4="TP",400000,IF(C4="PP",350000,IF(AND(C4="NV",E4&gt;28),300000,200000))))</f>
        <v>200000</v>
      </c>
      <c r="I4" s="5">
        <f t="shared" ref="I4:I14" si="3">G4+F4-H4</f>
        <v>350000</v>
      </c>
      <c r="J4" t="s">
        <v>68</v>
      </c>
      <c r="K4">
        <f>MIN($G$3:$G$14)</f>
        <v>230000</v>
      </c>
    </row>
    <row r="5" spans="1:11" x14ac:dyDescent="0.3">
      <c r="A5" s="5">
        <v>3</v>
      </c>
      <c r="B5" s="5" t="s">
        <v>49</v>
      </c>
      <c r="C5" s="18" t="s">
        <v>61</v>
      </c>
      <c r="D5" s="5">
        <v>30000</v>
      </c>
      <c r="E5" s="5">
        <v>27</v>
      </c>
      <c r="F5" s="5">
        <f t="shared" si="0"/>
        <v>300000</v>
      </c>
      <c r="G5" s="5">
        <f t="shared" si="1"/>
        <v>810000</v>
      </c>
      <c r="H5" s="5">
        <f t="shared" si="2"/>
        <v>400000</v>
      </c>
      <c r="I5" s="5">
        <f t="shared" si="3"/>
        <v>710000</v>
      </c>
      <c r="J5" t="s">
        <v>69</v>
      </c>
      <c r="K5">
        <f>COUNTIF($C$3:$C$14,"NV")</f>
        <v>5</v>
      </c>
    </row>
    <row r="6" spans="1:11" x14ac:dyDescent="0.3">
      <c r="A6" s="5">
        <v>4</v>
      </c>
      <c r="B6" s="5" t="s">
        <v>50</v>
      </c>
      <c r="C6" s="18" t="s">
        <v>62</v>
      </c>
      <c r="D6" s="5">
        <v>50000</v>
      </c>
      <c r="E6" s="5">
        <v>28</v>
      </c>
      <c r="F6" s="5">
        <f t="shared" si="0"/>
        <v>500000</v>
      </c>
      <c r="G6" s="5">
        <f t="shared" si="1"/>
        <v>1400000</v>
      </c>
      <c r="H6" s="5">
        <f t="shared" si="2"/>
        <v>500000</v>
      </c>
      <c r="I6" s="5">
        <f t="shared" si="3"/>
        <v>1400000</v>
      </c>
      <c r="J6" t="s">
        <v>70</v>
      </c>
      <c r="K6">
        <f>COUNTIF($B$3:$B$14,"*Minh*")</f>
        <v>4</v>
      </c>
    </row>
    <row r="7" spans="1:11" x14ac:dyDescent="0.3">
      <c r="A7" s="5">
        <v>5</v>
      </c>
      <c r="B7" s="5" t="s">
        <v>51</v>
      </c>
      <c r="C7" s="18" t="s">
        <v>63</v>
      </c>
      <c r="D7" s="5">
        <v>40000</v>
      </c>
      <c r="E7" s="5">
        <v>29</v>
      </c>
      <c r="F7" s="5">
        <f t="shared" si="0"/>
        <v>400000</v>
      </c>
      <c r="G7" s="5">
        <f t="shared" si="1"/>
        <v>1160000</v>
      </c>
      <c r="H7" s="5">
        <f t="shared" si="2"/>
        <v>500000</v>
      </c>
      <c r="I7" s="5">
        <f t="shared" si="3"/>
        <v>1060000</v>
      </c>
      <c r="J7" t="s">
        <v>71</v>
      </c>
      <c r="K7">
        <f>SUMIF($C$3:$C$14,"BV",F3:F14)+SUMIF($C$3:$C$14,"BV",$G$3:$G$14)</f>
        <v>1030000</v>
      </c>
    </row>
    <row r="8" spans="1:11" x14ac:dyDescent="0.3">
      <c r="A8" s="5">
        <v>6</v>
      </c>
      <c r="B8" s="5" t="s">
        <v>52</v>
      </c>
      <c r="C8" s="18" t="s">
        <v>64</v>
      </c>
      <c r="D8" s="5">
        <v>25000</v>
      </c>
      <c r="E8" s="5">
        <v>29</v>
      </c>
      <c r="F8" s="5">
        <f t="shared" si="0"/>
        <v>300000</v>
      </c>
      <c r="G8" s="5">
        <f t="shared" si="1"/>
        <v>725000</v>
      </c>
      <c r="H8" s="5">
        <f t="shared" si="2"/>
        <v>350000</v>
      </c>
      <c r="I8" s="5">
        <f t="shared" si="3"/>
        <v>675000</v>
      </c>
      <c r="J8" t="s">
        <v>72</v>
      </c>
      <c r="K8">
        <f>SUMIF($E$3:$E$14,"&gt;=28",$G$3:$G$14)</f>
        <v>5940000</v>
      </c>
    </row>
    <row r="9" spans="1:11" x14ac:dyDescent="0.3">
      <c r="A9" s="5">
        <v>7</v>
      </c>
      <c r="B9" s="5" t="s">
        <v>53</v>
      </c>
      <c r="C9" s="18" t="s">
        <v>59</v>
      </c>
      <c r="D9" s="5">
        <v>20000</v>
      </c>
      <c r="E9" s="5">
        <v>30</v>
      </c>
      <c r="F9" s="5">
        <f t="shared" si="0"/>
        <v>250000</v>
      </c>
      <c r="G9" s="5">
        <f t="shared" si="1"/>
        <v>600000</v>
      </c>
      <c r="H9" s="5">
        <f t="shared" si="2"/>
        <v>300000</v>
      </c>
      <c r="I9" s="5">
        <f t="shared" si="3"/>
        <v>550000</v>
      </c>
      <c r="J9" t="s">
        <v>73</v>
      </c>
      <c r="K9">
        <f>SUMIF($B$3:$B$14,"*Đậu*",$I$3:$I$14)</f>
        <v>2625000</v>
      </c>
    </row>
    <row r="10" spans="1:11" x14ac:dyDescent="0.3">
      <c r="A10" s="5">
        <v>8</v>
      </c>
      <c r="B10" s="5" t="s">
        <v>54</v>
      </c>
      <c r="C10" s="18" t="s">
        <v>64</v>
      </c>
      <c r="D10" s="5">
        <v>30000</v>
      </c>
      <c r="E10" s="5">
        <v>30</v>
      </c>
      <c r="F10" s="5">
        <f t="shared" si="0"/>
        <v>300000</v>
      </c>
      <c r="G10" s="5">
        <f t="shared" si="1"/>
        <v>900000</v>
      </c>
      <c r="H10" s="5">
        <f t="shared" si="2"/>
        <v>350000</v>
      </c>
      <c r="I10" s="5">
        <f t="shared" si="3"/>
        <v>850000</v>
      </c>
    </row>
    <row r="11" spans="1:11" x14ac:dyDescent="0.3">
      <c r="A11" s="5">
        <v>9</v>
      </c>
      <c r="B11" s="5" t="s">
        <v>55</v>
      </c>
      <c r="C11" s="18" t="s">
        <v>59</v>
      </c>
      <c r="D11" s="5">
        <v>15000</v>
      </c>
      <c r="E11" s="5">
        <v>28</v>
      </c>
      <c r="F11" s="5">
        <f t="shared" si="0"/>
        <v>250000</v>
      </c>
      <c r="G11" s="5">
        <f t="shared" si="1"/>
        <v>420000</v>
      </c>
      <c r="H11" s="5">
        <f t="shared" si="2"/>
        <v>200000</v>
      </c>
      <c r="I11" s="5">
        <f t="shared" si="3"/>
        <v>470000</v>
      </c>
    </row>
    <row r="12" spans="1:11" x14ac:dyDescent="0.3">
      <c r="A12" s="5">
        <v>10</v>
      </c>
      <c r="B12" s="5" t="s">
        <v>56</v>
      </c>
      <c r="C12" s="18" t="s">
        <v>60</v>
      </c>
      <c r="D12" s="5">
        <v>10000</v>
      </c>
      <c r="E12" s="5">
        <v>23</v>
      </c>
      <c r="F12" s="5">
        <f t="shared" si="0"/>
        <v>250000</v>
      </c>
      <c r="G12" s="5">
        <f t="shared" si="1"/>
        <v>230000</v>
      </c>
      <c r="H12" s="5">
        <f t="shared" si="2"/>
        <v>200000</v>
      </c>
      <c r="I12" s="5">
        <f t="shared" si="3"/>
        <v>280000</v>
      </c>
    </row>
    <row r="13" spans="1:11" x14ac:dyDescent="0.3">
      <c r="A13" s="5">
        <v>11</v>
      </c>
      <c r="B13" s="5" t="s">
        <v>57</v>
      </c>
      <c r="C13" s="18" t="s">
        <v>59</v>
      </c>
      <c r="D13" s="5">
        <v>15000</v>
      </c>
      <c r="E13" s="5">
        <v>24</v>
      </c>
      <c r="F13" s="5">
        <f t="shared" si="0"/>
        <v>250000</v>
      </c>
      <c r="G13" s="5">
        <f t="shared" si="1"/>
        <v>360000</v>
      </c>
      <c r="H13" s="5">
        <f t="shared" si="2"/>
        <v>200000</v>
      </c>
      <c r="I13" s="5">
        <f t="shared" si="3"/>
        <v>410000</v>
      </c>
    </row>
    <row r="14" spans="1:11" x14ac:dyDescent="0.3">
      <c r="A14" s="5">
        <v>12</v>
      </c>
      <c r="B14" s="5" t="s">
        <v>58</v>
      </c>
      <c r="C14" s="18" t="s">
        <v>59</v>
      </c>
      <c r="D14" s="5">
        <v>15000</v>
      </c>
      <c r="E14" s="5">
        <v>29</v>
      </c>
      <c r="F14" s="5">
        <f t="shared" si="0"/>
        <v>250000</v>
      </c>
      <c r="G14" s="5">
        <f t="shared" si="1"/>
        <v>435000</v>
      </c>
      <c r="H14" s="5">
        <f t="shared" si="2"/>
        <v>300000</v>
      </c>
      <c r="I14" s="5">
        <f t="shared" si="3"/>
        <v>385000</v>
      </c>
    </row>
    <row r="15" spans="1:11" x14ac:dyDescent="0.3">
      <c r="A15" s="13" t="s">
        <v>65</v>
      </c>
      <c r="B15" s="13"/>
      <c r="C15" s="13"/>
      <c r="D15" s="13"/>
      <c r="E15" s="13"/>
      <c r="F15" s="10">
        <f>SUM(F3:F14)</f>
        <v>3550000</v>
      </c>
      <c r="G15" s="5"/>
      <c r="H15" s="10">
        <f>SUM(H3:H14)</f>
        <v>3700000</v>
      </c>
      <c r="I15" s="5"/>
    </row>
    <row r="16" spans="1:11" x14ac:dyDescent="0.3">
      <c r="A16" s="13" t="s">
        <v>66</v>
      </c>
      <c r="B16" s="13"/>
      <c r="C16" s="13"/>
      <c r="D16" s="13"/>
      <c r="E16" s="13"/>
      <c r="F16" s="5"/>
      <c r="G16" s="19">
        <f>AVERAGE(G3:G14)</f>
        <v>641666.66666666663</v>
      </c>
      <c r="H16" s="5"/>
      <c r="I16" s="5"/>
    </row>
  </sheetData>
  <mergeCells count="2">
    <mergeCell ref="A15:E15"/>
    <mergeCell ref="A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64E4-945D-44CD-8C19-3446E98D2F33}">
  <dimension ref="A2:E12"/>
  <sheetViews>
    <sheetView tabSelected="1" zoomScale="175" zoomScaleNormal="175" workbookViewId="0">
      <selection activeCell="B7" sqref="B7"/>
    </sheetView>
  </sheetViews>
  <sheetFormatPr defaultRowHeight="14.4" x14ac:dyDescent="0.3"/>
  <cols>
    <col min="1" max="1" width="4" bestFit="1" customWidth="1"/>
    <col min="4" max="4" width="9.6640625" bestFit="1" customWidth="1"/>
  </cols>
  <sheetData>
    <row r="2" spans="1:5" s="1" customFormat="1" x14ac:dyDescent="0.3">
      <c r="A2" s="1" t="s">
        <v>0</v>
      </c>
      <c r="B2" s="1" t="s">
        <v>74</v>
      </c>
      <c r="C2" s="1" t="s">
        <v>75</v>
      </c>
      <c r="D2" s="1" t="s">
        <v>76</v>
      </c>
      <c r="E2" s="1" t="s">
        <v>77</v>
      </c>
    </row>
    <row r="3" spans="1:5" x14ac:dyDescent="0.3">
      <c r="A3" cm="1">
        <f t="array" ref="A3:A12">_xlfn.SEQUENCE(10)</f>
        <v>1</v>
      </c>
      <c r="B3" t="s">
        <v>78</v>
      </c>
    </row>
    <row r="4" spans="1:5" x14ac:dyDescent="0.3">
      <c r="A4">
        <v>2</v>
      </c>
      <c r="B4" t="s">
        <v>79</v>
      </c>
    </row>
    <row r="5" spans="1:5" x14ac:dyDescent="0.3">
      <c r="A5">
        <v>3</v>
      </c>
      <c r="B5" t="s">
        <v>80</v>
      </c>
    </row>
    <row r="6" spans="1:5" x14ac:dyDescent="0.3">
      <c r="A6">
        <v>4</v>
      </c>
      <c r="B6" t="s">
        <v>81</v>
      </c>
    </row>
    <row r="7" spans="1:5" x14ac:dyDescent="0.3">
      <c r="A7">
        <v>5</v>
      </c>
      <c r="B7" t="s">
        <v>82</v>
      </c>
    </row>
    <row r="8" spans="1:5" x14ac:dyDescent="0.3">
      <c r="A8">
        <v>6</v>
      </c>
    </row>
    <row r="9" spans="1:5" x14ac:dyDescent="0.3">
      <c r="A9">
        <v>7</v>
      </c>
    </row>
    <row r="10" spans="1:5" x14ac:dyDescent="0.3">
      <c r="A10">
        <v>8</v>
      </c>
    </row>
    <row r="11" spans="1:5" x14ac:dyDescent="0.3">
      <c r="A11">
        <v>9</v>
      </c>
    </row>
    <row r="12" spans="1:5" x14ac:dyDescent="0.3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SealCia</dc:creator>
  <cp:lastModifiedBy>SealCia</cp:lastModifiedBy>
  <dcterms:created xsi:type="dcterms:W3CDTF">2024-01-09T03:08:21Z</dcterms:created>
  <dcterms:modified xsi:type="dcterms:W3CDTF">2024-01-09T04:39:17Z</dcterms:modified>
</cp:coreProperties>
</file>